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showPivotChartFilter="1" defaultThemeVersion="124226"/>
  <bookViews>
    <workbookView xWindow="120" yWindow="45" windowWidth="15180" windowHeight="7560" tabRatio="880"/>
  </bookViews>
  <sheets>
    <sheet name="Coversheet" sheetId="65" r:id="rId1"/>
    <sheet name="Curr conv" sheetId="4" r:id="rId2"/>
    <sheet name="Data Reference Sheet" sheetId="28" r:id="rId3"/>
    <sheet name="Codebook costs" sheetId="62" r:id="rId4"/>
    <sheet name="Cost data sheet" sheetId="1" r:id="rId5"/>
    <sheet name="Codebook service levels" sheetId="64" r:id="rId6"/>
    <sheet name="Sanitation Service levels" sheetId="63" r:id="rId7"/>
  </sheets>
  <definedNames>
    <definedName name="_xlnm._FilterDatabase" localSheetId="3" hidden="1">'Codebook costs'!$A$1:$D$1</definedName>
    <definedName name="_xlnm._FilterDatabase" localSheetId="5" hidden="1">'Codebook service levels'!$A$1:$D$1</definedName>
    <definedName name="_xlnm._FilterDatabase" localSheetId="4" hidden="1">'Cost data sheet'!#REF!</definedName>
    <definedName name="Country">'Curr conv'!$G$11:$N$11</definedName>
    <definedName name="Currency">'Data Reference Sheet'!$E$7:$E$8</definedName>
    <definedName name="Exchange">'Data Reference Sheet'!$G$8</definedName>
    <definedName name="_xlnm.Print_Area" localSheetId="4">'Cost data sheet'!$C$3:$W$387</definedName>
    <definedName name="_xlnm.Print_Area" localSheetId="6">'Sanitation Service levels'!$B$2:$AA$5</definedName>
    <definedName name="_xlnm.Print_Titles" localSheetId="4">'Cost data sheet'!$B:$B,'Cost data sheet'!$4:$4</definedName>
    <definedName name="_xlnm.Print_Titles" localSheetId="6">'Sanitation Service levels'!$B:$B,'Sanitation Service levels'!$4:$4</definedName>
  </definedNames>
  <calcPr calcId="125725"/>
</workbook>
</file>

<file path=xl/calcChain.xml><?xml version="1.0" encoding="utf-8"?>
<calcChain xmlns="http://schemas.openxmlformats.org/spreadsheetml/2006/main">
  <c r="BA1278" i="63"/>
  <c r="AZ1278"/>
  <c r="AY1278"/>
  <c r="AX1278"/>
  <c r="AW1278"/>
  <c r="AY1277"/>
  <c r="AX1277"/>
  <c r="AA1277"/>
  <c r="BA1277" s="1"/>
  <c r="Z1277"/>
  <c r="AZ1277" s="1"/>
  <c r="X1277"/>
  <c r="W1277"/>
  <c r="AC1277" s="1"/>
  <c r="BA1276"/>
  <c r="AY1276"/>
  <c r="AX1276"/>
  <c r="AW1276"/>
  <c r="AA1276"/>
  <c r="Z1276"/>
  <c r="AZ1276" s="1"/>
  <c r="X1276"/>
  <c r="W1276"/>
  <c r="BA1275"/>
  <c r="AZ1275"/>
  <c r="AY1275"/>
  <c r="AW1275"/>
  <c r="AA1275"/>
  <c r="Z1275"/>
  <c r="X1275"/>
  <c r="AX1275" s="1"/>
  <c r="W1275"/>
  <c r="BA1274"/>
  <c r="AZ1274"/>
  <c r="AY1274"/>
  <c r="AA1274"/>
  <c r="Z1274"/>
  <c r="X1274"/>
  <c r="AX1274" s="1"/>
  <c r="W1274"/>
  <c r="AZ1273"/>
  <c r="AY1273"/>
  <c r="AX1273"/>
  <c r="AA1273"/>
  <c r="BA1273" s="1"/>
  <c r="Z1273"/>
  <c r="X1273"/>
  <c r="W1273"/>
  <c r="AC1273" s="1"/>
  <c r="BA1272"/>
  <c r="AY1272"/>
  <c r="AX1272"/>
  <c r="AW1272"/>
  <c r="AA1272"/>
  <c r="Z1272"/>
  <c r="AZ1272" s="1"/>
  <c r="X1272"/>
  <c r="W1272"/>
  <c r="BA1271"/>
  <c r="AZ1271"/>
  <c r="AY1271"/>
  <c r="AW1271"/>
  <c r="AA1271"/>
  <c r="Z1271"/>
  <c r="X1271"/>
  <c r="AX1271" s="1"/>
  <c r="W1271"/>
  <c r="BA1270"/>
  <c r="AZ1270"/>
  <c r="AY1270"/>
  <c r="AA1270"/>
  <c r="Z1270"/>
  <c r="X1270"/>
  <c r="AX1270" s="1"/>
  <c r="W1270"/>
  <c r="AZ1269"/>
  <c r="AY1269"/>
  <c r="AX1269"/>
  <c r="AA1269"/>
  <c r="BA1269" s="1"/>
  <c r="Z1269"/>
  <c r="X1269"/>
  <c r="W1269"/>
  <c r="AC1269" s="1"/>
  <c r="BA1268"/>
  <c r="AY1268"/>
  <c r="AX1268"/>
  <c r="AW1268"/>
  <c r="AA1268"/>
  <c r="Z1268"/>
  <c r="AZ1268" s="1"/>
  <c r="X1268"/>
  <c r="W1268"/>
  <c r="BA1267"/>
  <c r="AZ1267"/>
  <c r="AY1267"/>
  <c r="AW1267"/>
  <c r="AA1267"/>
  <c r="Z1267"/>
  <c r="X1267"/>
  <c r="AX1267" s="1"/>
  <c r="W1267"/>
  <c r="BA1266"/>
  <c r="AZ1266"/>
  <c r="AY1266"/>
  <c r="AA1266"/>
  <c r="Z1266"/>
  <c r="X1266"/>
  <c r="AX1266" s="1"/>
  <c r="W1266"/>
  <c r="AZ1265"/>
  <c r="AY1265"/>
  <c r="AX1265"/>
  <c r="AA1265"/>
  <c r="BA1265" s="1"/>
  <c r="Z1265"/>
  <c r="X1265"/>
  <c r="W1265"/>
  <c r="AC1265" s="1"/>
  <c r="BA1264"/>
  <c r="AY1264"/>
  <c r="AX1264"/>
  <c r="AW1264"/>
  <c r="AA1264"/>
  <c r="Z1264"/>
  <c r="AZ1264" s="1"/>
  <c r="X1264"/>
  <c r="W1264"/>
  <c r="BA1263"/>
  <c r="AZ1263"/>
  <c r="AY1263"/>
  <c r="AW1263"/>
  <c r="AA1263"/>
  <c r="Z1263"/>
  <c r="X1263"/>
  <c r="AX1263" s="1"/>
  <c r="W1263"/>
  <c r="BA1262"/>
  <c r="AZ1262"/>
  <c r="AY1262"/>
  <c r="AA1262"/>
  <c r="Z1262"/>
  <c r="X1262"/>
  <c r="AX1262" s="1"/>
  <c r="W1262"/>
  <c r="AZ1261"/>
  <c r="AY1261"/>
  <c r="AX1261"/>
  <c r="AA1261"/>
  <c r="BA1261" s="1"/>
  <c r="Z1261"/>
  <c r="X1261"/>
  <c r="W1261"/>
  <c r="AC1261" s="1"/>
  <c r="BA1260"/>
  <c r="AY1260"/>
  <c r="AX1260"/>
  <c r="AW1260"/>
  <c r="AA1260"/>
  <c r="Z1260"/>
  <c r="AZ1260" s="1"/>
  <c r="X1260"/>
  <c r="W1260"/>
  <c r="BA1259"/>
  <c r="AZ1259"/>
  <c r="AY1259"/>
  <c r="AW1259"/>
  <c r="AA1259"/>
  <c r="Z1259"/>
  <c r="X1259"/>
  <c r="AX1259" s="1"/>
  <c r="W1259"/>
  <c r="BA1258"/>
  <c r="AZ1258"/>
  <c r="AY1258"/>
  <c r="AA1258"/>
  <c r="Z1258"/>
  <c r="X1258"/>
  <c r="AX1258" s="1"/>
  <c r="W1258"/>
  <c r="AZ1257"/>
  <c r="AY1257"/>
  <c r="AX1257"/>
  <c r="AA1257"/>
  <c r="BA1257" s="1"/>
  <c r="Z1257"/>
  <c r="X1257"/>
  <c r="W1257"/>
  <c r="AW1257" s="1"/>
  <c r="AB1257" s="1"/>
  <c r="BA1256"/>
  <c r="AY1256"/>
  <c r="AX1256"/>
  <c r="AW1256"/>
  <c r="AA1256"/>
  <c r="Z1256"/>
  <c r="AZ1256" s="1"/>
  <c r="X1256"/>
  <c r="W1256"/>
  <c r="AZ1255"/>
  <c r="AY1255"/>
  <c r="AW1255"/>
  <c r="AC1255"/>
  <c r="AA1255"/>
  <c r="BA1255" s="1"/>
  <c r="Z1255"/>
  <c r="X1255"/>
  <c r="AX1255" s="1"/>
  <c r="W1255"/>
  <c r="BA1254"/>
  <c r="AY1254"/>
  <c r="AA1254"/>
  <c r="Z1254"/>
  <c r="AZ1254" s="1"/>
  <c r="X1254"/>
  <c r="AX1254" s="1"/>
  <c r="W1254"/>
  <c r="AZ1253"/>
  <c r="AY1253"/>
  <c r="AX1253"/>
  <c r="AA1253"/>
  <c r="BA1253" s="1"/>
  <c r="Z1253"/>
  <c r="X1253"/>
  <c r="AC1253" s="1"/>
  <c r="W1253"/>
  <c r="AW1253" s="1"/>
  <c r="AB1253" s="1"/>
  <c r="BA1252"/>
  <c r="AY1252"/>
  <c r="AX1252"/>
  <c r="AW1252"/>
  <c r="AB1252" s="1"/>
  <c r="AA1252"/>
  <c r="Z1252"/>
  <c r="AZ1252" s="1"/>
  <c r="X1252"/>
  <c r="W1252"/>
  <c r="AC1252" s="1"/>
  <c r="AZ1251"/>
  <c r="AY1251"/>
  <c r="AW1251"/>
  <c r="AC1251"/>
  <c r="AA1251"/>
  <c r="BA1251" s="1"/>
  <c r="Z1251"/>
  <c r="X1251"/>
  <c r="AX1251" s="1"/>
  <c r="W1251"/>
  <c r="BA1250"/>
  <c r="AZ1250"/>
  <c r="AY1250"/>
  <c r="AA1250"/>
  <c r="Z1250"/>
  <c r="X1250"/>
  <c r="AX1250" s="1"/>
  <c r="W1250"/>
  <c r="AZ1249"/>
  <c r="AY1249"/>
  <c r="AX1249"/>
  <c r="AA1249"/>
  <c r="BA1249" s="1"/>
  <c r="Z1249"/>
  <c r="X1249"/>
  <c r="W1249"/>
  <c r="BA1248"/>
  <c r="AY1248"/>
  <c r="AX1248"/>
  <c r="AW1248"/>
  <c r="AA1248"/>
  <c r="Z1248"/>
  <c r="AZ1248" s="1"/>
  <c r="X1248"/>
  <c r="W1248"/>
  <c r="AC1248" s="1"/>
  <c r="BA1247"/>
  <c r="AZ1247"/>
  <c r="AY1247"/>
  <c r="AW1247"/>
  <c r="AC1247"/>
  <c r="AA1247"/>
  <c r="Z1247"/>
  <c r="X1247"/>
  <c r="AX1247" s="1"/>
  <c r="W1247"/>
  <c r="BA1246"/>
  <c r="AZ1246"/>
  <c r="AY1246"/>
  <c r="AA1246"/>
  <c r="Z1246"/>
  <c r="X1246"/>
  <c r="AX1246" s="1"/>
  <c r="W1246"/>
  <c r="AZ1245"/>
  <c r="AY1245"/>
  <c r="AX1245"/>
  <c r="AA1245"/>
  <c r="BA1245" s="1"/>
  <c r="Z1245"/>
  <c r="X1245"/>
  <c r="W1245"/>
  <c r="BA1244"/>
  <c r="AY1244"/>
  <c r="AX1244"/>
  <c r="AW1244"/>
  <c r="AA1244"/>
  <c r="Z1244"/>
  <c r="AZ1244" s="1"/>
  <c r="X1244"/>
  <c r="W1244"/>
  <c r="AC1244" s="1"/>
  <c r="BA1243"/>
  <c r="AZ1243"/>
  <c r="AY1243"/>
  <c r="AW1243"/>
  <c r="AC1243"/>
  <c r="AA1243"/>
  <c r="Z1243"/>
  <c r="X1243"/>
  <c r="AX1243" s="1"/>
  <c r="W1243"/>
  <c r="BA1242"/>
  <c r="AZ1242"/>
  <c r="AY1242"/>
  <c r="AA1242"/>
  <c r="Z1242"/>
  <c r="X1242"/>
  <c r="AX1242" s="1"/>
  <c r="W1242"/>
  <c r="AZ1241"/>
  <c r="AY1241"/>
  <c r="AX1241"/>
  <c r="AA1241"/>
  <c r="BA1241" s="1"/>
  <c r="Z1241"/>
  <c r="X1241"/>
  <c r="W1241"/>
  <c r="BA1240"/>
  <c r="AY1240"/>
  <c r="AX1240"/>
  <c r="AW1240"/>
  <c r="AA1240"/>
  <c r="Z1240"/>
  <c r="AZ1240" s="1"/>
  <c r="X1240"/>
  <c r="W1240"/>
  <c r="AC1240" s="1"/>
  <c r="BA1239"/>
  <c r="AZ1239"/>
  <c r="AY1239"/>
  <c r="AW1239"/>
  <c r="AC1239"/>
  <c r="AA1239"/>
  <c r="Z1239"/>
  <c r="X1239"/>
  <c r="AX1239" s="1"/>
  <c r="W1239"/>
  <c r="BA1238"/>
  <c r="AZ1238"/>
  <c r="AY1238"/>
  <c r="AA1238"/>
  <c r="Z1238"/>
  <c r="X1238"/>
  <c r="AX1238" s="1"/>
  <c r="W1238"/>
  <c r="AZ1237"/>
  <c r="AY1237"/>
  <c r="AX1237"/>
  <c r="AA1237"/>
  <c r="BA1237" s="1"/>
  <c r="Z1237"/>
  <c r="X1237"/>
  <c r="W1237"/>
  <c r="BA1236"/>
  <c r="AY1236"/>
  <c r="AX1236"/>
  <c r="AW1236"/>
  <c r="AA1236"/>
  <c r="Z1236"/>
  <c r="AZ1236" s="1"/>
  <c r="X1236"/>
  <c r="W1236"/>
  <c r="AC1236" s="1"/>
  <c r="BA1235"/>
  <c r="AZ1235"/>
  <c r="AY1235"/>
  <c r="AW1235"/>
  <c r="AC1235"/>
  <c r="AA1235"/>
  <c r="Z1235"/>
  <c r="X1235"/>
  <c r="AX1235" s="1"/>
  <c r="W1235"/>
  <c r="BA1234"/>
  <c r="AZ1234"/>
  <c r="AY1234"/>
  <c r="AA1234"/>
  <c r="Z1234"/>
  <c r="X1234"/>
  <c r="AX1234" s="1"/>
  <c r="W1234"/>
  <c r="AZ1233"/>
  <c r="AY1233"/>
  <c r="AX1233"/>
  <c r="AA1233"/>
  <c r="BA1233" s="1"/>
  <c r="Z1233"/>
  <c r="X1233"/>
  <c r="W1233"/>
  <c r="BA1232"/>
  <c r="AY1232"/>
  <c r="AX1232"/>
  <c r="AW1232"/>
  <c r="AA1232"/>
  <c r="Z1232"/>
  <c r="AZ1232" s="1"/>
  <c r="X1232"/>
  <c r="W1232"/>
  <c r="AC1232" s="1"/>
  <c r="BA1231"/>
  <c r="AZ1231"/>
  <c r="AY1231"/>
  <c r="AW1231"/>
  <c r="AC1231"/>
  <c r="AA1231"/>
  <c r="Z1231"/>
  <c r="X1231"/>
  <c r="AX1231" s="1"/>
  <c r="W1231"/>
  <c r="BA1230"/>
  <c r="AZ1230"/>
  <c r="AY1230"/>
  <c r="AA1230"/>
  <c r="Z1230"/>
  <c r="X1230"/>
  <c r="AX1230" s="1"/>
  <c r="W1230"/>
  <c r="AZ1229"/>
  <c r="AY1229"/>
  <c r="AX1229"/>
  <c r="AA1229"/>
  <c r="BA1229" s="1"/>
  <c r="Z1229"/>
  <c r="X1229"/>
  <c r="W1229"/>
  <c r="BA1228"/>
  <c r="AY1228"/>
  <c r="AX1228"/>
  <c r="AW1228"/>
  <c r="AA1228"/>
  <c r="Z1228"/>
  <c r="AZ1228" s="1"/>
  <c r="X1228"/>
  <c r="W1228"/>
  <c r="AC1228" s="1"/>
  <c r="BA1227"/>
  <c r="AZ1227"/>
  <c r="AY1227"/>
  <c r="AW1227"/>
  <c r="AC1227"/>
  <c r="AA1227"/>
  <c r="Z1227"/>
  <c r="X1227"/>
  <c r="AX1227" s="1"/>
  <c r="W1227"/>
  <c r="BA1226"/>
  <c r="AZ1226"/>
  <c r="AY1226"/>
  <c r="AA1226"/>
  <c r="Z1226"/>
  <c r="X1226"/>
  <c r="AX1226" s="1"/>
  <c r="W1226"/>
  <c r="AZ1225"/>
  <c r="AY1225"/>
  <c r="AX1225"/>
  <c r="AA1225"/>
  <c r="BA1225" s="1"/>
  <c r="Z1225"/>
  <c r="X1225"/>
  <c r="W1225"/>
  <c r="BA1224"/>
  <c r="AY1224"/>
  <c r="AX1224"/>
  <c r="AW1224"/>
  <c r="AA1224"/>
  <c r="Z1224"/>
  <c r="AZ1224" s="1"/>
  <c r="X1224"/>
  <c r="W1224"/>
  <c r="AC1224" s="1"/>
  <c r="BA1223"/>
  <c r="AZ1223"/>
  <c r="AY1223"/>
  <c r="AW1223"/>
  <c r="AC1223"/>
  <c r="AA1223"/>
  <c r="Z1223"/>
  <c r="X1223"/>
  <c r="AX1223" s="1"/>
  <c r="W1223"/>
  <c r="BA1222"/>
  <c r="AZ1222"/>
  <c r="AY1222"/>
  <c r="AA1222"/>
  <c r="Z1222"/>
  <c r="X1222"/>
  <c r="AX1222" s="1"/>
  <c r="W1222"/>
  <c r="AZ1221"/>
  <c r="AY1221"/>
  <c r="AX1221"/>
  <c r="AA1221"/>
  <c r="BA1221" s="1"/>
  <c r="Z1221"/>
  <c r="X1221"/>
  <c r="W1221"/>
  <c r="BA1220"/>
  <c r="AY1220"/>
  <c r="AX1220"/>
  <c r="AW1220"/>
  <c r="AA1220"/>
  <c r="Z1220"/>
  <c r="AZ1220" s="1"/>
  <c r="X1220"/>
  <c r="W1220"/>
  <c r="AC1220" s="1"/>
  <c r="BA1219"/>
  <c r="AZ1219"/>
  <c r="AY1219"/>
  <c r="AW1219"/>
  <c r="AC1219"/>
  <c r="AA1219"/>
  <c r="Z1219"/>
  <c r="X1219"/>
  <c r="AX1219" s="1"/>
  <c r="W1219"/>
  <c r="BA1218"/>
  <c r="AZ1218"/>
  <c r="AY1218"/>
  <c r="AA1218"/>
  <c r="Z1218"/>
  <c r="X1218"/>
  <c r="AX1218" s="1"/>
  <c r="W1218"/>
  <c r="AZ1217"/>
  <c r="AY1217"/>
  <c r="AX1217"/>
  <c r="AA1217"/>
  <c r="BA1217" s="1"/>
  <c r="Z1217"/>
  <c r="X1217"/>
  <c r="W1217"/>
  <c r="BA1216"/>
  <c r="AY1216"/>
  <c r="AX1216"/>
  <c r="AW1216"/>
  <c r="AA1216"/>
  <c r="Z1216"/>
  <c r="AZ1216" s="1"/>
  <c r="X1216"/>
  <c r="W1216"/>
  <c r="AC1216" s="1"/>
  <c r="BA1215"/>
  <c r="AZ1215"/>
  <c r="AY1215"/>
  <c r="AW1215"/>
  <c r="AC1215"/>
  <c r="AA1215"/>
  <c r="Z1215"/>
  <c r="X1215"/>
  <c r="AX1215" s="1"/>
  <c r="W1215"/>
  <c r="BA1214"/>
  <c r="AZ1214"/>
  <c r="AY1214"/>
  <c r="AA1214"/>
  <c r="Z1214"/>
  <c r="X1214"/>
  <c r="AX1214" s="1"/>
  <c r="W1214"/>
  <c r="AZ1213"/>
  <c r="AY1213"/>
  <c r="AX1213"/>
  <c r="AA1213"/>
  <c r="BA1213" s="1"/>
  <c r="Z1213"/>
  <c r="X1213"/>
  <c r="W1213"/>
  <c r="BA1212"/>
  <c r="AY1212"/>
  <c r="AX1212"/>
  <c r="AW1212"/>
  <c r="AA1212"/>
  <c r="Z1212"/>
  <c r="AZ1212" s="1"/>
  <c r="X1212"/>
  <c r="W1212"/>
  <c r="AC1212" s="1"/>
  <c r="BA1211"/>
  <c r="AZ1211"/>
  <c r="AY1211"/>
  <c r="AW1211"/>
  <c r="AC1211"/>
  <c r="AA1211"/>
  <c r="Z1211"/>
  <c r="X1211"/>
  <c r="AX1211" s="1"/>
  <c r="W1211"/>
  <c r="BA1210"/>
  <c r="AZ1210"/>
  <c r="AY1210"/>
  <c r="AA1210"/>
  <c r="Z1210"/>
  <c r="X1210"/>
  <c r="AX1210" s="1"/>
  <c r="W1210"/>
  <c r="AZ1209"/>
  <c r="AY1209"/>
  <c r="AX1209"/>
  <c r="AA1209"/>
  <c r="BA1209" s="1"/>
  <c r="Z1209"/>
  <c r="X1209"/>
  <c r="W1209"/>
  <c r="BA1208"/>
  <c r="AY1208"/>
  <c r="AX1208"/>
  <c r="AW1208"/>
  <c r="AA1208"/>
  <c r="Z1208"/>
  <c r="AZ1208" s="1"/>
  <c r="X1208"/>
  <c r="W1208"/>
  <c r="AC1208" s="1"/>
  <c r="BA1207"/>
  <c r="AZ1207"/>
  <c r="AY1207"/>
  <c r="AW1207"/>
  <c r="AC1207"/>
  <c r="AA1207"/>
  <c r="Z1207"/>
  <c r="X1207"/>
  <c r="AX1207" s="1"/>
  <c r="W1207"/>
  <c r="BA1206"/>
  <c r="AZ1206"/>
  <c r="AY1206"/>
  <c r="AA1206"/>
  <c r="Z1206"/>
  <c r="X1206"/>
  <c r="AX1206" s="1"/>
  <c r="W1206"/>
  <c r="AZ1205"/>
  <c r="AY1205"/>
  <c r="AX1205"/>
  <c r="AA1205"/>
  <c r="BA1205" s="1"/>
  <c r="Z1205"/>
  <c r="X1205"/>
  <c r="W1205"/>
  <c r="BA1204"/>
  <c r="AY1204"/>
  <c r="AX1204"/>
  <c r="AW1204"/>
  <c r="AA1204"/>
  <c r="Z1204"/>
  <c r="AZ1204" s="1"/>
  <c r="X1204"/>
  <c r="W1204"/>
  <c r="AC1204" s="1"/>
  <c r="BA1203"/>
  <c r="AZ1203"/>
  <c r="AY1203"/>
  <c r="AW1203"/>
  <c r="AC1203"/>
  <c r="AA1203"/>
  <c r="Z1203"/>
  <c r="X1203"/>
  <c r="AX1203" s="1"/>
  <c r="W1203"/>
  <c r="BA1202"/>
  <c r="AZ1202"/>
  <c r="AY1202"/>
  <c r="AA1202"/>
  <c r="Z1202"/>
  <c r="X1202"/>
  <c r="AX1202" s="1"/>
  <c r="W1202"/>
  <c r="AZ1201"/>
  <c r="AY1201"/>
  <c r="AX1201"/>
  <c r="AA1201"/>
  <c r="BA1201" s="1"/>
  <c r="Z1201"/>
  <c r="X1201"/>
  <c r="W1201"/>
  <c r="BA1200"/>
  <c r="AY1200"/>
  <c r="AX1200"/>
  <c r="AW1200"/>
  <c r="AA1200"/>
  <c r="Z1200"/>
  <c r="AZ1200" s="1"/>
  <c r="X1200"/>
  <c r="W1200"/>
  <c r="AC1200" s="1"/>
  <c r="BA1199"/>
  <c r="AZ1199"/>
  <c r="AY1199"/>
  <c r="AW1199"/>
  <c r="AC1199"/>
  <c r="AA1199"/>
  <c r="Z1199"/>
  <c r="X1199"/>
  <c r="AX1199" s="1"/>
  <c r="W1199"/>
  <c r="BA1198"/>
  <c r="AZ1198"/>
  <c r="AY1198"/>
  <c r="AA1198"/>
  <c r="Z1198"/>
  <c r="X1198"/>
  <c r="AX1198" s="1"/>
  <c r="W1198"/>
  <c r="AZ1197"/>
  <c r="AY1197"/>
  <c r="AX1197"/>
  <c r="AA1197"/>
  <c r="BA1197" s="1"/>
  <c r="Z1197"/>
  <c r="X1197"/>
  <c r="W1197"/>
  <c r="BA1196"/>
  <c r="AY1196"/>
  <c r="AX1196"/>
  <c r="AW1196"/>
  <c r="AA1196"/>
  <c r="Z1196"/>
  <c r="AZ1196" s="1"/>
  <c r="X1196"/>
  <c r="W1196"/>
  <c r="AC1196" s="1"/>
  <c r="BA1195"/>
  <c r="AZ1195"/>
  <c r="AY1195"/>
  <c r="AW1195"/>
  <c r="AC1195"/>
  <c r="AA1195"/>
  <c r="Z1195"/>
  <c r="X1195"/>
  <c r="AX1195" s="1"/>
  <c r="W1195"/>
  <c r="BA1194"/>
  <c r="AZ1194"/>
  <c r="AY1194"/>
  <c r="AA1194"/>
  <c r="Z1194"/>
  <c r="X1194"/>
  <c r="AX1194" s="1"/>
  <c r="W1194"/>
  <c r="AZ1193"/>
  <c r="AY1193"/>
  <c r="AX1193"/>
  <c r="AA1193"/>
  <c r="BA1193" s="1"/>
  <c r="Z1193"/>
  <c r="X1193"/>
  <c r="W1193"/>
  <c r="BA1192"/>
  <c r="AY1192"/>
  <c r="AX1192"/>
  <c r="AW1192"/>
  <c r="AA1192"/>
  <c r="Z1192"/>
  <c r="AZ1192" s="1"/>
  <c r="X1192"/>
  <c r="W1192"/>
  <c r="AC1192" s="1"/>
  <c r="BA1191"/>
  <c r="AY1191"/>
  <c r="AW1191"/>
  <c r="AC1191"/>
  <c r="AA1191"/>
  <c r="Z1191"/>
  <c r="AZ1191" s="1"/>
  <c r="X1191"/>
  <c r="AX1191" s="1"/>
  <c r="W1191"/>
  <c r="BA1190"/>
  <c r="AZ1190"/>
  <c r="AY1190"/>
  <c r="AC1190"/>
  <c r="AA1190"/>
  <c r="Z1190"/>
  <c r="X1190"/>
  <c r="AX1190" s="1"/>
  <c r="W1190"/>
  <c r="AW1190" s="1"/>
  <c r="AB1190" s="1"/>
  <c r="AZ1189"/>
  <c r="AY1189"/>
  <c r="AX1189"/>
  <c r="AA1189"/>
  <c r="BA1189" s="1"/>
  <c r="Z1189"/>
  <c r="X1189"/>
  <c r="W1189"/>
  <c r="AY1188"/>
  <c r="AX1188"/>
  <c r="AW1188"/>
  <c r="AA1188"/>
  <c r="BA1188" s="1"/>
  <c r="Z1188"/>
  <c r="AZ1188" s="1"/>
  <c r="X1188"/>
  <c r="W1188"/>
  <c r="BA1187"/>
  <c r="AY1187"/>
  <c r="AW1187"/>
  <c r="AA1187"/>
  <c r="Z1187"/>
  <c r="X1187"/>
  <c r="AX1187" s="1"/>
  <c r="W1187"/>
  <c r="BA1186"/>
  <c r="AZ1186"/>
  <c r="AY1186"/>
  <c r="AA1186"/>
  <c r="Z1186"/>
  <c r="X1186"/>
  <c r="AX1186" s="1"/>
  <c r="W1186"/>
  <c r="AW1186" s="1"/>
  <c r="AB1186" s="1"/>
  <c r="AZ1185"/>
  <c r="AY1185"/>
  <c r="AX1185"/>
  <c r="AA1185"/>
  <c r="BA1185" s="1"/>
  <c r="Z1185"/>
  <c r="X1185"/>
  <c r="W1185"/>
  <c r="AY1184"/>
  <c r="AX1184"/>
  <c r="AW1184"/>
  <c r="AA1184"/>
  <c r="BA1184" s="1"/>
  <c r="Z1184"/>
  <c r="AZ1184" s="1"/>
  <c r="X1184"/>
  <c r="W1184"/>
  <c r="BA1183"/>
  <c r="AY1183"/>
  <c r="AW1183"/>
  <c r="AC1183"/>
  <c r="AA1183"/>
  <c r="Z1183"/>
  <c r="AZ1183" s="1"/>
  <c r="X1183"/>
  <c r="AX1183" s="1"/>
  <c r="W1183"/>
  <c r="BA1182"/>
  <c r="AZ1182"/>
  <c r="AY1182"/>
  <c r="AA1182"/>
  <c r="Z1182"/>
  <c r="X1182"/>
  <c r="AX1182" s="1"/>
  <c r="W1182"/>
  <c r="AW1182" s="1"/>
  <c r="AZ1181"/>
  <c r="AY1181"/>
  <c r="AX1181"/>
  <c r="AA1181"/>
  <c r="BA1181" s="1"/>
  <c r="Z1181"/>
  <c r="X1181"/>
  <c r="W1181"/>
  <c r="AY1180"/>
  <c r="AX1180"/>
  <c r="AW1180"/>
  <c r="AA1180"/>
  <c r="BA1180" s="1"/>
  <c r="Z1180"/>
  <c r="AZ1180" s="1"/>
  <c r="X1180"/>
  <c r="W1180"/>
  <c r="BA1179"/>
  <c r="AY1179"/>
  <c r="AW1179"/>
  <c r="AA1179"/>
  <c r="Z1179"/>
  <c r="X1179"/>
  <c r="AX1179" s="1"/>
  <c r="W1179"/>
  <c r="BA1178"/>
  <c r="AZ1178"/>
  <c r="AY1178"/>
  <c r="AA1178"/>
  <c r="Z1178"/>
  <c r="X1178"/>
  <c r="AX1178" s="1"/>
  <c r="W1178"/>
  <c r="AW1178" s="1"/>
  <c r="AZ1177"/>
  <c r="AY1177"/>
  <c r="AX1177"/>
  <c r="AA1177"/>
  <c r="BA1177" s="1"/>
  <c r="Z1177"/>
  <c r="X1177"/>
  <c r="W1177"/>
  <c r="AY1176"/>
  <c r="AX1176"/>
  <c r="AW1176"/>
  <c r="AA1176"/>
  <c r="BA1176" s="1"/>
  <c r="Z1176"/>
  <c r="AZ1176" s="1"/>
  <c r="X1176"/>
  <c r="W1176"/>
  <c r="BA1175"/>
  <c r="AY1175"/>
  <c r="AW1175"/>
  <c r="AC1175"/>
  <c r="AA1175"/>
  <c r="Z1175"/>
  <c r="AZ1175" s="1"/>
  <c r="X1175"/>
  <c r="AX1175" s="1"/>
  <c r="W1175"/>
  <c r="BA1174"/>
  <c r="AZ1174"/>
  <c r="AY1174"/>
  <c r="AA1174"/>
  <c r="Z1174"/>
  <c r="X1174"/>
  <c r="W1174"/>
  <c r="AW1174" s="1"/>
  <c r="AZ1173"/>
  <c r="AY1173"/>
  <c r="AX1173"/>
  <c r="AA1173"/>
  <c r="BA1173" s="1"/>
  <c r="Z1173"/>
  <c r="X1173"/>
  <c r="W1173"/>
  <c r="AY1172"/>
  <c r="AX1172"/>
  <c r="AW1172"/>
  <c r="AA1172"/>
  <c r="BA1172" s="1"/>
  <c r="Z1172"/>
  <c r="AZ1172" s="1"/>
  <c r="X1172"/>
  <c r="W1172"/>
  <c r="BA1171"/>
  <c r="AY1171"/>
  <c r="AW1171"/>
  <c r="AA1171"/>
  <c r="Z1171"/>
  <c r="AZ1171" s="1"/>
  <c r="X1171"/>
  <c r="AX1171" s="1"/>
  <c r="W1171"/>
  <c r="BA1170"/>
  <c r="AZ1170"/>
  <c r="AY1170"/>
  <c r="AA1170"/>
  <c r="Z1170"/>
  <c r="X1170"/>
  <c r="AX1170" s="1"/>
  <c r="W1170"/>
  <c r="AW1170" s="1"/>
  <c r="AZ1169"/>
  <c r="AY1169"/>
  <c r="AA1169"/>
  <c r="BA1169" s="1"/>
  <c r="Z1169"/>
  <c r="X1169"/>
  <c r="AX1169" s="1"/>
  <c r="W1169"/>
  <c r="BA1168"/>
  <c r="AY1168"/>
  <c r="AX1168"/>
  <c r="AA1168"/>
  <c r="Z1168"/>
  <c r="AZ1168" s="1"/>
  <c r="X1168"/>
  <c r="W1168"/>
  <c r="AY1167"/>
  <c r="AX1167"/>
  <c r="AW1167"/>
  <c r="AA1167"/>
  <c r="BA1167" s="1"/>
  <c r="Z1167"/>
  <c r="AZ1167" s="1"/>
  <c r="X1167"/>
  <c r="W1167"/>
  <c r="BA1166"/>
  <c r="AZ1166"/>
  <c r="AY1166"/>
  <c r="AA1166"/>
  <c r="Z1166"/>
  <c r="X1166"/>
  <c r="AX1166" s="1"/>
  <c r="W1166"/>
  <c r="AZ1165"/>
  <c r="AY1165"/>
  <c r="AA1165"/>
  <c r="BA1165" s="1"/>
  <c r="Z1165"/>
  <c r="X1165"/>
  <c r="W1165"/>
  <c r="AW1165" s="1"/>
  <c r="AY1164"/>
  <c r="AX1164"/>
  <c r="AW1164"/>
  <c r="AB1164" s="1"/>
  <c r="AA1164"/>
  <c r="BA1164" s="1"/>
  <c r="Z1164"/>
  <c r="AZ1164" s="1"/>
  <c r="X1164"/>
  <c r="W1164"/>
  <c r="BA1163"/>
  <c r="AZ1163"/>
  <c r="AY1163"/>
  <c r="AW1163"/>
  <c r="AC1163"/>
  <c r="AA1163"/>
  <c r="Z1163"/>
  <c r="X1163"/>
  <c r="AX1163" s="1"/>
  <c r="W1163"/>
  <c r="BA1162"/>
  <c r="AY1162"/>
  <c r="AW1162"/>
  <c r="AB1162" s="1"/>
  <c r="AA1162"/>
  <c r="Z1162"/>
  <c r="AZ1162" s="1"/>
  <c r="X1162"/>
  <c r="AX1162" s="1"/>
  <c r="W1162"/>
  <c r="AC1162" s="1"/>
  <c r="AZ1161"/>
  <c r="AY1161"/>
  <c r="AX1161"/>
  <c r="AA1161"/>
  <c r="BA1161" s="1"/>
  <c r="Z1161"/>
  <c r="X1161"/>
  <c r="W1161"/>
  <c r="AW1161" s="1"/>
  <c r="BA1160"/>
  <c r="AY1160"/>
  <c r="AX1160"/>
  <c r="AA1160"/>
  <c r="Z1160"/>
  <c r="AZ1160" s="1"/>
  <c r="X1160"/>
  <c r="W1160"/>
  <c r="AY1159"/>
  <c r="AX1159"/>
  <c r="AW1159"/>
  <c r="AA1159"/>
  <c r="BA1159" s="1"/>
  <c r="Z1159"/>
  <c r="AZ1159" s="1"/>
  <c r="X1159"/>
  <c r="W1159"/>
  <c r="BA1158"/>
  <c r="AZ1158"/>
  <c r="AY1158"/>
  <c r="AA1158"/>
  <c r="Z1158"/>
  <c r="X1158"/>
  <c r="AX1158" s="1"/>
  <c r="W1158"/>
  <c r="AZ1157"/>
  <c r="AY1157"/>
  <c r="AA1157"/>
  <c r="BA1157" s="1"/>
  <c r="Z1157"/>
  <c r="X1157"/>
  <c r="W1157"/>
  <c r="AW1157" s="1"/>
  <c r="AY1156"/>
  <c r="AX1156"/>
  <c r="AW1156"/>
  <c r="AB1156" s="1"/>
  <c r="AA1156"/>
  <c r="BA1156" s="1"/>
  <c r="Z1156"/>
  <c r="AZ1156" s="1"/>
  <c r="X1156"/>
  <c r="W1156"/>
  <c r="BA1155"/>
  <c r="AZ1155"/>
  <c r="AY1155"/>
  <c r="AW1155"/>
  <c r="AC1155"/>
  <c r="AA1155"/>
  <c r="Z1155"/>
  <c r="X1155"/>
  <c r="AX1155" s="1"/>
  <c r="W1155"/>
  <c r="BA1154"/>
  <c r="AY1154"/>
  <c r="AW1154"/>
  <c r="AB1154" s="1"/>
  <c r="AA1154"/>
  <c r="Z1154"/>
  <c r="AZ1154" s="1"/>
  <c r="X1154"/>
  <c r="AX1154" s="1"/>
  <c r="W1154"/>
  <c r="AZ1153"/>
  <c r="AY1153"/>
  <c r="AX1153"/>
  <c r="AA1153"/>
  <c r="BA1153" s="1"/>
  <c r="Z1153"/>
  <c r="X1153"/>
  <c r="W1153"/>
  <c r="AW1153" s="1"/>
  <c r="BA1152"/>
  <c r="AY1152"/>
  <c r="AX1152"/>
  <c r="AA1152"/>
  <c r="Z1152"/>
  <c r="AZ1152" s="1"/>
  <c r="X1152"/>
  <c r="W1152"/>
  <c r="AY1151"/>
  <c r="AX1151"/>
  <c r="AW1151"/>
  <c r="AA1151"/>
  <c r="BA1151" s="1"/>
  <c r="Z1151"/>
  <c r="AZ1151" s="1"/>
  <c r="X1151"/>
  <c r="W1151"/>
  <c r="BA1150"/>
  <c r="AZ1150"/>
  <c r="AY1150"/>
  <c r="AA1150"/>
  <c r="Z1150"/>
  <c r="X1150"/>
  <c r="AX1150" s="1"/>
  <c r="W1150"/>
  <c r="AZ1149"/>
  <c r="AY1149"/>
  <c r="AA1149"/>
  <c r="BA1149" s="1"/>
  <c r="Z1149"/>
  <c r="X1149"/>
  <c r="W1149"/>
  <c r="AW1149" s="1"/>
  <c r="AY1148"/>
  <c r="AX1148"/>
  <c r="AW1148"/>
  <c r="AB1148" s="1"/>
  <c r="AA1148"/>
  <c r="BA1148" s="1"/>
  <c r="Z1148"/>
  <c r="AZ1148" s="1"/>
  <c r="X1148"/>
  <c r="W1148"/>
  <c r="AZ1147"/>
  <c r="AY1147"/>
  <c r="AW1147"/>
  <c r="AC1147"/>
  <c r="AA1147"/>
  <c r="BA1147" s="1"/>
  <c r="Z1147"/>
  <c r="X1147"/>
  <c r="AX1147" s="1"/>
  <c r="W1147"/>
  <c r="BA1146"/>
  <c r="AY1146"/>
  <c r="AW1146"/>
  <c r="AA1146"/>
  <c r="Z1146"/>
  <c r="AZ1146" s="1"/>
  <c r="X1146"/>
  <c r="AX1146" s="1"/>
  <c r="W1146"/>
  <c r="AZ1145"/>
  <c r="AY1145"/>
  <c r="AX1145"/>
  <c r="AA1145"/>
  <c r="BA1145" s="1"/>
  <c r="Z1145"/>
  <c r="X1145"/>
  <c r="AC1145" s="1"/>
  <c r="W1145"/>
  <c r="AW1145" s="1"/>
  <c r="BA1144"/>
  <c r="AY1144"/>
  <c r="AX1144"/>
  <c r="AA1144"/>
  <c r="Z1144"/>
  <c r="AZ1144" s="1"/>
  <c r="X1144"/>
  <c r="W1144"/>
  <c r="BA1143"/>
  <c r="AY1143"/>
  <c r="AX1143"/>
  <c r="AW1143"/>
  <c r="AA1143"/>
  <c r="Z1143"/>
  <c r="AZ1143" s="1"/>
  <c r="X1143"/>
  <c r="W1143"/>
  <c r="BA1142"/>
  <c r="AZ1142"/>
  <c r="AY1142"/>
  <c r="AA1142"/>
  <c r="Z1142"/>
  <c r="X1142"/>
  <c r="AX1142" s="1"/>
  <c r="W1142"/>
  <c r="AZ1141"/>
  <c r="AY1141"/>
  <c r="AA1141"/>
  <c r="BA1141" s="1"/>
  <c r="Z1141"/>
  <c r="X1141"/>
  <c r="W1141"/>
  <c r="AW1141" s="1"/>
  <c r="BA1140"/>
  <c r="AY1140"/>
  <c r="AX1140"/>
  <c r="AW1140"/>
  <c r="AA1140"/>
  <c r="Z1140"/>
  <c r="AZ1140" s="1"/>
  <c r="X1140"/>
  <c r="W1140"/>
  <c r="AZ1139"/>
  <c r="AY1139"/>
  <c r="AX1139"/>
  <c r="AW1139"/>
  <c r="AC1139"/>
  <c r="AA1139"/>
  <c r="BA1139" s="1"/>
  <c r="Z1139"/>
  <c r="X1139"/>
  <c r="W1139"/>
  <c r="BA1138"/>
  <c r="AY1138"/>
  <c r="AW1138"/>
  <c r="AA1138"/>
  <c r="Z1138"/>
  <c r="AZ1138" s="1"/>
  <c r="X1138"/>
  <c r="AX1138" s="1"/>
  <c r="W1138"/>
  <c r="AC1138" s="1"/>
  <c r="AZ1137"/>
  <c r="AY1137"/>
  <c r="AX1137"/>
  <c r="AA1137"/>
  <c r="BA1137" s="1"/>
  <c r="Z1137"/>
  <c r="X1137"/>
  <c r="W1137"/>
  <c r="AW1137" s="1"/>
  <c r="AB1137" s="1"/>
  <c r="BA1136"/>
  <c r="AY1136"/>
  <c r="AX1136"/>
  <c r="AA1136"/>
  <c r="Z1136"/>
  <c r="AZ1136" s="1"/>
  <c r="X1136"/>
  <c r="W1136"/>
  <c r="BA1135"/>
  <c r="AY1135"/>
  <c r="AX1135"/>
  <c r="AW1135"/>
  <c r="AA1135"/>
  <c r="Z1135"/>
  <c r="AZ1135" s="1"/>
  <c r="X1135"/>
  <c r="AC1135" s="1"/>
  <c r="W1135"/>
  <c r="BA1134"/>
  <c r="AZ1134"/>
  <c r="AY1134"/>
  <c r="AA1134"/>
  <c r="Z1134"/>
  <c r="X1134"/>
  <c r="AX1134" s="1"/>
  <c r="W1134"/>
  <c r="AZ1133"/>
  <c r="AY1133"/>
  <c r="AC1133"/>
  <c r="AA1133"/>
  <c r="BA1133" s="1"/>
  <c r="Z1133"/>
  <c r="X1133"/>
  <c r="AX1133" s="1"/>
  <c r="W1133"/>
  <c r="AW1133" s="1"/>
  <c r="AB1133" s="1"/>
  <c r="BA1132"/>
  <c r="AY1132"/>
  <c r="AX1132"/>
  <c r="AW1132"/>
  <c r="AB1132" s="1"/>
  <c r="AA1132"/>
  <c r="Z1132"/>
  <c r="AZ1132" s="1"/>
  <c r="X1132"/>
  <c r="W1132"/>
  <c r="AZ1131"/>
  <c r="AY1131"/>
  <c r="AX1131"/>
  <c r="AW1131"/>
  <c r="AC1131"/>
  <c r="AA1131"/>
  <c r="BA1131" s="1"/>
  <c r="Z1131"/>
  <c r="X1131"/>
  <c r="W1131"/>
  <c r="BA1130"/>
  <c r="AY1130"/>
  <c r="AW1130"/>
  <c r="AA1130"/>
  <c r="Z1130"/>
  <c r="AZ1130" s="1"/>
  <c r="X1130"/>
  <c r="AX1130" s="1"/>
  <c r="W1130"/>
  <c r="AC1130" s="1"/>
  <c r="AZ1129"/>
  <c r="AY1129"/>
  <c r="AA1129"/>
  <c r="BA1129" s="1"/>
  <c r="Z1129"/>
  <c r="X1129"/>
  <c r="AC1129" s="1"/>
  <c r="W1129"/>
  <c r="AW1129" s="1"/>
  <c r="BA1128"/>
  <c r="AY1128"/>
  <c r="AX1128"/>
  <c r="AA1128"/>
  <c r="Z1128"/>
  <c r="AZ1128" s="1"/>
  <c r="X1128"/>
  <c r="W1128"/>
  <c r="BA1127"/>
  <c r="AY1127"/>
  <c r="AX1127"/>
  <c r="AW1127"/>
  <c r="AA1127"/>
  <c r="Z1127"/>
  <c r="AZ1127" s="1"/>
  <c r="X1127"/>
  <c r="AC1127" s="1"/>
  <c r="W1127"/>
  <c r="BA1126"/>
  <c r="AZ1126"/>
  <c r="AY1126"/>
  <c r="AA1126"/>
  <c r="Z1126"/>
  <c r="X1126"/>
  <c r="AX1126" s="1"/>
  <c r="W1126"/>
  <c r="AZ1125"/>
  <c r="AY1125"/>
  <c r="AC1125"/>
  <c r="AA1125"/>
  <c r="BA1125" s="1"/>
  <c r="Z1125"/>
  <c r="X1125"/>
  <c r="AX1125" s="1"/>
  <c r="W1125"/>
  <c r="AW1125" s="1"/>
  <c r="AB1125" s="1"/>
  <c r="BA1124"/>
  <c r="AY1124"/>
  <c r="AX1124"/>
  <c r="AA1124"/>
  <c r="Z1124"/>
  <c r="AZ1124" s="1"/>
  <c r="X1124"/>
  <c r="W1124"/>
  <c r="AW1124" s="1"/>
  <c r="AB1124" s="1"/>
  <c r="AZ1123"/>
  <c r="AY1123"/>
  <c r="AX1123"/>
  <c r="AW1123"/>
  <c r="AC1123"/>
  <c r="AA1123"/>
  <c r="BA1123" s="1"/>
  <c r="Z1123"/>
  <c r="X1123"/>
  <c r="W1123"/>
  <c r="BA1122"/>
  <c r="AY1122"/>
  <c r="AW1122"/>
  <c r="AB1122" s="1"/>
  <c r="AA1122"/>
  <c r="Z1122"/>
  <c r="AZ1122" s="1"/>
  <c r="X1122"/>
  <c r="AX1122" s="1"/>
  <c r="W1122"/>
  <c r="AC1122" s="1"/>
  <c r="AZ1121"/>
  <c r="AY1121"/>
  <c r="AA1121"/>
  <c r="BA1121" s="1"/>
  <c r="Z1121"/>
  <c r="X1121"/>
  <c r="AC1121" s="1"/>
  <c r="W1121"/>
  <c r="AW1121" s="1"/>
  <c r="BA1120"/>
  <c r="AY1120"/>
  <c r="AX1120"/>
  <c r="AA1120"/>
  <c r="Z1120"/>
  <c r="AZ1120" s="1"/>
  <c r="X1120"/>
  <c r="W1120"/>
  <c r="BA1119"/>
  <c r="AY1119"/>
  <c r="AX1119"/>
  <c r="AW1119"/>
  <c r="AA1119"/>
  <c r="Z1119"/>
  <c r="AZ1119" s="1"/>
  <c r="X1119"/>
  <c r="AC1119" s="1"/>
  <c r="W1119"/>
  <c r="BA1118"/>
  <c r="AZ1118"/>
  <c r="AY1118"/>
  <c r="AA1118"/>
  <c r="Z1118"/>
  <c r="X1118"/>
  <c r="AX1118" s="1"/>
  <c r="W1118"/>
  <c r="AZ1117"/>
  <c r="AY1117"/>
  <c r="AC1117"/>
  <c r="AA1117"/>
  <c r="BA1117" s="1"/>
  <c r="Z1117"/>
  <c r="X1117"/>
  <c r="AX1117" s="1"/>
  <c r="W1117"/>
  <c r="AW1117" s="1"/>
  <c r="AB1117" s="1"/>
  <c r="BA1116"/>
  <c r="AY1116"/>
  <c r="AX1116"/>
  <c r="AA1116"/>
  <c r="Z1116"/>
  <c r="AZ1116" s="1"/>
  <c r="X1116"/>
  <c r="W1116"/>
  <c r="AW1116" s="1"/>
  <c r="AB1116" s="1"/>
  <c r="AZ1115"/>
  <c r="AY1115"/>
  <c r="AX1115"/>
  <c r="AW1115"/>
  <c r="AC1115"/>
  <c r="AA1115"/>
  <c r="BA1115" s="1"/>
  <c r="Z1115"/>
  <c r="X1115"/>
  <c r="W1115"/>
  <c r="BA1114"/>
  <c r="AY1114"/>
  <c r="AW1114"/>
  <c r="AB1114" s="1"/>
  <c r="AA1114"/>
  <c r="Z1114"/>
  <c r="AZ1114" s="1"/>
  <c r="X1114"/>
  <c r="AX1114" s="1"/>
  <c r="W1114"/>
  <c r="AC1114" s="1"/>
  <c r="AZ1113"/>
  <c r="AY1113"/>
  <c r="AA1113"/>
  <c r="BA1113" s="1"/>
  <c r="Z1113"/>
  <c r="X1113"/>
  <c r="AC1113" s="1"/>
  <c r="W1113"/>
  <c r="AW1113" s="1"/>
  <c r="BA1112"/>
  <c r="AY1112"/>
  <c r="AX1112"/>
  <c r="AA1112"/>
  <c r="Z1112"/>
  <c r="AZ1112" s="1"/>
  <c r="X1112"/>
  <c r="W1112"/>
  <c r="BA1111"/>
  <c r="AY1111"/>
  <c r="AX1111"/>
  <c r="AW1111"/>
  <c r="AA1111"/>
  <c r="Z1111"/>
  <c r="X1111"/>
  <c r="W1111"/>
  <c r="BA1110"/>
  <c r="AZ1110"/>
  <c r="AY1110"/>
  <c r="AA1110"/>
  <c r="Z1110"/>
  <c r="X1110"/>
  <c r="AX1110" s="1"/>
  <c r="W1110"/>
  <c r="AZ1109"/>
  <c r="AY1109"/>
  <c r="AC1109"/>
  <c r="AA1109"/>
  <c r="BA1109" s="1"/>
  <c r="Z1109"/>
  <c r="X1109"/>
  <c r="AX1109" s="1"/>
  <c r="W1109"/>
  <c r="AW1109" s="1"/>
  <c r="AB1109" s="1"/>
  <c r="BA1108"/>
  <c r="AY1108"/>
  <c r="AX1108"/>
  <c r="AA1108"/>
  <c r="Z1108"/>
  <c r="AZ1108" s="1"/>
  <c r="X1108"/>
  <c r="W1108"/>
  <c r="AW1108" s="1"/>
  <c r="AB1108" s="1"/>
  <c r="AZ1107"/>
  <c r="AY1107"/>
  <c r="AA1107"/>
  <c r="BA1107" s="1"/>
  <c r="Z1107"/>
  <c r="X1107"/>
  <c r="AX1107" s="1"/>
  <c r="W1107"/>
  <c r="AW1107" s="1"/>
  <c r="BA1106"/>
  <c r="AY1106"/>
  <c r="AX1106"/>
  <c r="AA1106"/>
  <c r="Z1106"/>
  <c r="AZ1106" s="1"/>
  <c r="X1106"/>
  <c r="W1106"/>
  <c r="AZ1105"/>
  <c r="AY1105"/>
  <c r="AX1105"/>
  <c r="AW1105"/>
  <c r="AA1105"/>
  <c r="BA1105" s="1"/>
  <c r="Z1105"/>
  <c r="X1105"/>
  <c r="W1105"/>
  <c r="BA1104"/>
  <c r="AY1104"/>
  <c r="AW1104"/>
  <c r="AA1104"/>
  <c r="Z1104"/>
  <c r="AZ1104" s="1"/>
  <c r="X1104"/>
  <c r="AX1104" s="1"/>
  <c r="W1104"/>
  <c r="AZ1103"/>
  <c r="AY1103"/>
  <c r="AC1103"/>
  <c r="AA1103"/>
  <c r="BA1103" s="1"/>
  <c r="Z1103"/>
  <c r="X1103"/>
  <c r="AX1103" s="1"/>
  <c r="W1103"/>
  <c r="AW1103" s="1"/>
  <c r="AB1103" s="1"/>
  <c r="AY1102"/>
  <c r="AX1102"/>
  <c r="AA1102"/>
  <c r="BA1102" s="1"/>
  <c r="Z1102"/>
  <c r="AZ1102" s="1"/>
  <c r="X1102"/>
  <c r="W1102"/>
  <c r="AY1101"/>
  <c r="AX1101"/>
  <c r="AW1101"/>
  <c r="AA1101"/>
  <c r="BA1101" s="1"/>
  <c r="Z1101"/>
  <c r="AZ1101" s="1"/>
  <c r="X1101"/>
  <c r="W1101"/>
  <c r="BA1100"/>
  <c r="AY1100"/>
  <c r="AW1100"/>
  <c r="AA1100"/>
  <c r="Z1100"/>
  <c r="AZ1100" s="1"/>
  <c r="X1100"/>
  <c r="AX1100" s="1"/>
  <c r="W1100"/>
  <c r="AZ1099"/>
  <c r="AY1099"/>
  <c r="AC1099"/>
  <c r="AA1099"/>
  <c r="BA1099" s="1"/>
  <c r="Z1099"/>
  <c r="X1099"/>
  <c r="AX1099" s="1"/>
  <c r="W1099"/>
  <c r="AW1099" s="1"/>
  <c r="AB1099" s="1"/>
  <c r="AY1098"/>
  <c r="AX1098"/>
  <c r="AA1098"/>
  <c r="BA1098" s="1"/>
  <c r="Z1098"/>
  <c r="AZ1098" s="1"/>
  <c r="X1098"/>
  <c r="W1098"/>
  <c r="AY1097"/>
  <c r="AX1097"/>
  <c r="AW1097"/>
  <c r="AA1097"/>
  <c r="BA1097" s="1"/>
  <c r="Z1097"/>
  <c r="AZ1097" s="1"/>
  <c r="X1097"/>
  <c r="W1097"/>
  <c r="BA1096"/>
  <c r="AY1096"/>
  <c r="AW1096"/>
  <c r="AA1096"/>
  <c r="Z1096"/>
  <c r="AZ1096" s="1"/>
  <c r="X1096"/>
  <c r="AX1096" s="1"/>
  <c r="W1096"/>
  <c r="AZ1095"/>
  <c r="AY1095"/>
  <c r="AC1095"/>
  <c r="AA1095"/>
  <c r="BA1095" s="1"/>
  <c r="Z1095"/>
  <c r="X1095"/>
  <c r="AX1095" s="1"/>
  <c r="W1095"/>
  <c r="AW1095" s="1"/>
  <c r="AB1095" s="1"/>
  <c r="AY1094"/>
  <c r="AX1094"/>
  <c r="AA1094"/>
  <c r="BA1094" s="1"/>
  <c r="Z1094"/>
  <c r="AZ1094" s="1"/>
  <c r="X1094"/>
  <c r="W1094"/>
  <c r="AY1093"/>
  <c r="AX1093"/>
  <c r="AW1093"/>
  <c r="AA1093"/>
  <c r="BA1093" s="1"/>
  <c r="Z1093"/>
  <c r="AZ1093" s="1"/>
  <c r="X1093"/>
  <c r="W1093"/>
  <c r="BA1092"/>
  <c r="AY1092"/>
  <c r="AW1092"/>
  <c r="AA1092"/>
  <c r="Z1092"/>
  <c r="AZ1092" s="1"/>
  <c r="X1092"/>
  <c r="AX1092" s="1"/>
  <c r="W1092"/>
  <c r="AZ1091"/>
  <c r="AY1091"/>
  <c r="AC1091"/>
  <c r="AA1091"/>
  <c r="BA1091" s="1"/>
  <c r="Z1091"/>
  <c r="X1091"/>
  <c r="AX1091" s="1"/>
  <c r="W1091"/>
  <c r="AW1091" s="1"/>
  <c r="AB1091" s="1"/>
  <c r="AY1090"/>
  <c r="AX1090"/>
  <c r="AA1090"/>
  <c r="BA1090" s="1"/>
  <c r="Z1090"/>
  <c r="AZ1090" s="1"/>
  <c r="X1090"/>
  <c r="W1090"/>
  <c r="AY1089"/>
  <c r="AX1089"/>
  <c r="AW1089"/>
  <c r="AA1089"/>
  <c r="BA1089" s="1"/>
  <c r="Z1089"/>
  <c r="AZ1089" s="1"/>
  <c r="X1089"/>
  <c r="W1089"/>
  <c r="BA1088"/>
  <c r="AY1088"/>
  <c r="AW1088"/>
  <c r="AA1088"/>
  <c r="Z1088"/>
  <c r="AZ1088" s="1"/>
  <c r="X1088"/>
  <c r="AX1088" s="1"/>
  <c r="W1088"/>
  <c r="AZ1087"/>
  <c r="AY1087"/>
  <c r="AC1087"/>
  <c r="AA1087"/>
  <c r="BA1087" s="1"/>
  <c r="Z1087"/>
  <c r="X1087"/>
  <c r="AX1087" s="1"/>
  <c r="W1087"/>
  <c r="AW1087" s="1"/>
  <c r="AB1087" s="1"/>
  <c r="AY1086"/>
  <c r="AX1086"/>
  <c r="AA1086"/>
  <c r="BA1086" s="1"/>
  <c r="Z1086"/>
  <c r="AZ1086" s="1"/>
  <c r="X1086"/>
  <c r="W1086"/>
  <c r="AY1085"/>
  <c r="AX1085"/>
  <c r="AW1085"/>
  <c r="AA1085"/>
  <c r="BA1085" s="1"/>
  <c r="Z1085"/>
  <c r="AZ1085" s="1"/>
  <c r="X1085"/>
  <c r="W1085"/>
  <c r="BA1084"/>
  <c r="AY1084"/>
  <c r="AW1084"/>
  <c r="AA1084"/>
  <c r="Z1084"/>
  <c r="AZ1084" s="1"/>
  <c r="X1084"/>
  <c r="AX1084" s="1"/>
  <c r="W1084"/>
  <c r="AZ1083"/>
  <c r="AY1083"/>
  <c r="AC1083"/>
  <c r="AA1083"/>
  <c r="BA1083" s="1"/>
  <c r="Z1083"/>
  <c r="X1083"/>
  <c r="AX1083" s="1"/>
  <c r="W1083"/>
  <c r="AW1083" s="1"/>
  <c r="AB1083" s="1"/>
  <c r="AY1082"/>
  <c r="AX1082"/>
  <c r="AA1082"/>
  <c r="BA1082" s="1"/>
  <c r="Z1082"/>
  <c r="AZ1082" s="1"/>
  <c r="X1082"/>
  <c r="W1082"/>
  <c r="AY1081"/>
  <c r="AX1081"/>
  <c r="AW1081"/>
  <c r="AA1081"/>
  <c r="BA1081" s="1"/>
  <c r="Z1081"/>
  <c r="AZ1081" s="1"/>
  <c r="X1081"/>
  <c r="W1081"/>
  <c r="BA1080"/>
  <c r="AY1080"/>
  <c r="AW1080"/>
  <c r="AA1080"/>
  <c r="Z1080"/>
  <c r="AZ1080" s="1"/>
  <c r="X1080"/>
  <c r="AX1080" s="1"/>
  <c r="W1080"/>
  <c r="AZ1079"/>
  <c r="AY1079"/>
  <c r="AC1079"/>
  <c r="AA1079"/>
  <c r="BA1079" s="1"/>
  <c r="Z1079"/>
  <c r="X1079"/>
  <c r="AX1079" s="1"/>
  <c r="W1079"/>
  <c r="AW1079" s="1"/>
  <c r="AB1079" s="1"/>
  <c r="AY1078"/>
  <c r="AX1078"/>
  <c r="AA1078"/>
  <c r="BA1078" s="1"/>
  <c r="Z1078"/>
  <c r="AZ1078" s="1"/>
  <c r="X1078"/>
  <c r="W1078"/>
  <c r="AY1077"/>
  <c r="AX1077"/>
  <c r="AW1077"/>
  <c r="AA1077"/>
  <c r="BA1077" s="1"/>
  <c r="Z1077"/>
  <c r="AZ1077" s="1"/>
  <c r="X1077"/>
  <c r="W1077"/>
  <c r="BA1076"/>
  <c r="AY1076"/>
  <c r="AW1076"/>
  <c r="AA1076"/>
  <c r="Z1076"/>
  <c r="AZ1076" s="1"/>
  <c r="X1076"/>
  <c r="AX1076" s="1"/>
  <c r="W1076"/>
  <c r="AZ1075"/>
  <c r="AY1075"/>
  <c r="AC1075"/>
  <c r="AA1075"/>
  <c r="BA1075" s="1"/>
  <c r="Z1075"/>
  <c r="X1075"/>
  <c r="AX1075" s="1"/>
  <c r="W1075"/>
  <c r="AW1075" s="1"/>
  <c r="AB1075" s="1"/>
  <c r="AY1074"/>
  <c r="AX1074"/>
  <c r="AA1074"/>
  <c r="BA1074" s="1"/>
  <c r="Z1074"/>
  <c r="AZ1074" s="1"/>
  <c r="X1074"/>
  <c r="W1074"/>
  <c r="AY1073"/>
  <c r="AX1073"/>
  <c r="AW1073"/>
  <c r="AA1073"/>
  <c r="BA1073" s="1"/>
  <c r="Z1073"/>
  <c r="AZ1073" s="1"/>
  <c r="X1073"/>
  <c r="W1073"/>
  <c r="BA1072"/>
  <c r="AY1072"/>
  <c r="AW1072"/>
  <c r="AA1072"/>
  <c r="Z1072"/>
  <c r="AZ1072" s="1"/>
  <c r="X1072"/>
  <c r="AX1072" s="1"/>
  <c r="W1072"/>
  <c r="AZ1071"/>
  <c r="AY1071"/>
  <c r="AC1071"/>
  <c r="AA1071"/>
  <c r="BA1071" s="1"/>
  <c r="Z1071"/>
  <c r="X1071"/>
  <c r="AX1071" s="1"/>
  <c r="W1071"/>
  <c r="AW1071" s="1"/>
  <c r="AB1071" s="1"/>
  <c r="AY1070"/>
  <c r="AX1070"/>
  <c r="AA1070"/>
  <c r="BA1070" s="1"/>
  <c r="Z1070"/>
  <c r="AZ1070" s="1"/>
  <c r="X1070"/>
  <c r="W1070"/>
  <c r="AY1069"/>
  <c r="AX1069"/>
  <c r="AW1069"/>
  <c r="AA1069"/>
  <c r="BA1069" s="1"/>
  <c r="Z1069"/>
  <c r="AZ1069" s="1"/>
  <c r="X1069"/>
  <c r="W1069"/>
  <c r="BA1068"/>
  <c r="AZ1068"/>
  <c r="AY1068"/>
  <c r="AW1068"/>
  <c r="AC1068"/>
  <c r="AA1068"/>
  <c r="Z1068"/>
  <c r="X1068"/>
  <c r="AX1068" s="1"/>
  <c r="W1068"/>
  <c r="AZ1067"/>
  <c r="AY1067"/>
  <c r="AA1067"/>
  <c r="BA1067" s="1"/>
  <c r="Z1067"/>
  <c r="X1067"/>
  <c r="AX1067" s="1"/>
  <c r="W1067"/>
  <c r="AW1067" s="1"/>
  <c r="AB1067" s="1"/>
  <c r="AY1066"/>
  <c r="AX1066"/>
  <c r="AA1066"/>
  <c r="BA1066" s="1"/>
  <c r="Z1066"/>
  <c r="AZ1066" s="1"/>
  <c r="X1066"/>
  <c r="W1066"/>
  <c r="AY1065"/>
  <c r="AX1065"/>
  <c r="AW1065"/>
  <c r="AA1065"/>
  <c r="BA1065" s="1"/>
  <c r="Z1065"/>
  <c r="AZ1065" s="1"/>
  <c r="X1065"/>
  <c r="W1065"/>
  <c r="BA1064"/>
  <c r="AZ1064"/>
  <c r="AY1064"/>
  <c r="AA1064"/>
  <c r="Z1064"/>
  <c r="X1064"/>
  <c r="AX1064" s="1"/>
  <c r="W1064"/>
  <c r="AZ1063"/>
  <c r="AY1063"/>
  <c r="AC1063"/>
  <c r="AA1063"/>
  <c r="BA1063" s="1"/>
  <c r="Z1063"/>
  <c r="X1063"/>
  <c r="AX1063" s="1"/>
  <c r="W1063"/>
  <c r="AW1063" s="1"/>
  <c r="AB1063" s="1"/>
  <c r="AY1062"/>
  <c r="AX1062"/>
  <c r="AW1062"/>
  <c r="AA1062"/>
  <c r="BA1062" s="1"/>
  <c r="Z1062"/>
  <c r="AZ1062" s="1"/>
  <c r="X1062"/>
  <c r="W1062"/>
  <c r="BA1061"/>
  <c r="AZ1061"/>
  <c r="AY1061"/>
  <c r="AW1061"/>
  <c r="AC1061"/>
  <c r="AA1061"/>
  <c r="Z1061"/>
  <c r="X1061"/>
  <c r="AX1061" s="1"/>
  <c r="W1061"/>
  <c r="BA1060"/>
  <c r="AY1060"/>
  <c r="AW1060"/>
  <c r="AA1060"/>
  <c r="Z1060"/>
  <c r="AZ1060" s="1"/>
  <c r="X1060"/>
  <c r="AX1060" s="1"/>
  <c r="W1060"/>
  <c r="AZ1059"/>
  <c r="AY1059"/>
  <c r="AX1059"/>
  <c r="AA1059"/>
  <c r="BA1059" s="1"/>
  <c r="Z1059"/>
  <c r="X1059"/>
  <c r="W1059"/>
  <c r="AW1059" s="1"/>
  <c r="BA1058"/>
  <c r="AY1058"/>
  <c r="AX1058"/>
  <c r="AA1058"/>
  <c r="Z1058"/>
  <c r="AZ1058" s="1"/>
  <c r="X1058"/>
  <c r="W1058"/>
  <c r="AY1057"/>
  <c r="AX1057"/>
  <c r="AW1057"/>
  <c r="AA1057"/>
  <c r="BA1057" s="1"/>
  <c r="Z1057"/>
  <c r="AZ1057" s="1"/>
  <c r="X1057"/>
  <c r="AC1057" s="1"/>
  <c r="W1057"/>
  <c r="BA1056"/>
  <c r="AZ1056"/>
  <c r="AY1056"/>
  <c r="AA1056"/>
  <c r="Z1056"/>
  <c r="X1056"/>
  <c r="AX1056" s="1"/>
  <c r="W1056"/>
  <c r="AZ1055"/>
  <c r="AY1055"/>
  <c r="AC1055"/>
  <c r="AA1055"/>
  <c r="BA1055" s="1"/>
  <c r="Z1055"/>
  <c r="X1055"/>
  <c r="AX1055" s="1"/>
  <c r="W1055"/>
  <c r="AW1055" s="1"/>
  <c r="AB1055" s="1"/>
  <c r="AY1054"/>
  <c r="AX1054"/>
  <c r="AW1054"/>
  <c r="AA1054"/>
  <c r="BA1054" s="1"/>
  <c r="Z1054"/>
  <c r="AZ1054" s="1"/>
  <c r="X1054"/>
  <c r="W1054"/>
  <c r="BA1053"/>
  <c r="AZ1053"/>
  <c r="AY1053"/>
  <c r="AW1053"/>
  <c r="AC1053"/>
  <c r="AA1053"/>
  <c r="Z1053"/>
  <c r="X1053"/>
  <c r="AX1053" s="1"/>
  <c r="W1053"/>
  <c r="BA1052"/>
  <c r="AY1052"/>
  <c r="AW1052"/>
  <c r="AB1052" s="1"/>
  <c r="AA1052"/>
  <c r="Z1052"/>
  <c r="AZ1052" s="1"/>
  <c r="X1052"/>
  <c r="AX1052" s="1"/>
  <c r="W1052"/>
  <c r="AZ1051"/>
  <c r="AY1051"/>
  <c r="AX1051"/>
  <c r="AA1051"/>
  <c r="BA1051" s="1"/>
  <c r="Z1051"/>
  <c r="X1051"/>
  <c r="W1051"/>
  <c r="AW1051" s="1"/>
  <c r="BA1050"/>
  <c r="AY1050"/>
  <c r="AX1050"/>
  <c r="AA1050"/>
  <c r="Z1050"/>
  <c r="AZ1050" s="1"/>
  <c r="X1050"/>
  <c r="W1050"/>
  <c r="AY1049"/>
  <c r="AX1049"/>
  <c r="AW1049"/>
  <c r="AA1049"/>
  <c r="BA1049" s="1"/>
  <c r="Z1049"/>
  <c r="AZ1049" s="1"/>
  <c r="X1049"/>
  <c r="AC1049" s="1"/>
  <c r="W1049"/>
  <c r="BA1048"/>
  <c r="AZ1048"/>
  <c r="AY1048"/>
  <c r="AA1048"/>
  <c r="Z1048"/>
  <c r="X1048"/>
  <c r="AX1048" s="1"/>
  <c r="W1048"/>
  <c r="AZ1047"/>
  <c r="AY1047"/>
  <c r="AC1047"/>
  <c r="AA1047"/>
  <c r="BA1047" s="1"/>
  <c r="Z1047"/>
  <c r="X1047"/>
  <c r="AX1047" s="1"/>
  <c r="W1047"/>
  <c r="AW1047" s="1"/>
  <c r="AB1047" s="1"/>
  <c r="AY1046"/>
  <c r="AX1046"/>
  <c r="AW1046"/>
  <c r="AA1046"/>
  <c r="BA1046" s="1"/>
  <c r="Z1046"/>
  <c r="AZ1046" s="1"/>
  <c r="X1046"/>
  <c r="W1046"/>
  <c r="BA1045"/>
  <c r="AZ1045"/>
  <c r="AY1045"/>
  <c r="AW1045"/>
  <c r="AC1045"/>
  <c r="AA1045"/>
  <c r="Z1045"/>
  <c r="X1045"/>
  <c r="AX1045" s="1"/>
  <c r="W1045"/>
  <c r="BA1044"/>
  <c r="AY1044"/>
  <c r="AW1044"/>
  <c r="AB1044" s="1"/>
  <c r="AA1044"/>
  <c r="Z1044"/>
  <c r="AZ1044" s="1"/>
  <c r="X1044"/>
  <c r="AX1044" s="1"/>
  <c r="W1044"/>
  <c r="AZ1043"/>
  <c r="AY1043"/>
  <c r="AX1043"/>
  <c r="AA1043"/>
  <c r="BA1043" s="1"/>
  <c r="Z1043"/>
  <c r="X1043"/>
  <c r="W1043"/>
  <c r="AW1043" s="1"/>
  <c r="BA1042"/>
  <c r="AY1042"/>
  <c r="AX1042"/>
  <c r="AA1042"/>
  <c r="Z1042"/>
  <c r="AZ1042" s="1"/>
  <c r="X1042"/>
  <c r="W1042"/>
  <c r="AY1041"/>
  <c r="AX1041"/>
  <c r="AW1041"/>
  <c r="AA1041"/>
  <c r="BA1041" s="1"/>
  <c r="Z1041"/>
  <c r="AZ1041" s="1"/>
  <c r="X1041"/>
  <c r="AC1041" s="1"/>
  <c r="W1041"/>
  <c r="BA1040"/>
  <c r="AZ1040"/>
  <c r="AY1040"/>
  <c r="AA1040"/>
  <c r="Z1040"/>
  <c r="X1040"/>
  <c r="AX1040" s="1"/>
  <c r="W1040"/>
  <c r="AZ1039"/>
  <c r="AY1039"/>
  <c r="AC1039"/>
  <c r="AA1039"/>
  <c r="BA1039" s="1"/>
  <c r="Z1039"/>
  <c r="X1039"/>
  <c r="AX1039" s="1"/>
  <c r="W1039"/>
  <c r="AW1039" s="1"/>
  <c r="AB1039" s="1"/>
  <c r="AY1038"/>
  <c r="AX1038"/>
  <c r="AW1038"/>
  <c r="AA1038"/>
  <c r="BA1038" s="1"/>
  <c r="Z1038"/>
  <c r="AZ1038" s="1"/>
  <c r="X1038"/>
  <c r="W1038"/>
  <c r="BA1037"/>
  <c r="AZ1037"/>
  <c r="AY1037"/>
  <c r="AW1037"/>
  <c r="AC1037"/>
  <c r="AA1037"/>
  <c r="Z1037"/>
  <c r="X1037"/>
  <c r="AX1037" s="1"/>
  <c r="W1037"/>
  <c r="BA1036"/>
  <c r="AY1036"/>
  <c r="AW1036"/>
  <c r="AB1036" s="1"/>
  <c r="AA1036"/>
  <c r="Z1036"/>
  <c r="AZ1036" s="1"/>
  <c r="X1036"/>
  <c r="AX1036" s="1"/>
  <c r="W1036"/>
  <c r="AZ1035"/>
  <c r="AY1035"/>
  <c r="AX1035"/>
  <c r="AA1035"/>
  <c r="BA1035" s="1"/>
  <c r="Z1035"/>
  <c r="X1035"/>
  <c r="W1035"/>
  <c r="AW1035" s="1"/>
  <c r="BA1034"/>
  <c r="AY1034"/>
  <c r="AX1034"/>
  <c r="AA1034"/>
  <c r="Z1034"/>
  <c r="AZ1034" s="1"/>
  <c r="X1034"/>
  <c r="W1034"/>
  <c r="AY1033"/>
  <c r="AX1033"/>
  <c r="AW1033"/>
  <c r="AA1033"/>
  <c r="BA1033" s="1"/>
  <c r="Z1033"/>
  <c r="AZ1033" s="1"/>
  <c r="X1033"/>
  <c r="AC1033" s="1"/>
  <c r="W1033"/>
  <c r="BA1032"/>
  <c r="AZ1032"/>
  <c r="AY1032"/>
  <c r="AA1032"/>
  <c r="Z1032"/>
  <c r="X1032"/>
  <c r="AX1032" s="1"/>
  <c r="W1032"/>
  <c r="AZ1031"/>
  <c r="AY1031"/>
  <c r="AC1031"/>
  <c r="AA1031"/>
  <c r="BA1031" s="1"/>
  <c r="Z1031"/>
  <c r="X1031"/>
  <c r="AX1031" s="1"/>
  <c r="W1031"/>
  <c r="AW1031" s="1"/>
  <c r="AB1031" s="1"/>
  <c r="AY1030"/>
  <c r="AX1030"/>
  <c r="AW1030"/>
  <c r="AA1030"/>
  <c r="BA1030" s="1"/>
  <c r="Z1030"/>
  <c r="AZ1030" s="1"/>
  <c r="X1030"/>
  <c r="W1030"/>
  <c r="BA1029"/>
  <c r="AZ1029"/>
  <c r="AY1029"/>
  <c r="AW1029"/>
  <c r="AC1029"/>
  <c r="AA1029"/>
  <c r="Z1029"/>
  <c r="X1029"/>
  <c r="AX1029" s="1"/>
  <c r="W1029"/>
  <c r="BA1028"/>
  <c r="AY1028"/>
  <c r="AW1028"/>
  <c r="AB1028" s="1"/>
  <c r="AA1028"/>
  <c r="Z1028"/>
  <c r="AZ1028" s="1"/>
  <c r="X1028"/>
  <c r="AX1028" s="1"/>
  <c r="W1028"/>
  <c r="AZ1027"/>
  <c r="AY1027"/>
  <c r="AX1027"/>
  <c r="AA1027"/>
  <c r="BA1027" s="1"/>
  <c r="Z1027"/>
  <c r="X1027"/>
  <c r="W1027"/>
  <c r="AW1027" s="1"/>
  <c r="BA1026"/>
  <c r="AY1026"/>
  <c r="AX1026"/>
  <c r="AA1026"/>
  <c r="Z1026"/>
  <c r="AZ1026" s="1"/>
  <c r="X1026"/>
  <c r="W1026"/>
  <c r="AY1025"/>
  <c r="AX1025"/>
  <c r="AW1025"/>
  <c r="AA1025"/>
  <c r="BA1025" s="1"/>
  <c r="Z1025"/>
  <c r="AZ1025" s="1"/>
  <c r="X1025"/>
  <c r="AC1025" s="1"/>
  <c r="W1025"/>
  <c r="BA1024"/>
  <c r="AZ1024"/>
  <c r="AY1024"/>
  <c r="AA1024"/>
  <c r="Z1024"/>
  <c r="X1024"/>
  <c r="AX1024" s="1"/>
  <c r="W1024"/>
  <c r="AZ1023"/>
  <c r="AY1023"/>
  <c r="AC1023"/>
  <c r="AA1023"/>
  <c r="BA1023" s="1"/>
  <c r="Z1023"/>
  <c r="X1023"/>
  <c r="AX1023" s="1"/>
  <c r="W1023"/>
  <c r="AW1023" s="1"/>
  <c r="AB1023" s="1"/>
  <c r="AY1022"/>
  <c r="AX1022"/>
  <c r="AW1022"/>
  <c r="AA1022"/>
  <c r="BA1022" s="1"/>
  <c r="Z1022"/>
  <c r="AZ1022" s="1"/>
  <c r="X1022"/>
  <c r="W1022"/>
  <c r="BA1021"/>
  <c r="AZ1021"/>
  <c r="AY1021"/>
  <c r="AW1021"/>
  <c r="AC1021"/>
  <c r="AA1021"/>
  <c r="Z1021"/>
  <c r="X1021"/>
  <c r="AX1021" s="1"/>
  <c r="W1021"/>
  <c r="BA1020"/>
  <c r="AY1020"/>
  <c r="AW1020"/>
  <c r="AB1020" s="1"/>
  <c r="AA1020"/>
  <c r="Z1020"/>
  <c r="AZ1020" s="1"/>
  <c r="X1020"/>
  <c r="AX1020" s="1"/>
  <c r="W1020"/>
  <c r="AZ1019"/>
  <c r="AY1019"/>
  <c r="AX1019"/>
  <c r="AA1019"/>
  <c r="BA1019" s="1"/>
  <c r="Z1019"/>
  <c r="X1019"/>
  <c r="W1019"/>
  <c r="AW1019" s="1"/>
  <c r="BA1018"/>
  <c r="AY1018"/>
  <c r="AX1018"/>
  <c r="AA1018"/>
  <c r="Z1018"/>
  <c r="AZ1018" s="1"/>
  <c r="X1018"/>
  <c r="W1018"/>
  <c r="AY1017"/>
  <c r="AX1017"/>
  <c r="AW1017"/>
  <c r="AA1017"/>
  <c r="BA1017" s="1"/>
  <c r="Z1017"/>
  <c r="AZ1017" s="1"/>
  <c r="X1017"/>
  <c r="AC1017" s="1"/>
  <c r="W1017"/>
  <c r="BA1016"/>
  <c r="AZ1016"/>
  <c r="AY1016"/>
  <c r="AA1016"/>
  <c r="Z1016"/>
  <c r="X1016"/>
  <c r="AX1016" s="1"/>
  <c r="W1016"/>
  <c r="AZ1015"/>
  <c r="AY1015"/>
  <c r="AC1015"/>
  <c r="AA1015"/>
  <c r="BA1015" s="1"/>
  <c r="Z1015"/>
  <c r="X1015"/>
  <c r="AX1015" s="1"/>
  <c r="W1015"/>
  <c r="AW1015" s="1"/>
  <c r="AB1015" s="1"/>
  <c r="AY1014"/>
  <c r="AX1014"/>
  <c r="AW1014"/>
  <c r="AA1014"/>
  <c r="BA1014" s="1"/>
  <c r="Z1014"/>
  <c r="AZ1014" s="1"/>
  <c r="X1014"/>
  <c r="W1014"/>
  <c r="BA1013"/>
  <c r="AZ1013"/>
  <c r="AY1013"/>
  <c r="AW1013"/>
  <c r="AC1013"/>
  <c r="AA1013"/>
  <c r="Z1013"/>
  <c r="X1013"/>
  <c r="AX1013" s="1"/>
  <c r="W1013"/>
  <c r="AZ1012"/>
  <c r="AY1012"/>
  <c r="AA1012"/>
  <c r="BA1012" s="1"/>
  <c r="Z1012"/>
  <c r="X1012"/>
  <c r="AX1012" s="1"/>
  <c r="W1012"/>
  <c r="AY1011"/>
  <c r="AX1011"/>
  <c r="AA1011"/>
  <c r="BA1011" s="1"/>
  <c r="Z1011"/>
  <c r="AZ1011" s="1"/>
  <c r="X1011"/>
  <c r="W1011"/>
  <c r="AC1011" s="1"/>
  <c r="BA1010"/>
  <c r="AY1010"/>
  <c r="AX1010"/>
  <c r="AW1010"/>
  <c r="AA1010"/>
  <c r="Z1010"/>
  <c r="AZ1010" s="1"/>
  <c r="X1010"/>
  <c r="AC1010" s="1"/>
  <c r="W1010"/>
  <c r="BA1009"/>
  <c r="AZ1009"/>
  <c r="AY1009"/>
  <c r="AW1009"/>
  <c r="AA1009"/>
  <c r="Z1009"/>
  <c r="X1009"/>
  <c r="AX1009" s="1"/>
  <c r="W1009"/>
  <c r="AZ1008"/>
  <c r="AY1008"/>
  <c r="AA1008"/>
  <c r="BA1008" s="1"/>
  <c r="Z1008"/>
  <c r="X1008"/>
  <c r="AX1008" s="1"/>
  <c r="W1008"/>
  <c r="AY1007"/>
  <c r="AX1007"/>
  <c r="AA1007"/>
  <c r="BA1007" s="1"/>
  <c r="Z1007"/>
  <c r="AZ1007" s="1"/>
  <c r="X1007"/>
  <c r="W1007"/>
  <c r="BA1006"/>
  <c r="AY1006"/>
  <c r="AX1006"/>
  <c r="AW1006"/>
  <c r="AA1006"/>
  <c r="Z1006"/>
  <c r="AZ1006" s="1"/>
  <c r="X1006"/>
  <c r="W1006"/>
  <c r="BA1005"/>
  <c r="AZ1005"/>
  <c r="AY1005"/>
  <c r="AW1005"/>
  <c r="AC1005"/>
  <c r="AA1005"/>
  <c r="Z1005"/>
  <c r="X1005"/>
  <c r="AX1005" s="1"/>
  <c r="W1005"/>
  <c r="AZ1004"/>
  <c r="AY1004"/>
  <c r="AA1004"/>
  <c r="BA1004" s="1"/>
  <c r="Z1004"/>
  <c r="X1004"/>
  <c r="AX1004" s="1"/>
  <c r="W1004"/>
  <c r="AY1003"/>
  <c r="AX1003"/>
  <c r="AA1003"/>
  <c r="BA1003" s="1"/>
  <c r="Z1003"/>
  <c r="AZ1003" s="1"/>
  <c r="X1003"/>
  <c r="W1003"/>
  <c r="AC1003" s="1"/>
  <c r="BA1002"/>
  <c r="AY1002"/>
  <c r="AX1002"/>
  <c r="AW1002"/>
  <c r="AA1002"/>
  <c r="Z1002"/>
  <c r="AZ1002" s="1"/>
  <c r="X1002"/>
  <c r="AC1002" s="1"/>
  <c r="W1002"/>
  <c r="BA1001"/>
  <c r="AZ1001"/>
  <c r="AY1001"/>
  <c r="AW1001"/>
  <c r="AA1001"/>
  <c r="Z1001"/>
  <c r="X1001"/>
  <c r="AX1001" s="1"/>
  <c r="W1001"/>
  <c r="AZ1000"/>
  <c r="AY1000"/>
  <c r="AA1000"/>
  <c r="BA1000" s="1"/>
  <c r="Z1000"/>
  <c r="X1000"/>
  <c r="AX1000" s="1"/>
  <c r="W1000"/>
  <c r="AY999"/>
  <c r="AX999"/>
  <c r="AA999"/>
  <c r="BA999" s="1"/>
  <c r="Z999"/>
  <c r="AZ999" s="1"/>
  <c r="X999"/>
  <c r="W999"/>
  <c r="BA998"/>
  <c r="AY998"/>
  <c r="AX998"/>
  <c r="AW998"/>
  <c r="AA998"/>
  <c r="Z998"/>
  <c r="AZ998" s="1"/>
  <c r="X998"/>
  <c r="W998"/>
  <c r="BA997"/>
  <c r="AZ997"/>
  <c r="AY997"/>
  <c r="AW997"/>
  <c r="AC997"/>
  <c r="AA997"/>
  <c r="Z997"/>
  <c r="X997"/>
  <c r="AX997" s="1"/>
  <c r="W997"/>
  <c r="AZ996"/>
  <c r="AY996"/>
  <c r="AA996"/>
  <c r="BA996" s="1"/>
  <c r="Z996"/>
  <c r="X996"/>
  <c r="AX996" s="1"/>
  <c r="W996"/>
  <c r="AY995"/>
  <c r="AX995"/>
  <c r="AA995"/>
  <c r="BA995" s="1"/>
  <c r="Z995"/>
  <c r="AZ995" s="1"/>
  <c r="X995"/>
  <c r="W995"/>
  <c r="AC995" s="1"/>
  <c r="BA994"/>
  <c r="AY994"/>
  <c r="AX994"/>
  <c r="AW994"/>
  <c r="AA994"/>
  <c r="Z994"/>
  <c r="AZ994" s="1"/>
  <c r="X994"/>
  <c r="AC994" s="1"/>
  <c r="W994"/>
  <c r="BA993"/>
  <c r="AZ993"/>
  <c r="AY993"/>
  <c r="AW993"/>
  <c r="AA993"/>
  <c r="Z993"/>
  <c r="X993"/>
  <c r="AX993" s="1"/>
  <c r="W993"/>
  <c r="AZ992"/>
  <c r="AY992"/>
  <c r="AA992"/>
  <c r="BA992" s="1"/>
  <c r="Z992"/>
  <c r="X992"/>
  <c r="AX992" s="1"/>
  <c r="W992"/>
  <c r="AY991"/>
  <c r="AX991"/>
  <c r="AA991"/>
  <c r="BA991" s="1"/>
  <c r="Z991"/>
  <c r="AZ991" s="1"/>
  <c r="X991"/>
  <c r="W991"/>
  <c r="BA990"/>
  <c r="AY990"/>
  <c r="AX990"/>
  <c r="AW990"/>
  <c r="AA990"/>
  <c r="Z990"/>
  <c r="AZ990" s="1"/>
  <c r="X990"/>
  <c r="W990"/>
  <c r="BA989"/>
  <c r="AZ989"/>
  <c r="AY989"/>
  <c r="AW989"/>
  <c r="AC989"/>
  <c r="AA989"/>
  <c r="Z989"/>
  <c r="X989"/>
  <c r="AX989" s="1"/>
  <c r="W989"/>
  <c r="AZ988"/>
  <c r="AY988"/>
  <c r="AA988"/>
  <c r="BA988" s="1"/>
  <c r="Z988"/>
  <c r="X988"/>
  <c r="AX988" s="1"/>
  <c r="W988"/>
  <c r="AY987"/>
  <c r="AX987"/>
  <c r="AA987"/>
  <c r="BA987" s="1"/>
  <c r="Z987"/>
  <c r="AZ987" s="1"/>
  <c r="X987"/>
  <c r="W987"/>
  <c r="AC987" s="1"/>
  <c r="BA986"/>
  <c r="AY986"/>
  <c r="AX986"/>
  <c r="AW986"/>
  <c r="AA986"/>
  <c r="Z986"/>
  <c r="AZ986" s="1"/>
  <c r="X986"/>
  <c r="AC986" s="1"/>
  <c r="W986"/>
  <c r="BA985"/>
  <c r="AZ985"/>
  <c r="AY985"/>
  <c r="AW985"/>
  <c r="AA985"/>
  <c r="Z985"/>
  <c r="X985"/>
  <c r="AX985" s="1"/>
  <c r="W985"/>
  <c r="AZ984"/>
  <c r="AY984"/>
  <c r="AA984"/>
  <c r="BA984" s="1"/>
  <c r="Z984"/>
  <c r="X984"/>
  <c r="AX984" s="1"/>
  <c r="W984"/>
  <c r="AY983"/>
  <c r="AX983"/>
  <c r="AA983"/>
  <c r="BA983" s="1"/>
  <c r="Z983"/>
  <c r="AZ983" s="1"/>
  <c r="X983"/>
  <c r="W983"/>
  <c r="BA982"/>
  <c r="AY982"/>
  <c r="AX982"/>
  <c r="AW982"/>
  <c r="AA982"/>
  <c r="Z982"/>
  <c r="AZ982" s="1"/>
  <c r="X982"/>
  <c r="W982"/>
  <c r="BA981"/>
  <c r="AZ981"/>
  <c r="AY981"/>
  <c r="AW981"/>
  <c r="AC981"/>
  <c r="AA981"/>
  <c r="Z981"/>
  <c r="X981"/>
  <c r="AX981" s="1"/>
  <c r="W981"/>
  <c r="AZ980"/>
  <c r="AY980"/>
  <c r="AA980"/>
  <c r="BA980" s="1"/>
  <c r="Z980"/>
  <c r="X980"/>
  <c r="AX980" s="1"/>
  <c r="W980"/>
  <c r="AY979"/>
  <c r="AX979"/>
  <c r="AA979"/>
  <c r="BA979" s="1"/>
  <c r="Z979"/>
  <c r="AZ979" s="1"/>
  <c r="X979"/>
  <c r="W979"/>
  <c r="AC979" s="1"/>
  <c r="BA978"/>
  <c r="AY978"/>
  <c r="AX978"/>
  <c r="AW978"/>
  <c r="AA978"/>
  <c r="Z978"/>
  <c r="AZ978" s="1"/>
  <c r="X978"/>
  <c r="AC978" s="1"/>
  <c r="W978"/>
  <c r="BA977"/>
  <c r="AZ977"/>
  <c r="AY977"/>
  <c r="AW977"/>
  <c r="AA977"/>
  <c r="Z977"/>
  <c r="X977"/>
  <c r="AX977" s="1"/>
  <c r="W977"/>
  <c r="AZ976"/>
  <c r="AY976"/>
  <c r="AA976"/>
  <c r="BA976" s="1"/>
  <c r="Z976"/>
  <c r="X976"/>
  <c r="AX976" s="1"/>
  <c r="W976"/>
  <c r="AY975"/>
  <c r="AX975"/>
  <c r="AA975"/>
  <c r="BA975" s="1"/>
  <c r="Z975"/>
  <c r="AZ975" s="1"/>
  <c r="X975"/>
  <c r="W975"/>
  <c r="BA974"/>
  <c r="AY974"/>
  <c r="AX974"/>
  <c r="AW974"/>
  <c r="AA974"/>
  <c r="Z974"/>
  <c r="AZ974" s="1"/>
  <c r="X974"/>
  <c r="W974"/>
  <c r="BA973"/>
  <c r="AZ973"/>
  <c r="AY973"/>
  <c r="AW973"/>
  <c r="AC973"/>
  <c r="AA973"/>
  <c r="Z973"/>
  <c r="X973"/>
  <c r="AX973" s="1"/>
  <c r="W973"/>
  <c r="AZ972"/>
  <c r="AY972"/>
  <c r="AA972"/>
  <c r="BA972" s="1"/>
  <c r="Z972"/>
  <c r="X972"/>
  <c r="AX972" s="1"/>
  <c r="W972"/>
  <c r="AY971"/>
  <c r="AX971"/>
  <c r="AA971"/>
  <c r="BA971" s="1"/>
  <c r="Z971"/>
  <c r="AZ971" s="1"/>
  <c r="X971"/>
  <c r="W971"/>
  <c r="AC971" s="1"/>
  <c r="BA970"/>
  <c r="AY970"/>
  <c r="AX970"/>
  <c r="AW970"/>
  <c r="AA970"/>
  <c r="Z970"/>
  <c r="AZ970" s="1"/>
  <c r="X970"/>
  <c r="AC970" s="1"/>
  <c r="W970"/>
  <c r="BA969"/>
  <c r="AZ969"/>
  <c r="AY969"/>
  <c r="AW969"/>
  <c r="AA969"/>
  <c r="Z969"/>
  <c r="X969"/>
  <c r="AX969" s="1"/>
  <c r="W969"/>
  <c r="AZ968"/>
  <c r="AY968"/>
  <c r="AA968"/>
  <c r="BA968" s="1"/>
  <c r="Z968"/>
  <c r="X968"/>
  <c r="AX968" s="1"/>
  <c r="W968"/>
  <c r="AY967"/>
  <c r="AX967"/>
  <c r="AA967"/>
  <c r="BA967" s="1"/>
  <c r="Z967"/>
  <c r="AZ967" s="1"/>
  <c r="X967"/>
  <c r="W967"/>
  <c r="BA966"/>
  <c r="AY966"/>
  <c r="AX966"/>
  <c r="AW966"/>
  <c r="AA966"/>
  <c r="Z966"/>
  <c r="AZ966" s="1"/>
  <c r="X966"/>
  <c r="W966"/>
  <c r="BA965"/>
  <c r="AZ965"/>
  <c r="AY965"/>
  <c r="AW965"/>
  <c r="AC965"/>
  <c r="AA965"/>
  <c r="Z965"/>
  <c r="X965"/>
  <c r="AX965" s="1"/>
  <c r="W965"/>
  <c r="AZ964"/>
  <c r="AY964"/>
  <c r="AA964"/>
  <c r="BA964" s="1"/>
  <c r="Z964"/>
  <c r="X964"/>
  <c r="AX964" s="1"/>
  <c r="W964"/>
  <c r="AY963"/>
  <c r="AX963"/>
  <c r="AA963"/>
  <c r="BA963" s="1"/>
  <c r="Z963"/>
  <c r="AZ963" s="1"/>
  <c r="X963"/>
  <c r="W963"/>
  <c r="AC963" s="1"/>
  <c r="BA962"/>
  <c r="AY962"/>
  <c r="AX962"/>
  <c r="AW962"/>
  <c r="AA962"/>
  <c r="Z962"/>
  <c r="AZ962" s="1"/>
  <c r="X962"/>
  <c r="AC962" s="1"/>
  <c r="W962"/>
  <c r="BA961"/>
  <c r="AZ961"/>
  <c r="AY961"/>
  <c r="AW961"/>
  <c r="AA961"/>
  <c r="Z961"/>
  <c r="X961"/>
  <c r="AX961" s="1"/>
  <c r="W961"/>
  <c r="AZ960"/>
  <c r="AY960"/>
  <c r="AA960"/>
  <c r="BA960" s="1"/>
  <c r="Z960"/>
  <c r="X960"/>
  <c r="AX960" s="1"/>
  <c r="W960"/>
  <c r="AY959"/>
  <c r="AX959"/>
  <c r="AA959"/>
  <c r="BA959" s="1"/>
  <c r="Z959"/>
  <c r="AZ959" s="1"/>
  <c r="X959"/>
  <c r="W959"/>
  <c r="BA958"/>
  <c r="AY958"/>
  <c r="AX958"/>
  <c r="AW958"/>
  <c r="AA958"/>
  <c r="Z958"/>
  <c r="AZ958" s="1"/>
  <c r="X958"/>
  <c r="W958"/>
  <c r="BA957"/>
  <c r="AZ957"/>
  <c r="AY957"/>
  <c r="AW957"/>
  <c r="AC957"/>
  <c r="AA957"/>
  <c r="Z957"/>
  <c r="X957"/>
  <c r="AX957" s="1"/>
  <c r="W957"/>
  <c r="AZ956"/>
  <c r="AY956"/>
  <c r="AA956"/>
  <c r="BA956" s="1"/>
  <c r="Z956"/>
  <c r="X956"/>
  <c r="AX956" s="1"/>
  <c r="W956"/>
  <c r="AY955"/>
  <c r="AX955"/>
  <c r="AA955"/>
  <c r="BA955" s="1"/>
  <c r="Z955"/>
  <c r="AZ955" s="1"/>
  <c r="X955"/>
  <c r="W955"/>
  <c r="AC955" s="1"/>
  <c r="BA954"/>
  <c r="AY954"/>
  <c r="AX954"/>
  <c r="AW954"/>
  <c r="AA954"/>
  <c r="Z954"/>
  <c r="AZ954" s="1"/>
  <c r="X954"/>
  <c r="AC954" s="1"/>
  <c r="W954"/>
  <c r="BA953"/>
  <c r="AZ953"/>
  <c r="AY953"/>
  <c r="AW953"/>
  <c r="AA953"/>
  <c r="Z953"/>
  <c r="X953"/>
  <c r="AX953" s="1"/>
  <c r="W953"/>
  <c r="AZ952"/>
  <c r="AY952"/>
  <c r="AA952"/>
  <c r="BA952" s="1"/>
  <c r="Z952"/>
  <c r="X952"/>
  <c r="AX952" s="1"/>
  <c r="W952"/>
  <c r="AY951"/>
  <c r="AX951"/>
  <c r="AA951"/>
  <c r="BA951" s="1"/>
  <c r="Z951"/>
  <c r="AZ951" s="1"/>
  <c r="X951"/>
  <c r="W951"/>
  <c r="BA950"/>
  <c r="AY950"/>
  <c r="AX950"/>
  <c r="AW950"/>
  <c r="AA950"/>
  <c r="Z950"/>
  <c r="AZ950" s="1"/>
  <c r="X950"/>
  <c r="W950"/>
  <c r="BA949"/>
  <c r="AZ949"/>
  <c r="AY949"/>
  <c r="AW949"/>
  <c r="AC949"/>
  <c r="AA949"/>
  <c r="Z949"/>
  <c r="X949"/>
  <c r="AX949" s="1"/>
  <c r="W949"/>
  <c r="AZ948"/>
  <c r="AY948"/>
  <c r="AA948"/>
  <c r="BA948" s="1"/>
  <c r="Z948"/>
  <c r="X948"/>
  <c r="AX948" s="1"/>
  <c r="W948"/>
  <c r="AY947"/>
  <c r="AX947"/>
  <c r="AA947"/>
  <c r="BA947" s="1"/>
  <c r="Z947"/>
  <c r="AZ947" s="1"/>
  <c r="X947"/>
  <c r="W947"/>
  <c r="AC947" s="1"/>
  <c r="BA946"/>
  <c r="AY946"/>
  <c r="AX946"/>
  <c r="AW946"/>
  <c r="AA946"/>
  <c r="Z946"/>
  <c r="AZ946" s="1"/>
  <c r="X946"/>
  <c r="AC946" s="1"/>
  <c r="W946"/>
  <c r="BA945"/>
  <c r="AZ945"/>
  <c r="AY945"/>
  <c r="AW945"/>
  <c r="AA945"/>
  <c r="Z945"/>
  <c r="X945"/>
  <c r="AX945" s="1"/>
  <c r="W945"/>
  <c r="AZ944"/>
  <c r="AY944"/>
  <c r="AA944"/>
  <c r="BA944" s="1"/>
  <c r="Z944"/>
  <c r="X944"/>
  <c r="AX944" s="1"/>
  <c r="W944"/>
  <c r="AY943"/>
  <c r="AX943"/>
  <c r="AA943"/>
  <c r="BA943" s="1"/>
  <c r="Z943"/>
  <c r="AZ943" s="1"/>
  <c r="X943"/>
  <c r="W943"/>
  <c r="BA942"/>
  <c r="AY942"/>
  <c r="AX942"/>
  <c r="AW942"/>
  <c r="AA942"/>
  <c r="Z942"/>
  <c r="AZ942" s="1"/>
  <c r="X942"/>
  <c r="W942"/>
  <c r="BA941"/>
  <c r="AZ941"/>
  <c r="AY941"/>
  <c r="AW941"/>
  <c r="AC941"/>
  <c r="AA941"/>
  <c r="Z941"/>
  <c r="X941"/>
  <c r="AX941" s="1"/>
  <c r="W941"/>
  <c r="AZ940"/>
  <c r="AY940"/>
  <c r="AA940"/>
  <c r="BA940" s="1"/>
  <c r="Z940"/>
  <c r="X940"/>
  <c r="AX940" s="1"/>
  <c r="W940"/>
  <c r="AY939"/>
  <c r="AX939"/>
  <c r="AA939"/>
  <c r="BA939" s="1"/>
  <c r="Z939"/>
  <c r="AZ939" s="1"/>
  <c r="X939"/>
  <c r="W939"/>
  <c r="AC939" s="1"/>
  <c r="BA938"/>
  <c r="AY938"/>
  <c r="AX938"/>
  <c r="AW938"/>
  <c r="AA938"/>
  <c r="Z938"/>
  <c r="AZ938" s="1"/>
  <c r="X938"/>
  <c r="AC938" s="1"/>
  <c r="W938"/>
  <c r="BA937"/>
  <c r="AZ937"/>
  <c r="AY937"/>
  <c r="AW937"/>
  <c r="AA937"/>
  <c r="Z937"/>
  <c r="X937"/>
  <c r="AX937" s="1"/>
  <c r="W937"/>
  <c r="AZ936"/>
  <c r="AY936"/>
  <c r="AA936"/>
  <c r="BA936" s="1"/>
  <c r="Z936"/>
  <c r="X936"/>
  <c r="AX936" s="1"/>
  <c r="W936"/>
  <c r="AY935"/>
  <c r="AX935"/>
  <c r="AA935"/>
  <c r="BA935" s="1"/>
  <c r="Z935"/>
  <c r="AZ935" s="1"/>
  <c r="X935"/>
  <c r="W935"/>
  <c r="BA934"/>
  <c r="AY934"/>
  <c r="AX934"/>
  <c r="AW934"/>
  <c r="AA934"/>
  <c r="Z934"/>
  <c r="AZ934" s="1"/>
  <c r="X934"/>
  <c r="W934"/>
  <c r="BA933"/>
  <c r="AZ933"/>
  <c r="AY933"/>
  <c r="AW933"/>
  <c r="AC933"/>
  <c r="AA933"/>
  <c r="Z933"/>
  <c r="X933"/>
  <c r="AX933" s="1"/>
  <c r="W933"/>
  <c r="AZ932"/>
  <c r="AY932"/>
  <c r="AA932"/>
  <c r="BA932" s="1"/>
  <c r="Z932"/>
  <c r="X932"/>
  <c r="AX932" s="1"/>
  <c r="W932"/>
  <c r="AY931"/>
  <c r="AX931"/>
  <c r="AA931"/>
  <c r="BA931" s="1"/>
  <c r="Z931"/>
  <c r="AZ931" s="1"/>
  <c r="X931"/>
  <c r="W931"/>
  <c r="AC931" s="1"/>
  <c r="BA930"/>
  <c r="AY930"/>
  <c r="AX930"/>
  <c r="AW930"/>
  <c r="AA930"/>
  <c r="Z930"/>
  <c r="AZ930" s="1"/>
  <c r="X930"/>
  <c r="AC930" s="1"/>
  <c r="W930"/>
  <c r="BA929"/>
  <c r="AZ929"/>
  <c r="AY929"/>
  <c r="AW929"/>
  <c r="AA929"/>
  <c r="Z929"/>
  <c r="X929"/>
  <c r="AX929" s="1"/>
  <c r="W929"/>
  <c r="AZ928"/>
  <c r="AY928"/>
  <c r="AA928"/>
  <c r="BA928" s="1"/>
  <c r="Z928"/>
  <c r="X928"/>
  <c r="AX928" s="1"/>
  <c r="W928"/>
  <c r="AY927"/>
  <c r="AX927"/>
  <c r="AA927"/>
  <c r="BA927" s="1"/>
  <c r="Z927"/>
  <c r="AZ927" s="1"/>
  <c r="X927"/>
  <c r="W927"/>
  <c r="BA926"/>
  <c r="AY926"/>
  <c r="AX926"/>
  <c r="AW926"/>
  <c r="AA926"/>
  <c r="Z926"/>
  <c r="AZ926" s="1"/>
  <c r="X926"/>
  <c r="W926"/>
  <c r="BA925"/>
  <c r="AZ925"/>
  <c r="AY925"/>
  <c r="AW925"/>
  <c r="AC925"/>
  <c r="AA925"/>
  <c r="Z925"/>
  <c r="X925"/>
  <c r="AX925" s="1"/>
  <c r="W925"/>
  <c r="AZ924"/>
  <c r="AY924"/>
  <c r="AA924"/>
  <c r="BA924" s="1"/>
  <c r="Z924"/>
  <c r="X924"/>
  <c r="AX924" s="1"/>
  <c r="W924"/>
  <c r="AY923"/>
  <c r="AX923"/>
  <c r="AA923"/>
  <c r="BA923" s="1"/>
  <c r="Z923"/>
  <c r="AZ923" s="1"/>
  <c r="X923"/>
  <c r="W923"/>
  <c r="AC923" s="1"/>
  <c r="BA922"/>
  <c r="AY922"/>
  <c r="AX922"/>
  <c r="AW922"/>
  <c r="AA922"/>
  <c r="Z922"/>
  <c r="AZ922" s="1"/>
  <c r="X922"/>
  <c r="AC922" s="1"/>
  <c r="W922"/>
  <c r="BA921"/>
  <c r="AY921"/>
  <c r="AW921"/>
  <c r="AA921"/>
  <c r="Z921"/>
  <c r="AZ921" s="1"/>
  <c r="X921"/>
  <c r="AX921" s="1"/>
  <c r="W921"/>
  <c r="AZ920"/>
  <c r="AY920"/>
  <c r="AA920"/>
  <c r="BA920" s="1"/>
  <c r="Z920"/>
  <c r="X920"/>
  <c r="AX920" s="1"/>
  <c r="W920"/>
  <c r="AW920" s="1"/>
  <c r="AB920" s="1"/>
  <c r="AY919"/>
  <c r="AX919"/>
  <c r="AA919"/>
  <c r="BA919" s="1"/>
  <c r="Z919"/>
  <c r="AZ919" s="1"/>
  <c r="X919"/>
  <c r="W919"/>
  <c r="AY918"/>
  <c r="AX918"/>
  <c r="AW918"/>
  <c r="AA918"/>
  <c r="BA918" s="1"/>
  <c r="Z918"/>
  <c r="AZ918" s="1"/>
  <c r="X918"/>
  <c r="AC918" s="1"/>
  <c r="W918"/>
  <c r="BA917"/>
  <c r="AY917"/>
  <c r="AW917"/>
  <c r="AA917"/>
  <c r="Z917"/>
  <c r="AZ917" s="1"/>
  <c r="X917"/>
  <c r="AX917" s="1"/>
  <c r="W917"/>
  <c r="AZ916"/>
  <c r="AY916"/>
  <c r="AA916"/>
  <c r="BA916" s="1"/>
  <c r="Z916"/>
  <c r="X916"/>
  <c r="AX916" s="1"/>
  <c r="W916"/>
  <c r="AW916" s="1"/>
  <c r="AB916" s="1"/>
  <c r="AY915"/>
  <c r="AX915"/>
  <c r="AA915"/>
  <c r="BA915" s="1"/>
  <c r="Z915"/>
  <c r="AZ915" s="1"/>
  <c r="X915"/>
  <c r="W915"/>
  <c r="AY914"/>
  <c r="AX914"/>
  <c r="AW914"/>
  <c r="AA914"/>
  <c r="BA914" s="1"/>
  <c r="Z914"/>
  <c r="AZ914" s="1"/>
  <c r="X914"/>
  <c r="AC914" s="1"/>
  <c r="W914"/>
  <c r="BA913"/>
  <c r="AY913"/>
  <c r="AW913"/>
  <c r="AA913"/>
  <c r="Z913"/>
  <c r="AZ913" s="1"/>
  <c r="X913"/>
  <c r="AX913" s="1"/>
  <c r="W913"/>
  <c r="AZ912"/>
  <c r="AY912"/>
  <c r="AA912"/>
  <c r="BA912" s="1"/>
  <c r="Z912"/>
  <c r="X912"/>
  <c r="AX912" s="1"/>
  <c r="W912"/>
  <c r="AW912" s="1"/>
  <c r="AB912" s="1"/>
  <c r="AY911"/>
  <c r="AX911"/>
  <c r="AA911"/>
  <c r="BA911" s="1"/>
  <c r="Z911"/>
  <c r="AZ911" s="1"/>
  <c r="X911"/>
  <c r="W911"/>
  <c r="AY910"/>
  <c r="AX910"/>
  <c r="AW910"/>
  <c r="AA910"/>
  <c r="BA910" s="1"/>
  <c r="Z910"/>
  <c r="AZ910" s="1"/>
  <c r="X910"/>
  <c r="AC910" s="1"/>
  <c r="W910"/>
  <c r="BA909"/>
  <c r="AY909"/>
  <c r="AW909"/>
  <c r="AA909"/>
  <c r="Z909"/>
  <c r="AZ909" s="1"/>
  <c r="X909"/>
  <c r="AX909" s="1"/>
  <c r="W909"/>
  <c r="AZ908"/>
  <c r="AY908"/>
  <c r="AA908"/>
  <c r="BA908" s="1"/>
  <c r="Z908"/>
  <c r="X908"/>
  <c r="AX908" s="1"/>
  <c r="W908"/>
  <c r="AW908" s="1"/>
  <c r="AB908" s="1"/>
  <c r="AY907"/>
  <c r="AX907"/>
  <c r="AA907"/>
  <c r="BA907" s="1"/>
  <c r="Z907"/>
  <c r="AZ907" s="1"/>
  <c r="X907"/>
  <c r="W907"/>
  <c r="AY906"/>
  <c r="AX906"/>
  <c r="AW906"/>
  <c r="AA906"/>
  <c r="BA906" s="1"/>
  <c r="Z906"/>
  <c r="AZ906" s="1"/>
  <c r="X906"/>
  <c r="AC906" s="1"/>
  <c r="W906"/>
  <c r="BA905"/>
  <c r="AY905"/>
  <c r="AW905"/>
  <c r="AA905"/>
  <c r="Z905"/>
  <c r="AZ905" s="1"/>
  <c r="X905"/>
  <c r="AX905" s="1"/>
  <c r="W905"/>
  <c r="AZ904"/>
  <c r="AY904"/>
  <c r="AA904"/>
  <c r="BA904" s="1"/>
  <c r="Z904"/>
  <c r="X904"/>
  <c r="AX904" s="1"/>
  <c r="W904"/>
  <c r="AW904" s="1"/>
  <c r="AB904" s="1"/>
  <c r="AY903"/>
  <c r="AX903"/>
  <c r="AA903"/>
  <c r="BA903" s="1"/>
  <c r="Z903"/>
  <c r="AZ903" s="1"/>
  <c r="X903"/>
  <c r="W903"/>
  <c r="AY902"/>
  <c r="AX902"/>
  <c r="AW902"/>
  <c r="AA902"/>
  <c r="BA902" s="1"/>
  <c r="Z902"/>
  <c r="AZ902" s="1"/>
  <c r="X902"/>
  <c r="AC902" s="1"/>
  <c r="W902"/>
  <c r="BA901"/>
  <c r="AY901"/>
  <c r="AW901"/>
  <c r="AA901"/>
  <c r="Z901"/>
  <c r="AZ901" s="1"/>
  <c r="X901"/>
  <c r="AX901" s="1"/>
  <c r="W901"/>
  <c r="AZ900"/>
  <c r="AY900"/>
  <c r="AA900"/>
  <c r="BA900" s="1"/>
  <c r="Z900"/>
  <c r="X900"/>
  <c r="AX900" s="1"/>
  <c r="W900"/>
  <c r="AW900" s="1"/>
  <c r="AB900" s="1"/>
  <c r="AY899"/>
  <c r="AX899"/>
  <c r="AA899"/>
  <c r="BA899" s="1"/>
  <c r="Z899"/>
  <c r="AZ899" s="1"/>
  <c r="X899"/>
  <c r="W899"/>
  <c r="AY898"/>
  <c r="AX898"/>
  <c r="AW898"/>
  <c r="AA898"/>
  <c r="BA898" s="1"/>
  <c r="Z898"/>
  <c r="AZ898" s="1"/>
  <c r="X898"/>
  <c r="AC898" s="1"/>
  <c r="W898"/>
  <c r="BA897"/>
  <c r="AY897"/>
  <c r="AW897"/>
  <c r="AA897"/>
  <c r="Z897"/>
  <c r="AZ897" s="1"/>
  <c r="X897"/>
  <c r="AX897" s="1"/>
  <c r="W897"/>
  <c r="AZ896"/>
  <c r="AY896"/>
  <c r="AA896"/>
  <c r="BA896" s="1"/>
  <c r="Z896"/>
  <c r="X896"/>
  <c r="AX896" s="1"/>
  <c r="W896"/>
  <c r="AW896" s="1"/>
  <c r="AB896" s="1"/>
  <c r="AY895"/>
  <c r="AX895"/>
  <c r="AA895"/>
  <c r="BA895" s="1"/>
  <c r="Z895"/>
  <c r="AZ895" s="1"/>
  <c r="X895"/>
  <c r="W895"/>
  <c r="AY894"/>
  <c r="AX894"/>
  <c r="AW894"/>
  <c r="AA894"/>
  <c r="BA894" s="1"/>
  <c r="Z894"/>
  <c r="AZ894" s="1"/>
  <c r="X894"/>
  <c r="AC894" s="1"/>
  <c r="W894"/>
  <c r="BA893"/>
  <c r="AY893"/>
  <c r="AW893"/>
  <c r="AA893"/>
  <c r="Z893"/>
  <c r="AZ893" s="1"/>
  <c r="X893"/>
  <c r="AX893" s="1"/>
  <c r="W893"/>
  <c r="AZ892"/>
  <c r="AY892"/>
  <c r="AA892"/>
  <c r="BA892" s="1"/>
  <c r="Z892"/>
  <c r="X892"/>
  <c r="AX892" s="1"/>
  <c r="W892"/>
  <c r="AW892" s="1"/>
  <c r="AB892" s="1"/>
  <c r="AY891"/>
  <c r="AX891"/>
  <c r="AW891"/>
  <c r="AB891" s="1"/>
  <c r="AA891"/>
  <c r="BA891" s="1"/>
  <c r="Z891"/>
  <c r="AZ891" s="1"/>
  <c r="X891"/>
  <c r="W891"/>
  <c r="AZ890"/>
  <c r="AY890"/>
  <c r="AW890"/>
  <c r="AC890"/>
  <c r="AA890"/>
  <c r="BA890" s="1"/>
  <c r="Z890"/>
  <c r="X890"/>
  <c r="AX890" s="1"/>
  <c r="W890"/>
  <c r="BA889"/>
  <c r="AY889"/>
  <c r="AW889"/>
  <c r="AA889"/>
  <c r="Z889"/>
  <c r="AZ889" s="1"/>
  <c r="X889"/>
  <c r="AX889" s="1"/>
  <c r="W889"/>
  <c r="AZ888"/>
  <c r="AY888"/>
  <c r="AX888"/>
  <c r="AA888"/>
  <c r="BA888" s="1"/>
  <c r="Z888"/>
  <c r="X888"/>
  <c r="W888"/>
  <c r="AW888" s="1"/>
  <c r="BA887"/>
  <c r="AY887"/>
  <c r="AX887"/>
  <c r="AA887"/>
  <c r="Z887"/>
  <c r="AZ887" s="1"/>
  <c r="X887"/>
  <c r="W887"/>
  <c r="BA886"/>
  <c r="AY886"/>
  <c r="AX886"/>
  <c r="AW886"/>
  <c r="AA886"/>
  <c r="Z886"/>
  <c r="AZ886" s="1"/>
  <c r="X886"/>
  <c r="W886"/>
  <c r="BA885"/>
  <c r="AZ885"/>
  <c r="AY885"/>
  <c r="AA885"/>
  <c r="Z885"/>
  <c r="X885"/>
  <c r="AX885" s="1"/>
  <c r="W885"/>
  <c r="AZ884"/>
  <c r="AY884"/>
  <c r="AA884"/>
  <c r="BA884" s="1"/>
  <c r="Z884"/>
  <c r="X884"/>
  <c r="W884"/>
  <c r="AW884" s="1"/>
  <c r="AY883"/>
  <c r="AX883"/>
  <c r="AW883"/>
  <c r="AB883" s="1"/>
  <c r="AA883"/>
  <c r="BA883" s="1"/>
  <c r="Z883"/>
  <c r="AZ883" s="1"/>
  <c r="X883"/>
  <c r="W883"/>
  <c r="AZ882"/>
  <c r="AY882"/>
  <c r="AW882"/>
  <c r="AC882"/>
  <c r="AA882"/>
  <c r="BA882" s="1"/>
  <c r="Z882"/>
  <c r="X882"/>
  <c r="AX882" s="1"/>
  <c r="W882"/>
  <c r="BA881"/>
  <c r="AY881"/>
  <c r="AW881"/>
  <c r="AA881"/>
  <c r="Z881"/>
  <c r="AZ881" s="1"/>
  <c r="X881"/>
  <c r="AX881" s="1"/>
  <c r="W881"/>
  <c r="AZ880"/>
  <c r="AY880"/>
  <c r="AX880"/>
  <c r="AA880"/>
  <c r="BA880" s="1"/>
  <c r="Z880"/>
  <c r="X880"/>
  <c r="W880"/>
  <c r="AW880" s="1"/>
  <c r="BA879"/>
  <c r="AY879"/>
  <c r="AX879"/>
  <c r="AA879"/>
  <c r="Z879"/>
  <c r="AZ879" s="1"/>
  <c r="X879"/>
  <c r="W879"/>
  <c r="BA878"/>
  <c r="AY878"/>
  <c r="AX878"/>
  <c r="AW878"/>
  <c r="AA878"/>
  <c r="Z878"/>
  <c r="AZ878" s="1"/>
  <c r="X878"/>
  <c r="W878"/>
  <c r="BA877"/>
  <c r="AZ877"/>
  <c r="AY877"/>
  <c r="AA877"/>
  <c r="Z877"/>
  <c r="X877"/>
  <c r="AX877" s="1"/>
  <c r="W877"/>
  <c r="AZ876"/>
  <c r="AY876"/>
  <c r="AA876"/>
  <c r="BA876" s="1"/>
  <c r="Z876"/>
  <c r="X876"/>
  <c r="W876"/>
  <c r="AW876" s="1"/>
  <c r="AY875"/>
  <c r="AX875"/>
  <c r="AW875"/>
  <c r="AB875" s="1"/>
  <c r="AA875"/>
  <c r="BA875" s="1"/>
  <c r="Z875"/>
  <c r="AZ875" s="1"/>
  <c r="X875"/>
  <c r="W875"/>
  <c r="AZ874"/>
  <c r="AY874"/>
  <c r="AW874"/>
  <c r="AC874"/>
  <c r="AA874"/>
  <c r="BA874" s="1"/>
  <c r="Z874"/>
  <c r="X874"/>
  <c r="AX874" s="1"/>
  <c r="W874"/>
  <c r="BA873"/>
  <c r="AY873"/>
  <c r="AW873"/>
  <c r="AA873"/>
  <c r="Z873"/>
  <c r="AZ873" s="1"/>
  <c r="X873"/>
  <c r="AX873" s="1"/>
  <c r="W873"/>
  <c r="AZ872"/>
  <c r="AY872"/>
  <c r="AX872"/>
  <c r="AA872"/>
  <c r="BA872" s="1"/>
  <c r="Z872"/>
  <c r="X872"/>
  <c r="W872"/>
  <c r="AW872" s="1"/>
  <c r="BA871"/>
  <c r="AY871"/>
  <c r="AX871"/>
  <c r="AA871"/>
  <c r="Z871"/>
  <c r="AZ871" s="1"/>
  <c r="X871"/>
  <c r="W871"/>
  <c r="BA870"/>
  <c r="AY870"/>
  <c r="AX870"/>
  <c r="AW870"/>
  <c r="AA870"/>
  <c r="Z870"/>
  <c r="AZ870" s="1"/>
  <c r="X870"/>
  <c r="W870"/>
  <c r="BA869"/>
  <c r="AZ869"/>
  <c r="AY869"/>
  <c r="AA869"/>
  <c r="Z869"/>
  <c r="X869"/>
  <c r="AX869" s="1"/>
  <c r="W869"/>
  <c r="AZ868"/>
  <c r="AY868"/>
  <c r="AA868"/>
  <c r="BA868" s="1"/>
  <c r="Z868"/>
  <c r="X868"/>
  <c r="W868"/>
  <c r="AW868" s="1"/>
  <c r="AY867"/>
  <c r="AX867"/>
  <c r="AW867"/>
  <c r="AB867" s="1"/>
  <c r="AA867"/>
  <c r="BA867" s="1"/>
  <c r="Z867"/>
  <c r="AZ867" s="1"/>
  <c r="X867"/>
  <c r="W867"/>
  <c r="AZ866"/>
  <c r="AY866"/>
  <c r="AW866"/>
  <c r="AC866"/>
  <c r="AA866"/>
  <c r="BA866" s="1"/>
  <c r="Z866"/>
  <c r="X866"/>
  <c r="AX866" s="1"/>
  <c r="W866"/>
  <c r="BA865"/>
  <c r="AY865"/>
  <c r="AW865"/>
  <c r="AA865"/>
  <c r="Z865"/>
  <c r="AZ865" s="1"/>
  <c r="X865"/>
  <c r="AX865" s="1"/>
  <c r="W865"/>
  <c r="AZ864"/>
  <c r="AY864"/>
  <c r="AX864"/>
  <c r="AA864"/>
  <c r="BA864" s="1"/>
  <c r="Z864"/>
  <c r="X864"/>
  <c r="W864"/>
  <c r="AW864" s="1"/>
  <c r="BA863"/>
  <c r="AY863"/>
  <c r="AX863"/>
  <c r="AA863"/>
  <c r="Z863"/>
  <c r="AZ863" s="1"/>
  <c r="X863"/>
  <c r="W863"/>
  <c r="BA862"/>
  <c r="AY862"/>
  <c r="AX862"/>
  <c r="AW862"/>
  <c r="AA862"/>
  <c r="Z862"/>
  <c r="AZ862" s="1"/>
  <c r="X862"/>
  <c r="W862"/>
  <c r="BA861"/>
  <c r="AZ861"/>
  <c r="AY861"/>
  <c r="AA861"/>
  <c r="Z861"/>
  <c r="X861"/>
  <c r="AX861" s="1"/>
  <c r="W861"/>
  <c r="AZ860"/>
  <c r="AY860"/>
  <c r="AA860"/>
  <c r="BA860" s="1"/>
  <c r="Z860"/>
  <c r="X860"/>
  <c r="W860"/>
  <c r="AW860" s="1"/>
  <c r="AY859"/>
  <c r="AX859"/>
  <c r="AW859"/>
  <c r="AB859" s="1"/>
  <c r="AA859"/>
  <c r="BA859" s="1"/>
  <c r="Z859"/>
  <c r="AZ859" s="1"/>
  <c r="X859"/>
  <c r="W859"/>
  <c r="AZ858"/>
  <c r="AY858"/>
  <c r="AW858"/>
  <c r="AC858"/>
  <c r="AA858"/>
  <c r="BA858" s="1"/>
  <c r="Z858"/>
  <c r="X858"/>
  <c r="AX858" s="1"/>
  <c r="W858"/>
  <c r="BA857"/>
  <c r="AY857"/>
  <c r="AW857"/>
  <c r="AA857"/>
  <c r="Z857"/>
  <c r="AZ857" s="1"/>
  <c r="X857"/>
  <c r="AX857" s="1"/>
  <c r="W857"/>
  <c r="AZ856"/>
  <c r="AY856"/>
  <c r="AX856"/>
  <c r="AA856"/>
  <c r="BA856" s="1"/>
  <c r="Z856"/>
  <c r="X856"/>
  <c r="W856"/>
  <c r="AW856" s="1"/>
  <c r="BA855"/>
  <c r="AY855"/>
  <c r="AX855"/>
  <c r="AA855"/>
  <c r="Z855"/>
  <c r="AZ855" s="1"/>
  <c r="X855"/>
  <c r="W855"/>
  <c r="BA854"/>
  <c r="AY854"/>
  <c r="AX854"/>
  <c r="AW854"/>
  <c r="AA854"/>
  <c r="Z854"/>
  <c r="AZ854" s="1"/>
  <c r="X854"/>
  <c r="W854"/>
  <c r="BA853"/>
  <c r="AZ853"/>
  <c r="AY853"/>
  <c r="AA853"/>
  <c r="Z853"/>
  <c r="X853"/>
  <c r="AX853" s="1"/>
  <c r="W853"/>
  <c r="AZ852"/>
  <c r="AY852"/>
  <c r="AA852"/>
  <c r="BA852" s="1"/>
  <c r="Z852"/>
  <c r="X852"/>
  <c r="W852"/>
  <c r="AW852" s="1"/>
  <c r="AY851"/>
  <c r="AX851"/>
  <c r="AW851"/>
  <c r="AB851" s="1"/>
  <c r="AA851"/>
  <c r="BA851" s="1"/>
  <c r="Z851"/>
  <c r="AZ851" s="1"/>
  <c r="X851"/>
  <c r="W851"/>
  <c r="AZ850"/>
  <c r="AY850"/>
  <c r="AW850"/>
  <c r="AC850"/>
  <c r="AA850"/>
  <c r="BA850" s="1"/>
  <c r="Z850"/>
  <c r="X850"/>
  <c r="AX850" s="1"/>
  <c r="W850"/>
  <c r="BA849"/>
  <c r="AY849"/>
  <c r="AW849"/>
  <c r="AA849"/>
  <c r="Z849"/>
  <c r="AZ849" s="1"/>
  <c r="X849"/>
  <c r="AX849" s="1"/>
  <c r="W849"/>
  <c r="AZ848"/>
  <c r="AY848"/>
  <c r="AX848"/>
  <c r="AA848"/>
  <c r="BA848" s="1"/>
  <c r="Z848"/>
  <c r="X848"/>
  <c r="W848"/>
  <c r="AW848" s="1"/>
  <c r="BA847"/>
  <c r="AY847"/>
  <c r="AX847"/>
  <c r="AA847"/>
  <c r="Z847"/>
  <c r="AZ847" s="1"/>
  <c r="X847"/>
  <c r="W847"/>
  <c r="BA846"/>
  <c r="AY846"/>
  <c r="AX846"/>
  <c r="AW846"/>
  <c r="AA846"/>
  <c r="Z846"/>
  <c r="AZ846" s="1"/>
  <c r="X846"/>
  <c r="W846"/>
  <c r="BA845"/>
  <c r="AZ845"/>
  <c r="AY845"/>
  <c r="AA845"/>
  <c r="Z845"/>
  <c r="X845"/>
  <c r="AX845" s="1"/>
  <c r="W845"/>
  <c r="AZ844"/>
  <c r="AY844"/>
  <c r="AA844"/>
  <c r="BA844" s="1"/>
  <c r="Z844"/>
  <c r="X844"/>
  <c r="W844"/>
  <c r="AW844" s="1"/>
  <c r="AY843"/>
  <c r="AX843"/>
  <c r="AW843"/>
  <c r="AB843" s="1"/>
  <c r="AA843"/>
  <c r="BA843" s="1"/>
  <c r="Z843"/>
  <c r="AZ843" s="1"/>
  <c r="X843"/>
  <c r="W843"/>
  <c r="AZ842"/>
  <c r="AY842"/>
  <c r="AW842"/>
  <c r="AC842"/>
  <c r="AA842"/>
  <c r="BA842" s="1"/>
  <c r="Z842"/>
  <c r="X842"/>
  <c r="AX842" s="1"/>
  <c r="W842"/>
  <c r="BA841"/>
  <c r="AY841"/>
  <c r="AW841"/>
  <c r="AA841"/>
  <c r="Z841"/>
  <c r="AZ841" s="1"/>
  <c r="X841"/>
  <c r="AX841" s="1"/>
  <c r="W841"/>
  <c r="AZ840"/>
  <c r="AY840"/>
  <c r="AX840"/>
  <c r="AA840"/>
  <c r="BA840" s="1"/>
  <c r="Z840"/>
  <c r="X840"/>
  <c r="W840"/>
  <c r="AW840" s="1"/>
  <c r="BA839"/>
  <c r="AY839"/>
  <c r="AX839"/>
  <c r="AA839"/>
  <c r="Z839"/>
  <c r="AZ839" s="1"/>
  <c r="X839"/>
  <c r="W839"/>
  <c r="BA838"/>
  <c r="AY838"/>
  <c r="AX838"/>
  <c r="AW838"/>
  <c r="AA838"/>
  <c r="Z838"/>
  <c r="AZ838" s="1"/>
  <c r="X838"/>
  <c r="W838"/>
  <c r="BA837"/>
  <c r="AZ837"/>
  <c r="AY837"/>
  <c r="AA837"/>
  <c r="Z837"/>
  <c r="X837"/>
  <c r="AX837" s="1"/>
  <c r="W837"/>
  <c r="AZ836"/>
  <c r="AY836"/>
  <c r="AA836"/>
  <c r="BA836" s="1"/>
  <c r="Z836"/>
  <c r="X836"/>
  <c r="W836"/>
  <c r="AW836" s="1"/>
  <c r="AY835"/>
  <c r="AX835"/>
  <c r="AW835"/>
  <c r="AB835" s="1"/>
  <c r="AA835"/>
  <c r="BA835" s="1"/>
  <c r="Z835"/>
  <c r="AZ835" s="1"/>
  <c r="X835"/>
  <c r="W835"/>
  <c r="AZ834"/>
  <c r="AY834"/>
  <c r="AW834"/>
  <c r="AC834"/>
  <c r="AA834"/>
  <c r="BA834" s="1"/>
  <c r="Z834"/>
  <c r="X834"/>
  <c r="AX834" s="1"/>
  <c r="W834"/>
  <c r="BA833"/>
  <c r="AY833"/>
  <c r="AW833"/>
  <c r="AA833"/>
  <c r="Z833"/>
  <c r="AZ833" s="1"/>
  <c r="X833"/>
  <c r="AX833" s="1"/>
  <c r="W833"/>
  <c r="AZ832"/>
  <c r="AY832"/>
  <c r="AX832"/>
  <c r="AA832"/>
  <c r="BA832" s="1"/>
  <c r="Z832"/>
  <c r="X832"/>
  <c r="W832"/>
  <c r="AW832" s="1"/>
  <c r="BA831"/>
  <c r="AY831"/>
  <c r="AX831"/>
  <c r="AA831"/>
  <c r="Z831"/>
  <c r="AZ831" s="1"/>
  <c r="X831"/>
  <c r="W831"/>
  <c r="BA830"/>
  <c r="AY830"/>
  <c r="AX830"/>
  <c r="AW830"/>
  <c r="AA830"/>
  <c r="Z830"/>
  <c r="AZ830" s="1"/>
  <c r="X830"/>
  <c r="W830"/>
  <c r="BA829"/>
  <c r="AZ829"/>
  <c r="AY829"/>
  <c r="AA829"/>
  <c r="Z829"/>
  <c r="X829"/>
  <c r="AX829" s="1"/>
  <c r="W829"/>
  <c r="AZ828"/>
  <c r="AY828"/>
  <c r="AA828"/>
  <c r="BA828" s="1"/>
  <c r="Z828"/>
  <c r="X828"/>
  <c r="W828"/>
  <c r="AW828" s="1"/>
  <c r="AY827"/>
  <c r="AX827"/>
  <c r="AW827"/>
  <c r="AB827" s="1"/>
  <c r="AA827"/>
  <c r="BA827" s="1"/>
  <c r="Z827"/>
  <c r="AZ827" s="1"/>
  <c r="X827"/>
  <c r="W827"/>
  <c r="AZ826"/>
  <c r="AY826"/>
  <c r="AW826"/>
  <c r="AC826"/>
  <c r="AA826"/>
  <c r="BA826" s="1"/>
  <c r="Z826"/>
  <c r="X826"/>
  <c r="AX826" s="1"/>
  <c r="W826"/>
  <c r="BA825"/>
  <c r="AY825"/>
  <c r="AW825"/>
  <c r="AA825"/>
  <c r="Z825"/>
  <c r="AZ825" s="1"/>
  <c r="X825"/>
  <c r="AX825" s="1"/>
  <c r="W825"/>
  <c r="AZ824"/>
  <c r="AY824"/>
  <c r="AX824"/>
  <c r="AA824"/>
  <c r="BA824" s="1"/>
  <c r="Z824"/>
  <c r="X824"/>
  <c r="W824"/>
  <c r="AW824" s="1"/>
  <c r="BA823"/>
  <c r="AY823"/>
  <c r="AX823"/>
  <c r="AA823"/>
  <c r="Z823"/>
  <c r="AZ823" s="1"/>
  <c r="X823"/>
  <c r="W823"/>
  <c r="BA822"/>
  <c r="AY822"/>
  <c r="AX822"/>
  <c r="AW822"/>
  <c r="AA822"/>
  <c r="Z822"/>
  <c r="AZ822" s="1"/>
  <c r="X822"/>
  <c r="W822"/>
  <c r="BA821"/>
  <c r="AZ821"/>
  <c r="AY821"/>
  <c r="AA821"/>
  <c r="Z821"/>
  <c r="X821"/>
  <c r="AX821" s="1"/>
  <c r="W821"/>
  <c r="AZ820"/>
  <c r="AY820"/>
  <c r="AA820"/>
  <c r="BA820" s="1"/>
  <c r="Z820"/>
  <c r="X820"/>
  <c r="W820"/>
  <c r="AW820" s="1"/>
  <c r="AY819"/>
  <c r="AX819"/>
  <c r="AW819"/>
  <c r="AB819" s="1"/>
  <c r="AA819"/>
  <c r="BA819" s="1"/>
  <c r="Z819"/>
  <c r="AZ819" s="1"/>
  <c r="X819"/>
  <c r="W819"/>
  <c r="AZ818"/>
  <c r="AY818"/>
  <c r="AW818"/>
  <c r="AC818"/>
  <c r="AA818"/>
  <c r="BA818" s="1"/>
  <c r="Z818"/>
  <c r="X818"/>
  <c r="AX818" s="1"/>
  <c r="W818"/>
  <c r="BA817"/>
  <c r="AY817"/>
  <c r="AW817"/>
  <c r="AA817"/>
  <c r="Z817"/>
  <c r="AZ817" s="1"/>
  <c r="X817"/>
  <c r="AX817" s="1"/>
  <c r="W817"/>
  <c r="AZ816"/>
  <c r="AY816"/>
  <c r="AX816"/>
  <c r="AA816"/>
  <c r="BA816" s="1"/>
  <c r="Z816"/>
  <c r="X816"/>
  <c r="W816"/>
  <c r="AW816" s="1"/>
  <c r="BA815"/>
  <c r="AY815"/>
  <c r="AX815"/>
  <c r="AA815"/>
  <c r="Z815"/>
  <c r="AZ815" s="1"/>
  <c r="X815"/>
  <c r="W815"/>
  <c r="BA814"/>
  <c r="AY814"/>
  <c r="AX814"/>
  <c r="AW814"/>
  <c r="AA814"/>
  <c r="Z814"/>
  <c r="AZ814" s="1"/>
  <c r="X814"/>
  <c r="W814"/>
  <c r="BA813"/>
  <c r="AZ813"/>
  <c r="AY813"/>
  <c r="AA813"/>
  <c r="Z813"/>
  <c r="X813"/>
  <c r="AX813" s="1"/>
  <c r="W813"/>
  <c r="AZ812"/>
  <c r="AY812"/>
  <c r="AA812"/>
  <c r="BA812" s="1"/>
  <c r="Z812"/>
  <c r="X812"/>
  <c r="W812"/>
  <c r="AW812" s="1"/>
  <c r="AY811"/>
  <c r="AX811"/>
  <c r="AW811"/>
  <c r="AB811" s="1"/>
  <c r="AA811"/>
  <c r="BA811" s="1"/>
  <c r="Z811"/>
  <c r="AZ811" s="1"/>
  <c r="X811"/>
  <c r="W811"/>
  <c r="AZ810"/>
  <c r="AY810"/>
  <c r="AW810"/>
  <c r="AC810"/>
  <c r="AA810"/>
  <c r="BA810" s="1"/>
  <c r="Z810"/>
  <c r="X810"/>
  <c r="AX810" s="1"/>
  <c r="W810"/>
  <c r="BA809"/>
  <c r="AY809"/>
  <c r="AW809"/>
  <c r="AA809"/>
  <c r="Z809"/>
  <c r="AZ809" s="1"/>
  <c r="X809"/>
  <c r="AX809" s="1"/>
  <c r="W809"/>
  <c r="AZ808"/>
  <c r="AY808"/>
  <c r="AX808"/>
  <c r="AA808"/>
  <c r="BA808" s="1"/>
  <c r="Z808"/>
  <c r="X808"/>
  <c r="W808"/>
  <c r="AW808" s="1"/>
  <c r="BA807"/>
  <c r="AY807"/>
  <c r="AX807"/>
  <c r="AA807"/>
  <c r="Z807"/>
  <c r="AZ807" s="1"/>
  <c r="X807"/>
  <c r="W807"/>
  <c r="BA806"/>
  <c r="AY806"/>
  <c r="AX806"/>
  <c r="AW806"/>
  <c r="AA806"/>
  <c r="Z806"/>
  <c r="AZ806" s="1"/>
  <c r="X806"/>
  <c r="W806"/>
  <c r="BA805"/>
  <c r="AZ805"/>
  <c r="AY805"/>
  <c r="AA805"/>
  <c r="Z805"/>
  <c r="X805"/>
  <c r="AX805" s="1"/>
  <c r="W805"/>
  <c r="AZ804"/>
  <c r="AY804"/>
  <c r="AA804"/>
  <c r="BA804" s="1"/>
  <c r="Z804"/>
  <c r="X804"/>
  <c r="W804"/>
  <c r="AW804" s="1"/>
  <c r="AY803"/>
  <c r="AX803"/>
  <c r="AW803"/>
  <c r="AB803" s="1"/>
  <c r="AA803"/>
  <c r="BA803" s="1"/>
  <c r="Z803"/>
  <c r="AZ803" s="1"/>
  <c r="X803"/>
  <c r="W803"/>
  <c r="AZ802"/>
  <c r="AY802"/>
  <c r="AW802"/>
  <c r="AC802"/>
  <c r="AA802"/>
  <c r="BA802" s="1"/>
  <c r="Z802"/>
  <c r="X802"/>
  <c r="AX802" s="1"/>
  <c r="W802"/>
  <c r="BA801"/>
  <c r="AY801"/>
  <c r="AW801"/>
  <c r="AA801"/>
  <c r="Z801"/>
  <c r="AZ801" s="1"/>
  <c r="X801"/>
  <c r="AX801" s="1"/>
  <c r="W801"/>
  <c r="AZ800"/>
  <c r="AY800"/>
  <c r="AX800"/>
  <c r="AA800"/>
  <c r="BA800" s="1"/>
  <c r="Z800"/>
  <c r="X800"/>
  <c r="W800"/>
  <c r="AW800" s="1"/>
  <c r="BA799"/>
  <c r="AY799"/>
  <c r="AX799"/>
  <c r="AA799"/>
  <c r="Z799"/>
  <c r="AZ799" s="1"/>
  <c r="X799"/>
  <c r="W799"/>
  <c r="BA798"/>
  <c r="AY798"/>
  <c r="AX798"/>
  <c r="AW798"/>
  <c r="AA798"/>
  <c r="Z798"/>
  <c r="AZ798" s="1"/>
  <c r="X798"/>
  <c r="W798"/>
  <c r="BA797"/>
  <c r="AZ797"/>
  <c r="AY797"/>
  <c r="AA797"/>
  <c r="Z797"/>
  <c r="X797"/>
  <c r="AX797" s="1"/>
  <c r="W797"/>
  <c r="AZ796"/>
  <c r="AY796"/>
  <c r="AA796"/>
  <c r="BA796" s="1"/>
  <c r="Z796"/>
  <c r="X796"/>
  <c r="W796"/>
  <c r="AW796" s="1"/>
  <c r="AY795"/>
  <c r="AX795"/>
  <c r="AW795"/>
  <c r="AB795" s="1"/>
  <c r="AA795"/>
  <c r="BA795" s="1"/>
  <c r="Z795"/>
  <c r="AZ795" s="1"/>
  <c r="X795"/>
  <c r="W795"/>
  <c r="AZ794"/>
  <c r="AY794"/>
  <c r="AW794"/>
  <c r="AC794"/>
  <c r="AA794"/>
  <c r="BA794" s="1"/>
  <c r="Z794"/>
  <c r="X794"/>
  <c r="AX794" s="1"/>
  <c r="W794"/>
  <c r="BA793"/>
  <c r="AY793"/>
  <c r="AW793"/>
  <c r="AA793"/>
  <c r="Z793"/>
  <c r="AZ793" s="1"/>
  <c r="X793"/>
  <c r="AX793" s="1"/>
  <c r="W793"/>
  <c r="AZ792"/>
  <c r="AY792"/>
  <c r="AX792"/>
  <c r="AA792"/>
  <c r="BA792" s="1"/>
  <c r="Z792"/>
  <c r="X792"/>
  <c r="W792"/>
  <c r="AW792" s="1"/>
  <c r="BA791"/>
  <c r="AY791"/>
  <c r="AX791"/>
  <c r="AA791"/>
  <c r="Z791"/>
  <c r="AZ791" s="1"/>
  <c r="X791"/>
  <c r="W791"/>
  <c r="BA790"/>
  <c r="AY790"/>
  <c r="AX790"/>
  <c r="AW790"/>
  <c r="AA790"/>
  <c r="Z790"/>
  <c r="AZ790" s="1"/>
  <c r="X790"/>
  <c r="W790"/>
  <c r="BA789"/>
  <c r="AZ789"/>
  <c r="AY789"/>
  <c r="AA789"/>
  <c r="Z789"/>
  <c r="X789"/>
  <c r="AX789" s="1"/>
  <c r="W789"/>
  <c r="AZ788"/>
  <c r="AY788"/>
  <c r="AA788"/>
  <c r="BA788" s="1"/>
  <c r="Z788"/>
  <c r="X788"/>
  <c r="W788"/>
  <c r="AW788" s="1"/>
  <c r="AY787"/>
  <c r="AX787"/>
  <c r="AW787"/>
  <c r="AB787" s="1"/>
  <c r="AA787"/>
  <c r="BA787" s="1"/>
  <c r="Z787"/>
  <c r="AZ787" s="1"/>
  <c r="X787"/>
  <c r="W787"/>
  <c r="AZ786"/>
  <c r="AY786"/>
  <c r="AW786"/>
  <c r="AC786"/>
  <c r="AA786"/>
  <c r="BA786" s="1"/>
  <c r="Z786"/>
  <c r="X786"/>
  <c r="AX786" s="1"/>
  <c r="W786"/>
  <c r="BA785"/>
  <c r="AY785"/>
  <c r="AW785"/>
  <c r="AA785"/>
  <c r="Z785"/>
  <c r="AZ785" s="1"/>
  <c r="X785"/>
  <c r="AX785" s="1"/>
  <c r="W785"/>
  <c r="AZ784"/>
  <c r="AY784"/>
  <c r="AX784"/>
  <c r="AA784"/>
  <c r="BA784" s="1"/>
  <c r="Z784"/>
  <c r="X784"/>
  <c r="W784"/>
  <c r="AW784" s="1"/>
  <c r="BA783"/>
  <c r="AY783"/>
  <c r="AX783"/>
  <c r="AA783"/>
  <c r="Z783"/>
  <c r="AZ783" s="1"/>
  <c r="X783"/>
  <c r="W783"/>
  <c r="BA782"/>
  <c r="AY782"/>
  <c r="AX782"/>
  <c r="AW782"/>
  <c r="AA782"/>
  <c r="Z782"/>
  <c r="AZ782" s="1"/>
  <c r="X782"/>
  <c r="W782"/>
  <c r="BA781"/>
  <c r="AZ781"/>
  <c r="AY781"/>
  <c r="AA781"/>
  <c r="Z781"/>
  <c r="X781"/>
  <c r="AX781" s="1"/>
  <c r="W781"/>
  <c r="AZ780"/>
  <c r="AY780"/>
  <c r="AA780"/>
  <c r="BA780" s="1"/>
  <c r="Z780"/>
  <c r="X780"/>
  <c r="W780"/>
  <c r="AW780" s="1"/>
  <c r="AY779"/>
  <c r="AX779"/>
  <c r="AW779"/>
  <c r="AB779" s="1"/>
  <c r="AA779"/>
  <c r="BA779" s="1"/>
  <c r="Z779"/>
  <c r="AZ779" s="1"/>
  <c r="X779"/>
  <c r="W779"/>
  <c r="AZ778"/>
  <c r="AY778"/>
  <c r="AW778"/>
  <c r="AC778"/>
  <c r="AA778"/>
  <c r="BA778" s="1"/>
  <c r="Z778"/>
  <c r="X778"/>
  <c r="AX778" s="1"/>
  <c r="W778"/>
  <c r="BA777"/>
  <c r="AY777"/>
  <c r="AW777"/>
  <c r="AA777"/>
  <c r="Z777"/>
  <c r="AZ777" s="1"/>
  <c r="X777"/>
  <c r="AX777" s="1"/>
  <c r="W777"/>
  <c r="AZ776"/>
  <c r="AY776"/>
  <c r="AX776"/>
  <c r="AA776"/>
  <c r="BA776" s="1"/>
  <c r="Z776"/>
  <c r="X776"/>
  <c r="W776"/>
  <c r="AW776" s="1"/>
  <c r="BA775"/>
  <c r="AY775"/>
  <c r="AX775"/>
  <c r="AA775"/>
  <c r="Z775"/>
  <c r="AZ775" s="1"/>
  <c r="X775"/>
  <c r="W775"/>
  <c r="BA774"/>
  <c r="AY774"/>
  <c r="AX774"/>
  <c r="AW774"/>
  <c r="AA774"/>
  <c r="Z774"/>
  <c r="AZ774" s="1"/>
  <c r="X774"/>
  <c r="W774"/>
  <c r="BA773"/>
  <c r="AZ773"/>
  <c r="AY773"/>
  <c r="AA773"/>
  <c r="Z773"/>
  <c r="X773"/>
  <c r="AX773" s="1"/>
  <c r="W773"/>
  <c r="AZ772"/>
  <c r="AY772"/>
  <c r="AA772"/>
  <c r="BA772" s="1"/>
  <c r="Z772"/>
  <c r="X772"/>
  <c r="W772"/>
  <c r="AW772" s="1"/>
  <c r="AY771"/>
  <c r="AX771"/>
  <c r="AW771"/>
  <c r="AB771" s="1"/>
  <c r="AA771"/>
  <c r="BA771" s="1"/>
  <c r="Z771"/>
  <c r="AZ771" s="1"/>
  <c r="X771"/>
  <c r="W771"/>
  <c r="AZ770"/>
  <c r="AY770"/>
  <c r="AW770"/>
  <c r="AC770"/>
  <c r="AA770"/>
  <c r="BA770" s="1"/>
  <c r="Z770"/>
  <c r="X770"/>
  <c r="AX770" s="1"/>
  <c r="W770"/>
  <c r="BA769"/>
  <c r="AY769"/>
  <c r="AW769"/>
  <c r="AA769"/>
  <c r="Z769"/>
  <c r="AZ769" s="1"/>
  <c r="X769"/>
  <c r="AX769" s="1"/>
  <c r="W769"/>
  <c r="AZ768"/>
  <c r="AY768"/>
  <c r="AX768"/>
  <c r="AA768"/>
  <c r="BA768" s="1"/>
  <c r="Z768"/>
  <c r="X768"/>
  <c r="W768"/>
  <c r="AW768" s="1"/>
  <c r="BA767"/>
  <c r="AY767"/>
  <c r="AX767"/>
  <c r="AA767"/>
  <c r="Z767"/>
  <c r="AZ767" s="1"/>
  <c r="X767"/>
  <c r="W767"/>
  <c r="BA766"/>
  <c r="AY766"/>
  <c r="AW766"/>
  <c r="AA766"/>
  <c r="Z766"/>
  <c r="AZ766" s="1"/>
  <c r="X766"/>
  <c r="W766"/>
  <c r="BA765"/>
  <c r="AZ765"/>
  <c r="AY765"/>
  <c r="AA765"/>
  <c r="Z765"/>
  <c r="X765"/>
  <c r="AX765" s="1"/>
  <c r="W765"/>
  <c r="AZ764"/>
  <c r="AY764"/>
  <c r="AA764"/>
  <c r="BA764" s="1"/>
  <c r="Z764"/>
  <c r="X764"/>
  <c r="AX764" s="1"/>
  <c r="W764"/>
  <c r="AW764" s="1"/>
  <c r="AB764" s="1"/>
  <c r="AY763"/>
  <c r="AX763"/>
  <c r="AW763"/>
  <c r="AA763"/>
  <c r="BA763" s="1"/>
  <c r="Z763"/>
  <c r="AZ763" s="1"/>
  <c r="X763"/>
  <c r="W763"/>
  <c r="AZ762"/>
  <c r="AY762"/>
  <c r="AW762"/>
  <c r="AC762"/>
  <c r="AA762"/>
  <c r="BA762" s="1"/>
  <c r="Z762"/>
  <c r="X762"/>
  <c r="AX762" s="1"/>
  <c r="W762"/>
  <c r="BA761"/>
  <c r="AY761"/>
  <c r="AW761"/>
  <c r="AA761"/>
  <c r="Z761"/>
  <c r="AZ761" s="1"/>
  <c r="X761"/>
  <c r="W761"/>
  <c r="AZ760"/>
  <c r="AY760"/>
  <c r="AX760"/>
  <c r="AA760"/>
  <c r="BA760" s="1"/>
  <c r="Z760"/>
  <c r="X760"/>
  <c r="W760"/>
  <c r="AW760" s="1"/>
  <c r="AB760" s="1"/>
  <c r="AY759"/>
  <c r="AX759"/>
  <c r="AA759"/>
  <c r="BA759" s="1"/>
  <c r="Z759"/>
  <c r="AZ759" s="1"/>
  <c r="X759"/>
  <c r="W759"/>
  <c r="BA758"/>
  <c r="AY758"/>
  <c r="AW758"/>
  <c r="AA758"/>
  <c r="Z758"/>
  <c r="AZ758" s="1"/>
  <c r="X758"/>
  <c r="AC758" s="1"/>
  <c r="W758"/>
  <c r="BA757"/>
  <c r="AZ757"/>
  <c r="AY757"/>
  <c r="AA757"/>
  <c r="Z757"/>
  <c r="X757"/>
  <c r="AX757" s="1"/>
  <c r="W757"/>
  <c r="AZ756"/>
  <c r="AY756"/>
  <c r="AA756"/>
  <c r="BA756" s="1"/>
  <c r="Z756"/>
  <c r="X756"/>
  <c r="AX756" s="1"/>
  <c r="W756"/>
  <c r="AY755"/>
  <c r="AX755"/>
  <c r="AW755"/>
  <c r="AA755"/>
  <c r="BA755" s="1"/>
  <c r="Z755"/>
  <c r="AZ755" s="1"/>
  <c r="X755"/>
  <c r="W755"/>
  <c r="AZ754"/>
  <c r="AY754"/>
  <c r="AW754"/>
  <c r="AA754"/>
  <c r="Z754"/>
  <c r="X754"/>
  <c r="AX754" s="1"/>
  <c r="W754"/>
  <c r="BA753"/>
  <c r="AY753"/>
  <c r="AW753"/>
  <c r="AA753"/>
  <c r="Z753"/>
  <c r="AZ753" s="1"/>
  <c r="X753"/>
  <c r="AX753" s="1"/>
  <c r="W753"/>
  <c r="AZ752"/>
  <c r="AY752"/>
  <c r="AX752"/>
  <c r="AA752"/>
  <c r="BA752" s="1"/>
  <c r="Z752"/>
  <c r="X752"/>
  <c r="W752"/>
  <c r="BA751"/>
  <c r="AY751"/>
  <c r="AX751"/>
  <c r="AA751"/>
  <c r="Z751"/>
  <c r="AZ751" s="1"/>
  <c r="X751"/>
  <c r="W751"/>
  <c r="AY750"/>
  <c r="AW750"/>
  <c r="AA750"/>
  <c r="BA750" s="1"/>
  <c r="Z750"/>
  <c r="AZ750" s="1"/>
  <c r="X750"/>
  <c r="W750"/>
  <c r="BA749"/>
  <c r="AZ749"/>
  <c r="AY749"/>
  <c r="AC749"/>
  <c r="AA749"/>
  <c r="Z749"/>
  <c r="X749"/>
  <c r="AX749" s="1"/>
  <c r="W749"/>
  <c r="AW749" s="1"/>
  <c r="AB749" s="1"/>
  <c r="AZ748"/>
  <c r="AY748"/>
  <c r="AX748"/>
  <c r="AA748"/>
  <c r="BA748" s="1"/>
  <c r="Z748"/>
  <c r="X748"/>
  <c r="AC748" s="1"/>
  <c r="W748"/>
  <c r="AW748" s="1"/>
  <c r="AB748" s="1"/>
  <c r="AY747"/>
  <c r="AX747"/>
  <c r="AW747"/>
  <c r="AA747"/>
  <c r="BA747" s="1"/>
  <c r="Z747"/>
  <c r="AZ747" s="1"/>
  <c r="X747"/>
  <c r="W747"/>
  <c r="AZ746"/>
  <c r="AY746"/>
  <c r="AW746"/>
  <c r="AA746"/>
  <c r="BA746" s="1"/>
  <c r="Z746"/>
  <c r="X746"/>
  <c r="AX746" s="1"/>
  <c r="W746"/>
  <c r="BA745"/>
  <c r="AY745"/>
  <c r="AW745"/>
  <c r="AA745"/>
  <c r="Z745"/>
  <c r="AZ745" s="1"/>
  <c r="X745"/>
  <c r="AX745" s="1"/>
  <c r="W745"/>
  <c r="AY744"/>
  <c r="AX744"/>
  <c r="AA744"/>
  <c r="BA744" s="1"/>
  <c r="Z744"/>
  <c r="AZ744" s="1"/>
  <c r="X744"/>
  <c r="W744"/>
  <c r="AZ743"/>
  <c r="AY743"/>
  <c r="AW743"/>
  <c r="AC743"/>
  <c r="AA743"/>
  <c r="BA743" s="1"/>
  <c r="Z743"/>
  <c r="X743"/>
  <c r="AX743" s="1"/>
  <c r="W743"/>
  <c r="BA742"/>
  <c r="AY742"/>
  <c r="AW742"/>
  <c r="AA742"/>
  <c r="Z742"/>
  <c r="AZ742" s="1"/>
  <c r="X742"/>
  <c r="AX742" s="1"/>
  <c r="W742"/>
  <c r="AZ741"/>
  <c r="AY741"/>
  <c r="AX741"/>
  <c r="AA741"/>
  <c r="BA741" s="1"/>
  <c r="Z741"/>
  <c r="X741"/>
  <c r="W741"/>
  <c r="AW741" s="1"/>
  <c r="AB741" s="1"/>
  <c r="BA740"/>
  <c r="AY740"/>
  <c r="AX740"/>
  <c r="AA740"/>
  <c r="Z740"/>
  <c r="AZ740" s="1"/>
  <c r="X740"/>
  <c r="W740"/>
  <c r="BA739"/>
  <c r="AY739"/>
  <c r="AX739"/>
  <c r="AW739"/>
  <c r="AA739"/>
  <c r="Z739"/>
  <c r="AZ739" s="1"/>
  <c r="X739"/>
  <c r="AC739" s="1"/>
  <c r="W739"/>
  <c r="BA738"/>
  <c r="AZ738"/>
  <c r="AY738"/>
  <c r="AA738"/>
  <c r="Z738"/>
  <c r="X738"/>
  <c r="AX738" s="1"/>
  <c r="W738"/>
  <c r="AZ737"/>
  <c r="AY737"/>
  <c r="AC737"/>
  <c r="AA737"/>
  <c r="BA737" s="1"/>
  <c r="Z737"/>
  <c r="X737"/>
  <c r="AX737" s="1"/>
  <c r="W737"/>
  <c r="AW737" s="1"/>
  <c r="AB737" s="1"/>
  <c r="AY736"/>
  <c r="AX736"/>
  <c r="AW736"/>
  <c r="AA736"/>
  <c r="BA736" s="1"/>
  <c r="Z736"/>
  <c r="AZ736" s="1"/>
  <c r="X736"/>
  <c r="W736"/>
  <c r="AZ735"/>
  <c r="AY735"/>
  <c r="AW735"/>
  <c r="AC735"/>
  <c r="AA735"/>
  <c r="BA735" s="1"/>
  <c r="Z735"/>
  <c r="X735"/>
  <c r="AX735" s="1"/>
  <c r="W735"/>
  <c r="BA734"/>
  <c r="AY734"/>
  <c r="AW734"/>
  <c r="AA734"/>
  <c r="Z734"/>
  <c r="AZ734" s="1"/>
  <c r="X734"/>
  <c r="AX734" s="1"/>
  <c r="W734"/>
  <c r="AZ733"/>
  <c r="AY733"/>
  <c r="AX733"/>
  <c r="AA733"/>
  <c r="BA733" s="1"/>
  <c r="Z733"/>
  <c r="X733"/>
  <c r="W733"/>
  <c r="AW733" s="1"/>
  <c r="AB733" s="1"/>
  <c r="BA732"/>
  <c r="AY732"/>
  <c r="AX732"/>
  <c r="AA732"/>
  <c r="Z732"/>
  <c r="AZ732" s="1"/>
  <c r="X732"/>
  <c r="W732"/>
  <c r="BA731"/>
  <c r="AY731"/>
  <c r="AX731"/>
  <c r="AW731"/>
  <c r="AA731"/>
  <c r="Z731"/>
  <c r="AZ731" s="1"/>
  <c r="X731"/>
  <c r="AC731" s="1"/>
  <c r="W731"/>
  <c r="BA730"/>
  <c r="AZ730"/>
  <c r="AY730"/>
  <c r="AA730"/>
  <c r="Z730"/>
  <c r="X730"/>
  <c r="AX730" s="1"/>
  <c r="W730"/>
  <c r="AZ729"/>
  <c r="AY729"/>
  <c r="AC729"/>
  <c r="AA729"/>
  <c r="BA729" s="1"/>
  <c r="Z729"/>
  <c r="X729"/>
  <c r="AX729" s="1"/>
  <c r="W729"/>
  <c r="AW729" s="1"/>
  <c r="AB729" s="1"/>
  <c r="AY728"/>
  <c r="AX728"/>
  <c r="AW728"/>
  <c r="AA728"/>
  <c r="BA728" s="1"/>
  <c r="Z728"/>
  <c r="AZ728" s="1"/>
  <c r="X728"/>
  <c r="W728"/>
  <c r="AZ727"/>
  <c r="AY727"/>
  <c r="AW727"/>
  <c r="AC727"/>
  <c r="AA727"/>
  <c r="BA727" s="1"/>
  <c r="Z727"/>
  <c r="X727"/>
  <c r="AX727" s="1"/>
  <c r="W727"/>
  <c r="BA726"/>
  <c r="AY726"/>
  <c r="AW726"/>
  <c r="AA726"/>
  <c r="Z726"/>
  <c r="AZ726" s="1"/>
  <c r="X726"/>
  <c r="AX726" s="1"/>
  <c r="W726"/>
  <c r="AZ725"/>
  <c r="AY725"/>
  <c r="AX725"/>
  <c r="AA725"/>
  <c r="BA725" s="1"/>
  <c r="Z725"/>
  <c r="X725"/>
  <c r="W725"/>
  <c r="AW725" s="1"/>
  <c r="AB725" s="1"/>
  <c r="BA724"/>
  <c r="AY724"/>
  <c r="AX724"/>
  <c r="AA724"/>
  <c r="Z724"/>
  <c r="AZ724" s="1"/>
  <c r="X724"/>
  <c r="W724"/>
  <c r="BA723"/>
  <c r="AY723"/>
  <c r="AX723"/>
  <c r="AW723"/>
  <c r="AA723"/>
  <c r="Z723"/>
  <c r="AZ723" s="1"/>
  <c r="X723"/>
  <c r="AC723" s="1"/>
  <c r="W723"/>
  <c r="BA722"/>
  <c r="AZ722"/>
  <c r="AY722"/>
  <c r="AA722"/>
  <c r="Z722"/>
  <c r="X722"/>
  <c r="AX722" s="1"/>
  <c r="W722"/>
  <c r="AZ721"/>
  <c r="AY721"/>
  <c r="AC721"/>
  <c r="AA721"/>
  <c r="BA721" s="1"/>
  <c r="Z721"/>
  <c r="X721"/>
  <c r="AX721" s="1"/>
  <c r="W721"/>
  <c r="AW721" s="1"/>
  <c r="AB721" s="1"/>
  <c r="AY720"/>
  <c r="AX720"/>
  <c r="AW720"/>
  <c r="AA720"/>
  <c r="BA720" s="1"/>
  <c r="Z720"/>
  <c r="AZ720" s="1"/>
  <c r="X720"/>
  <c r="W720"/>
  <c r="AZ719"/>
  <c r="AY719"/>
  <c r="AW719"/>
  <c r="AC719"/>
  <c r="AA719"/>
  <c r="BA719" s="1"/>
  <c r="Z719"/>
  <c r="X719"/>
  <c r="AX719" s="1"/>
  <c r="W719"/>
  <c r="BA718"/>
  <c r="AY718"/>
  <c r="AW718"/>
  <c r="AA718"/>
  <c r="Z718"/>
  <c r="AZ718" s="1"/>
  <c r="X718"/>
  <c r="AX718" s="1"/>
  <c r="W718"/>
  <c r="AZ717"/>
  <c r="AY717"/>
  <c r="AX717"/>
  <c r="AA717"/>
  <c r="BA717" s="1"/>
  <c r="Z717"/>
  <c r="X717"/>
  <c r="W717"/>
  <c r="AW717" s="1"/>
  <c r="AB717" s="1"/>
  <c r="BA716"/>
  <c r="AY716"/>
  <c r="AX716"/>
  <c r="AA716"/>
  <c r="Z716"/>
  <c r="AZ716" s="1"/>
  <c r="X716"/>
  <c r="W716"/>
  <c r="BA715"/>
  <c r="AY715"/>
  <c r="AX715"/>
  <c r="AW715"/>
  <c r="AA715"/>
  <c r="Z715"/>
  <c r="AZ715" s="1"/>
  <c r="X715"/>
  <c r="AC715" s="1"/>
  <c r="W715"/>
  <c r="BA714"/>
  <c r="AZ714"/>
  <c r="AY714"/>
  <c r="AA714"/>
  <c r="Z714"/>
  <c r="X714"/>
  <c r="AX714" s="1"/>
  <c r="W714"/>
  <c r="AZ713"/>
  <c r="AY713"/>
  <c r="AC713"/>
  <c r="AA713"/>
  <c r="BA713" s="1"/>
  <c r="Z713"/>
  <c r="X713"/>
  <c r="AX713" s="1"/>
  <c r="W713"/>
  <c r="AW713" s="1"/>
  <c r="AB713" s="1"/>
  <c r="AY712"/>
  <c r="AX712"/>
  <c r="AW712"/>
  <c r="AA712"/>
  <c r="BA712" s="1"/>
  <c r="Z712"/>
  <c r="AZ712" s="1"/>
  <c r="X712"/>
  <c r="W712"/>
  <c r="AZ711"/>
  <c r="AY711"/>
  <c r="AW711"/>
  <c r="AC711"/>
  <c r="AA711"/>
  <c r="BA711" s="1"/>
  <c r="Z711"/>
  <c r="X711"/>
  <c r="AX711" s="1"/>
  <c r="W711"/>
  <c r="BA710"/>
  <c r="AY710"/>
  <c r="AW710"/>
  <c r="AA710"/>
  <c r="Z710"/>
  <c r="AZ710" s="1"/>
  <c r="X710"/>
  <c r="AX710" s="1"/>
  <c r="W710"/>
  <c r="AZ709"/>
  <c r="AY709"/>
  <c r="AX709"/>
  <c r="AA709"/>
  <c r="BA709" s="1"/>
  <c r="Z709"/>
  <c r="X709"/>
  <c r="W709"/>
  <c r="AW709" s="1"/>
  <c r="AB709" s="1"/>
  <c r="BA708"/>
  <c r="AY708"/>
  <c r="AX708"/>
  <c r="AA708"/>
  <c r="Z708"/>
  <c r="AZ708" s="1"/>
  <c r="X708"/>
  <c r="W708"/>
  <c r="BA707"/>
  <c r="AY707"/>
  <c r="AX707"/>
  <c r="AW707"/>
  <c r="AA707"/>
  <c r="Z707"/>
  <c r="AZ707" s="1"/>
  <c r="X707"/>
  <c r="AC707" s="1"/>
  <c r="W707"/>
  <c r="BA706"/>
  <c r="AZ706"/>
  <c r="AY706"/>
  <c r="AA706"/>
  <c r="Z706"/>
  <c r="X706"/>
  <c r="AX706" s="1"/>
  <c r="W706"/>
  <c r="AZ705"/>
  <c r="AY705"/>
  <c r="AC705"/>
  <c r="AA705"/>
  <c r="BA705" s="1"/>
  <c r="Z705"/>
  <c r="X705"/>
  <c r="AX705" s="1"/>
  <c r="W705"/>
  <c r="AW705" s="1"/>
  <c r="AB705" s="1"/>
  <c r="AY704"/>
  <c r="AX704"/>
  <c r="AW704"/>
  <c r="AA704"/>
  <c r="BA704" s="1"/>
  <c r="Z704"/>
  <c r="AZ704" s="1"/>
  <c r="X704"/>
  <c r="W704"/>
  <c r="AZ703"/>
  <c r="AY703"/>
  <c r="AW703"/>
  <c r="AC703"/>
  <c r="AA703"/>
  <c r="BA703" s="1"/>
  <c r="Z703"/>
  <c r="X703"/>
  <c r="AX703" s="1"/>
  <c r="W703"/>
  <c r="BA702"/>
  <c r="AY702"/>
  <c r="AW702"/>
  <c r="AA702"/>
  <c r="Z702"/>
  <c r="AZ702" s="1"/>
  <c r="X702"/>
  <c r="AX702" s="1"/>
  <c r="W702"/>
  <c r="AZ701"/>
  <c r="AY701"/>
  <c r="AX701"/>
  <c r="AA701"/>
  <c r="BA701" s="1"/>
  <c r="Z701"/>
  <c r="X701"/>
  <c r="W701"/>
  <c r="AW701" s="1"/>
  <c r="AB701" s="1"/>
  <c r="BA700"/>
  <c r="AY700"/>
  <c r="AX700"/>
  <c r="AA700"/>
  <c r="Z700"/>
  <c r="AZ700" s="1"/>
  <c r="X700"/>
  <c r="W700"/>
  <c r="BA699"/>
  <c r="AY699"/>
  <c r="AX699"/>
  <c r="AW699"/>
  <c r="AA699"/>
  <c r="Z699"/>
  <c r="AZ699" s="1"/>
  <c r="X699"/>
  <c r="AC699" s="1"/>
  <c r="W699"/>
  <c r="BA698"/>
  <c r="AZ698"/>
  <c r="AY698"/>
  <c r="AA698"/>
  <c r="Z698"/>
  <c r="X698"/>
  <c r="AX698" s="1"/>
  <c r="W698"/>
  <c r="AZ697"/>
  <c r="AY697"/>
  <c r="AC697"/>
  <c r="AA697"/>
  <c r="BA697" s="1"/>
  <c r="Z697"/>
  <c r="X697"/>
  <c r="AX697" s="1"/>
  <c r="W697"/>
  <c r="AW697" s="1"/>
  <c r="AB697" s="1"/>
  <c r="AY696"/>
  <c r="AX696"/>
  <c r="AW696"/>
  <c r="AA696"/>
  <c r="BA696" s="1"/>
  <c r="Z696"/>
  <c r="AZ696" s="1"/>
  <c r="X696"/>
  <c r="W696"/>
  <c r="AZ695"/>
  <c r="AY695"/>
  <c r="AW695"/>
  <c r="AC695"/>
  <c r="AA695"/>
  <c r="BA695" s="1"/>
  <c r="Z695"/>
  <c r="X695"/>
  <c r="AX695" s="1"/>
  <c r="W695"/>
  <c r="BA694"/>
  <c r="AY694"/>
  <c r="AW694"/>
  <c r="AA694"/>
  <c r="Z694"/>
  <c r="AZ694" s="1"/>
  <c r="X694"/>
  <c r="AX694" s="1"/>
  <c r="W694"/>
  <c r="AZ693"/>
  <c r="AY693"/>
  <c r="AX693"/>
  <c r="AA693"/>
  <c r="BA693" s="1"/>
  <c r="Z693"/>
  <c r="X693"/>
  <c r="W693"/>
  <c r="AW693" s="1"/>
  <c r="AB693" s="1"/>
  <c r="BA692"/>
  <c r="AY692"/>
  <c r="AX692"/>
  <c r="AA692"/>
  <c r="Z692"/>
  <c r="AZ692" s="1"/>
  <c r="X692"/>
  <c r="W692"/>
  <c r="BA691"/>
  <c r="AY691"/>
  <c r="AX691"/>
  <c r="AW691"/>
  <c r="AA691"/>
  <c r="Z691"/>
  <c r="AZ691" s="1"/>
  <c r="X691"/>
  <c r="AC691" s="1"/>
  <c r="W691"/>
  <c r="BA690"/>
  <c r="AZ690"/>
  <c r="AY690"/>
  <c r="AA690"/>
  <c r="Z690"/>
  <c r="X690"/>
  <c r="AX690" s="1"/>
  <c r="W690"/>
  <c r="AZ689"/>
  <c r="AY689"/>
  <c r="AC689"/>
  <c r="AA689"/>
  <c r="BA689" s="1"/>
  <c r="Z689"/>
  <c r="X689"/>
  <c r="AX689" s="1"/>
  <c r="W689"/>
  <c r="AW689" s="1"/>
  <c r="AB689" s="1"/>
  <c r="AY688"/>
  <c r="AX688"/>
  <c r="AW688"/>
  <c r="AA688"/>
  <c r="BA688" s="1"/>
  <c r="Z688"/>
  <c r="AZ688" s="1"/>
  <c r="X688"/>
  <c r="W688"/>
  <c r="AZ687"/>
  <c r="AY687"/>
  <c r="AW687"/>
  <c r="AC687"/>
  <c r="AA687"/>
  <c r="BA687" s="1"/>
  <c r="Z687"/>
  <c r="X687"/>
  <c r="AX687" s="1"/>
  <c r="W687"/>
  <c r="BA686"/>
  <c r="AY686"/>
  <c r="AW686"/>
  <c r="AA686"/>
  <c r="Z686"/>
  <c r="AZ686" s="1"/>
  <c r="X686"/>
  <c r="AX686" s="1"/>
  <c r="W686"/>
  <c r="AZ685"/>
  <c r="AY685"/>
  <c r="AX685"/>
  <c r="AA685"/>
  <c r="BA685" s="1"/>
  <c r="Z685"/>
  <c r="X685"/>
  <c r="W685"/>
  <c r="AW685" s="1"/>
  <c r="AB685" s="1"/>
  <c r="BA684"/>
  <c r="AY684"/>
  <c r="AX684"/>
  <c r="AA684"/>
  <c r="Z684"/>
  <c r="AZ684" s="1"/>
  <c r="X684"/>
  <c r="W684"/>
  <c r="BA683"/>
  <c r="AY683"/>
  <c r="AX683"/>
  <c r="AW683"/>
  <c r="AA683"/>
  <c r="Z683"/>
  <c r="AZ683" s="1"/>
  <c r="X683"/>
  <c r="AC683" s="1"/>
  <c r="W683"/>
  <c r="BA682"/>
  <c r="AZ682"/>
  <c r="AY682"/>
  <c r="AA682"/>
  <c r="Z682"/>
  <c r="X682"/>
  <c r="AX682" s="1"/>
  <c r="W682"/>
  <c r="AZ681"/>
  <c r="AY681"/>
  <c r="AC681"/>
  <c r="AA681"/>
  <c r="BA681" s="1"/>
  <c r="Z681"/>
  <c r="X681"/>
  <c r="AX681" s="1"/>
  <c r="W681"/>
  <c r="AW681" s="1"/>
  <c r="AB681" s="1"/>
  <c r="AY680"/>
  <c r="AX680"/>
  <c r="AW680"/>
  <c r="AA680"/>
  <c r="BA680" s="1"/>
  <c r="Z680"/>
  <c r="AZ680" s="1"/>
  <c r="X680"/>
  <c r="W680"/>
  <c r="AZ679"/>
  <c r="AY679"/>
  <c r="AW679"/>
  <c r="AC679"/>
  <c r="AA679"/>
  <c r="BA679" s="1"/>
  <c r="Z679"/>
  <c r="X679"/>
  <c r="AX679" s="1"/>
  <c r="W679"/>
  <c r="BA678"/>
  <c r="AY678"/>
  <c r="AW678"/>
  <c r="AA678"/>
  <c r="Z678"/>
  <c r="AZ678" s="1"/>
  <c r="X678"/>
  <c r="AX678" s="1"/>
  <c r="W678"/>
  <c r="AZ677"/>
  <c r="AY677"/>
  <c r="AX677"/>
  <c r="AA677"/>
  <c r="BA677" s="1"/>
  <c r="Z677"/>
  <c r="X677"/>
  <c r="W677"/>
  <c r="AW677" s="1"/>
  <c r="AB677" s="1"/>
  <c r="BA676"/>
  <c r="AY676"/>
  <c r="AX676"/>
  <c r="AA676"/>
  <c r="Z676"/>
  <c r="AZ676" s="1"/>
  <c r="X676"/>
  <c r="W676"/>
  <c r="BA675"/>
  <c r="AY675"/>
  <c r="AX675"/>
  <c r="AW675"/>
  <c r="AA675"/>
  <c r="Z675"/>
  <c r="AZ675" s="1"/>
  <c r="X675"/>
  <c r="AC675" s="1"/>
  <c r="W675"/>
  <c r="BA674"/>
  <c r="AZ674"/>
  <c r="AY674"/>
  <c r="AA674"/>
  <c r="Z674"/>
  <c r="X674"/>
  <c r="AX674" s="1"/>
  <c r="W674"/>
  <c r="AZ673"/>
  <c r="AY673"/>
  <c r="AC673"/>
  <c r="AA673"/>
  <c r="BA673" s="1"/>
  <c r="Z673"/>
  <c r="X673"/>
  <c r="AX673" s="1"/>
  <c r="W673"/>
  <c r="AW673" s="1"/>
  <c r="AB673" s="1"/>
  <c r="AY672"/>
  <c r="AX672"/>
  <c r="AW672"/>
  <c r="AA672"/>
  <c r="BA672" s="1"/>
  <c r="Z672"/>
  <c r="AZ672" s="1"/>
  <c r="X672"/>
  <c r="W672"/>
  <c r="AZ671"/>
  <c r="AY671"/>
  <c r="AW671"/>
  <c r="AC671"/>
  <c r="AA671"/>
  <c r="BA671" s="1"/>
  <c r="Z671"/>
  <c r="X671"/>
  <c r="AX671" s="1"/>
  <c r="W671"/>
  <c r="BA670"/>
  <c r="AY670"/>
  <c r="AW670"/>
  <c r="AA670"/>
  <c r="Z670"/>
  <c r="AZ670" s="1"/>
  <c r="X670"/>
  <c r="AX670" s="1"/>
  <c r="W670"/>
  <c r="AZ669"/>
  <c r="AY669"/>
  <c r="AX669"/>
  <c r="AA669"/>
  <c r="BA669" s="1"/>
  <c r="Z669"/>
  <c r="X669"/>
  <c r="W669"/>
  <c r="AW669" s="1"/>
  <c r="AB669" s="1"/>
  <c r="BA668"/>
  <c r="AY668"/>
  <c r="AX668"/>
  <c r="AA668"/>
  <c r="Z668"/>
  <c r="AZ668" s="1"/>
  <c r="X668"/>
  <c r="W668"/>
  <c r="BA667"/>
  <c r="AY667"/>
  <c r="AX667"/>
  <c r="AW667"/>
  <c r="AA667"/>
  <c r="Z667"/>
  <c r="AZ667" s="1"/>
  <c r="X667"/>
  <c r="AC667" s="1"/>
  <c r="W667"/>
  <c r="BA666"/>
  <c r="AZ666"/>
  <c r="AY666"/>
  <c r="AA666"/>
  <c r="Z666"/>
  <c r="X666"/>
  <c r="AX666" s="1"/>
  <c r="W666"/>
  <c r="AZ665"/>
  <c r="AY665"/>
  <c r="AC665"/>
  <c r="AA665"/>
  <c r="BA665" s="1"/>
  <c r="Z665"/>
  <c r="X665"/>
  <c r="AX665" s="1"/>
  <c r="W665"/>
  <c r="AW665" s="1"/>
  <c r="AB665" s="1"/>
  <c r="AY664"/>
  <c r="AX664"/>
  <c r="AW664"/>
  <c r="AA664"/>
  <c r="BA664" s="1"/>
  <c r="Z664"/>
  <c r="AZ664" s="1"/>
  <c r="X664"/>
  <c r="W664"/>
  <c r="AZ663"/>
  <c r="AY663"/>
  <c r="AW663"/>
  <c r="AC663"/>
  <c r="AA663"/>
  <c r="BA663" s="1"/>
  <c r="Z663"/>
  <c r="X663"/>
  <c r="AX663" s="1"/>
  <c r="W663"/>
  <c r="BA662"/>
  <c r="AY662"/>
  <c r="AW662"/>
  <c r="AA662"/>
  <c r="Z662"/>
  <c r="AZ662" s="1"/>
  <c r="X662"/>
  <c r="AX662" s="1"/>
  <c r="W662"/>
  <c r="AZ661"/>
  <c r="AY661"/>
  <c r="AX661"/>
  <c r="AA661"/>
  <c r="BA661" s="1"/>
  <c r="Z661"/>
  <c r="X661"/>
  <c r="W661"/>
  <c r="AW661" s="1"/>
  <c r="AB661" s="1"/>
  <c r="BA660"/>
  <c r="AY660"/>
  <c r="AX660"/>
  <c r="AA660"/>
  <c r="Z660"/>
  <c r="AZ660" s="1"/>
  <c r="X660"/>
  <c r="W660"/>
  <c r="BA659"/>
  <c r="AY659"/>
  <c r="AX659"/>
  <c r="AW659"/>
  <c r="AA659"/>
  <c r="Z659"/>
  <c r="AZ659" s="1"/>
  <c r="X659"/>
  <c r="AC659" s="1"/>
  <c r="W659"/>
  <c r="BA658"/>
  <c r="AZ658"/>
  <c r="AY658"/>
  <c r="AA658"/>
  <c r="Z658"/>
  <c r="X658"/>
  <c r="AX658" s="1"/>
  <c r="W658"/>
  <c r="AZ657"/>
  <c r="AY657"/>
  <c r="AC657"/>
  <c r="AA657"/>
  <c r="BA657" s="1"/>
  <c r="Z657"/>
  <c r="X657"/>
  <c r="AX657" s="1"/>
  <c r="W657"/>
  <c r="AW657" s="1"/>
  <c r="AB657" s="1"/>
  <c r="AY656"/>
  <c r="AX656"/>
  <c r="AW656"/>
  <c r="AA656"/>
  <c r="BA656" s="1"/>
  <c r="Z656"/>
  <c r="AZ656" s="1"/>
  <c r="X656"/>
  <c r="W656"/>
  <c r="AZ655"/>
  <c r="AY655"/>
  <c r="AW655"/>
  <c r="AC655"/>
  <c r="AA655"/>
  <c r="BA655" s="1"/>
  <c r="Z655"/>
  <c r="X655"/>
  <c r="AX655" s="1"/>
  <c r="W655"/>
  <c r="BA654"/>
  <c r="AY654"/>
  <c r="AW654"/>
  <c r="AA654"/>
  <c r="Z654"/>
  <c r="AZ654" s="1"/>
  <c r="X654"/>
  <c r="AX654" s="1"/>
  <c r="W654"/>
  <c r="AZ653"/>
  <c r="AY653"/>
  <c r="AX653"/>
  <c r="AA653"/>
  <c r="BA653" s="1"/>
  <c r="Z653"/>
  <c r="X653"/>
  <c r="W653"/>
  <c r="AW653" s="1"/>
  <c r="AB653" s="1"/>
  <c r="BA652"/>
  <c r="AY652"/>
  <c r="AX652"/>
  <c r="AA652"/>
  <c r="Z652"/>
  <c r="AZ652" s="1"/>
  <c r="X652"/>
  <c r="W652"/>
  <c r="BA651"/>
  <c r="AY651"/>
  <c r="AX651"/>
  <c r="AW651"/>
  <c r="AA651"/>
  <c r="Z651"/>
  <c r="AZ651" s="1"/>
  <c r="X651"/>
  <c r="AC651" s="1"/>
  <c r="W651"/>
  <c r="BA650"/>
  <c r="AZ650"/>
  <c r="AY650"/>
  <c r="AA650"/>
  <c r="Z650"/>
  <c r="X650"/>
  <c r="AX650" s="1"/>
  <c r="W650"/>
  <c r="AZ649"/>
  <c r="AY649"/>
  <c r="AC649"/>
  <c r="AA649"/>
  <c r="BA649" s="1"/>
  <c r="Z649"/>
  <c r="X649"/>
  <c r="AX649" s="1"/>
  <c r="W649"/>
  <c r="AW649" s="1"/>
  <c r="AB649" s="1"/>
  <c r="AY648"/>
  <c r="AX648"/>
  <c r="AW648"/>
  <c r="AA648"/>
  <c r="BA648" s="1"/>
  <c r="Z648"/>
  <c r="AZ648" s="1"/>
  <c r="X648"/>
  <c r="W648"/>
  <c r="AZ647"/>
  <c r="AY647"/>
  <c r="AW647"/>
  <c r="AC647"/>
  <c r="AA647"/>
  <c r="BA647" s="1"/>
  <c r="Z647"/>
  <c r="X647"/>
  <c r="AX647" s="1"/>
  <c r="W647"/>
  <c r="BA646"/>
  <c r="AY646"/>
  <c r="AW646"/>
  <c r="AA646"/>
  <c r="Z646"/>
  <c r="AZ646" s="1"/>
  <c r="X646"/>
  <c r="AX646" s="1"/>
  <c r="W646"/>
  <c r="AZ645"/>
  <c r="AY645"/>
  <c r="AX645"/>
  <c r="AA645"/>
  <c r="BA645" s="1"/>
  <c r="Z645"/>
  <c r="X645"/>
  <c r="W645"/>
  <c r="AW645" s="1"/>
  <c r="AB645" s="1"/>
  <c r="BA644"/>
  <c r="AY644"/>
  <c r="AX644"/>
  <c r="AA644"/>
  <c r="Z644"/>
  <c r="AZ644" s="1"/>
  <c r="X644"/>
  <c r="W644"/>
  <c r="BA643"/>
  <c r="AY643"/>
  <c r="AX643"/>
  <c r="AW643"/>
  <c r="AA643"/>
  <c r="Z643"/>
  <c r="AZ643" s="1"/>
  <c r="X643"/>
  <c r="AC643" s="1"/>
  <c r="W643"/>
  <c r="BA642"/>
  <c r="AZ642"/>
  <c r="AY642"/>
  <c r="AA642"/>
  <c r="Z642"/>
  <c r="X642"/>
  <c r="AX642" s="1"/>
  <c r="W642"/>
  <c r="AZ641"/>
  <c r="AY641"/>
  <c r="AC641"/>
  <c r="AA641"/>
  <c r="BA641" s="1"/>
  <c r="Z641"/>
  <c r="X641"/>
  <c r="AX641" s="1"/>
  <c r="W641"/>
  <c r="AW641" s="1"/>
  <c r="AB641" s="1"/>
  <c r="AY640"/>
  <c r="AX640"/>
  <c r="AW640"/>
  <c r="AA640"/>
  <c r="BA640" s="1"/>
  <c r="Z640"/>
  <c r="AZ640" s="1"/>
  <c r="X640"/>
  <c r="W640"/>
  <c r="AZ639"/>
  <c r="AY639"/>
  <c r="AW639"/>
  <c r="AC639"/>
  <c r="AA639"/>
  <c r="BA639" s="1"/>
  <c r="Z639"/>
  <c r="X639"/>
  <c r="AX639" s="1"/>
  <c r="W639"/>
  <c r="BA638"/>
  <c r="AY638"/>
  <c r="AW638"/>
  <c r="AA638"/>
  <c r="Z638"/>
  <c r="AZ638" s="1"/>
  <c r="X638"/>
  <c r="AX638" s="1"/>
  <c r="W638"/>
  <c r="AZ637"/>
  <c r="AY637"/>
  <c r="AX637"/>
  <c r="AA637"/>
  <c r="BA637" s="1"/>
  <c r="Z637"/>
  <c r="X637"/>
  <c r="W637"/>
  <c r="AW637" s="1"/>
  <c r="AB637" s="1"/>
  <c r="BA636"/>
  <c r="AY636"/>
  <c r="AX636"/>
  <c r="AA636"/>
  <c r="Z636"/>
  <c r="AZ636" s="1"/>
  <c r="X636"/>
  <c r="W636"/>
  <c r="BA635"/>
  <c r="AY635"/>
  <c r="AX635"/>
  <c r="AW635"/>
  <c r="AA635"/>
  <c r="Z635"/>
  <c r="AZ635" s="1"/>
  <c r="X635"/>
  <c r="AC635" s="1"/>
  <c r="W635"/>
  <c r="BA634"/>
  <c r="AZ634"/>
  <c r="AY634"/>
  <c r="AA634"/>
  <c r="Z634"/>
  <c r="X634"/>
  <c r="AX634" s="1"/>
  <c r="W634"/>
  <c r="AZ633"/>
  <c r="AY633"/>
  <c r="AC633"/>
  <c r="AA633"/>
  <c r="BA633" s="1"/>
  <c r="Z633"/>
  <c r="X633"/>
  <c r="AX633" s="1"/>
  <c r="W633"/>
  <c r="AW633" s="1"/>
  <c r="AB633" s="1"/>
  <c r="AY632"/>
  <c r="AX632"/>
  <c r="AW632"/>
  <c r="AA632"/>
  <c r="BA632" s="1"/>
  <c r="Z632"/>
  <c r="AZ632" s="1"/>
  <c r="X632"/>
  <c r="W632"/>
  <c r="AZ631"/>
  <c r="AY631"/>
  <c r="AW631"/>
  <c r="AC631"/>
  <c r="AA631"/>
  <c r="BA631" s="1"/>
  <c r="Z631"/>
  <c r="X631"/>
  <c r="AX631" s="1"/>
  <c r="W631"/>
  <c r="BA630"/>
  <c r="AY630"/>
  <c r="AW630"/>
  <c r="AA630"/>
  <c r="Z630"/>
  <c r="AZ630" s="1"/>
  <c r="X630"/>
  <c r="AX630" s="1"/>
  <c r="W630"/>
  <c r="AZ629"/>
  <c r="AY629"/>
  <c r="AX629"/>
  <c r="AA629"/>
  <c r="BA629" s="1"/>
  <c r="Z629"/>
  <c r="X629"/>
  <c r="W629"/>
  <c r="AW629" s="1"/>
  <c r="AB629" s="1"/>
  <c r="BA628"/>
  <c r="AY628"/>
  <c r="AX628"/>
  <c r="AA628"/>
  <c r="Z628"/>
  <c r="AZ628" s="1"/>
  <c r="X628"/>
  <c r="W628"/>
  <c r="BA627"/>
  <c r="AY627"/>
  <c r="AX627"/>
  <c r="AW627"/>
  <c r="AA627"/>
  <c r="Z627"/>
  <c r="AZ627" s="1"/>
  <c r="X627"/>
  <c r="AC627" s="1"/>
  <c r="W627"/>
  <c r="BA626"/>
  <c r="AZ626"/>
  <c r="AY626"/>
  <c r="AA626"/>
  <c r="Z626"/>
  <c r="X626"/>
  <c r="AX626" s="1"/>
  <c r="W626"/>
  <c r="AZ625"/>
  <c r="AY625"/>
  <c r="AC625"/>
  <c r="AA625"/>
  <c r="BA625" s="1"/>
  <c r="Z625"/>
  <c r="X625"/>
  <c r="AX625" s="1"/>
  <c r="W625"/>
  <c r="AW625" s="1"/>
  <c r="AB625" s="1"/>
  <c r="AY624"/>
  <c r="AX624"/>
  <c r="AW624"/>
  <c r="AA624"/>
  <c r="BA624" s="1"/>
  <c r="Z624"/>
  <c r="AZ624" s="1"/>
  <c r="X624"/>
  <c r="W624"/>
  <c r="AZ623"/>
  <c r="AY623"/>
  <c r="AW623"/>
  <c r="AC623"/>
  <c r="AA623"/>
  <c r="BA623" s="1"/>
  <c r="Z623"/>
  <c r="X623"/>
  <c r="AX623" s="1"/>
  <c r="W623"/>
  <c r="BA622"/>
  <c r="AY622"/>
  <c r="AW622"/>
  <c r="AA622"/>
  <c r="Z622"/>
  <c r="AZ622" s="1"/>
  <c r="X622"/>
  <c r="AX622" s="1"/>
  <c r="W622"/>
  <c r="AZ621"/>
  <c r="AY621"/>
  <c r="AX621"/>
  <c r="AA621"/>
  <c r="BA621" s="1"/>
  <c r="Z621"/>
  <c r="X621"/>
  <c r="W621"/>
  <c r="AW621" s="1"/>
  <c r="AB621" s="1"/>
  <c r="BA620"/>
  <c r="AY620"/>
  <c r="AX620"/>
  <c r="AA620"/>
  <c r="Z620"/>
  <c r="AZ620" s="1"/>
  <c r="X620"/>
  <c r="W620"/>
  <c r="BA619"/>
  <c r="AY619"/>
  <c r="AX619"/>
  <c r="AW619"/>
  <c r="AA619"/>
  <c r="Z619"/>
  <c r="AZ619" s="1"/>
  <c r="X619"/>
  <c r="AC619" s="1"/>
  <c r="W619"/>
  <c r="BA618"/>
  <c r="AZ618"/>
  <c r="AY618"/>
  <c r="AA618"/>
  <c r="Z618"/>
  <c r="X618"/>
  <c r="AX618" s="1"/>
  <c r="W618"/>
  <c r="AZ617"/>
  <c r="AY617"/>
  <c r="AC617"/>
  <c r="AA617"/>
  <c r="BA617" s="1"/>
  <c r="Z617"/>
  <c r="X617"/>
  <c r="AX617" s="1"/>
  <c r="W617"/>
  <c r="AW617" s="1"/>
  <c r="AB617" s="1"/>
  <c r="AY616"/>
  <c r="AX616"/>
  <c r="AW616"/>
  <c r="AA616"/>
  <c r="BA616" s="1"/>
  <c r="Z616"/>
  <c r="AZ616" s="1"/>
  <c r="X616"/>
  <c r="W616"/>
  <c r="AZ615"/>
  <c r="AY615"/>
  <c r="AW615"/>
  <c r="AC615"/>
  <c r="AA615"/>
  <c r="BA615" s="1"/>
  <c r="Z615"/>
  <c r="X615"/>
  <c r="AX615" s="1"/>
  <c r="W615"/>
  <c r="BA614"/>
  <c r="AY614"/>
  <c r="AW614"/>
  <c r="AA614"/>
  <c r="Z614"/>
  <c r="AZ614" s="1"/>
  <c r="X614"/>
  <c r="AX614" s="1"/>
  <c r="W614"/>
  <c r="AZ613"/>
  <c r="AY613"/>
  <c r="AX613"/>
  <c r="AA613"/>
  <c r="BA613" s="1"/>
  <c r="Z613"/>
  <c r="X613"/>
  <c r="W613"/>
  <c r="AW613" s="1"/>
  <c r="AB613" s="1"/>
  <c r="BA612"/>
  <c r="AY612"/>
  <c r="AX612"/>
  <c r="AA612"/>
  <c r="Z612"/>
  <c r="AZ612" s="1"/>
  <c r="X612"/>
  <c r="W612"/>
  <c r="BA611"/>
  <c r="AY611"/>
  <c r="AX611"/>
  <c r="AW611"/>
  <c r="AA611"/>
  <c r="Z611"/>
  <c r="AZ611" s="1"/>
  <c r="X611"/>
  <c r="AC611" s="1"/>
  <c r="W611"/>
  <c r="BA610"/>
  <c r="AZ610"/>
  <c r="AY610"/>
  <c r="AA610"/>
  <c r="Z610"/>
  <c r="X610"/>
  <c r="AX610" s="1"/>
  <c r="W610"/>
  <c r="AZ609"/>
  <c r="AY609"/>
  <c r="AC609"/>
  <c r="AA609"/>
  <c r="BA609" s="1"/>
  <c r="Z609"/>
  <c r="X609"/>
  <c r="AX609" s="1"/>
  <c r="W609"/>
  <c r="AW609" s="1"/>
  <c r="AB609" s="1"/>
  <c r="AY608"/>
  <c r="AX608"/>
  <c r="AW608"/>
  <c r="AA608"/>
  <c r="BA608" s="1"/>
  <c r="Z608"/>
  <c r="AZ608" s="1"/>
  <c r="X608"/>
  <c r="W608"/>
  <c r="AZ607"/>
  <c r="AY607"/>
  <c r="AW607"/>
  <c r="AC607"/>
  <c r="AA607"/>
  <c r="BA607" s="1"/>
  <c r="Z607"/>
  <c r="X607"/>
  <c r="AX607" s="1"/>
  <c r="W607"/>
  <c r="BA606"/>
  <c r="AY606"/>
  <c r="AW606"/>
  <c r="AA606"/>
  <c r="Z606"/>
  <c r="AZ606" s="1"/>
  <c r="X606"/>
  <c r="AX606" s="1"/>
  <c r="W606"/>
  <c r="AZ605"/>
  <c r="AY605"/>
  <c r="AX605"/>
  <c r="AA605"/>
  <c r="BA605" s="1"/>
  <c r="Z605"/>
  <c r="X605"/>
  <c r="W605"/>
  <c r="AW605" s="1"/>
  <c r="AB605" s="1"/>
  <c r="BA604"/>
  <c r="AY604"/>
  <c r="AX604"/>
  <c r="AA604"/>
  <c r="Z604"/>
  <c r="AZ604" s="1"/>
  <c r="X604"/>
  <c r="W604"/>
  <c r="BA603"/>
  <c r="AY603"/>
  <c r="AX603"/>
  <c r="AW603"/>
  <c r="AA603"/>
  <c r="Z603"/>
  <c r="AZ603" s="1"/>
  <c r="X603"/>
  <c r="AC603" s="1"/>
  <c r="W603"/>
  <c r="BA602"/>
  <c r="AZ602"/>
  <c r="AY602"/>
  <c r="AA602"/>
  <c r="Z602"/>
  <c r="X602"/>
  <c r="AX602" s="1"/>
  <c r="W602"/>
  <c r="AZ601"/>
  <c r="AY601"/>
  <c r="AC601"/>
  <c r="AA601"/>
  <c r="BA601" s="1"/>
  <c r="Z601"/>
  <c r="X601"/>
  <c r="AX601" s="1"/>
  <c r="W601"/>
  <c r="AW601" s="1"/>
  <c r="AB601" s="1"/>
  <c r="AY600"/>
  <c r="AX600"/>
  <c r="AW600"/>
  <c r="AA600"/>
  <c r="BA600" s="1"/>
  <c r="Z600"/>
  <c r="AZ600" s="1"/>
  <c r="X600"/>
  <c r="W600"/>
  <c r="AZ599"/>
  <c r="AY599"/>
  <c r="AW599"/>
  <c r="AC599"/>
  <c r="AA599"/>
  <c r="BA599" s="1"/>
  <c r="Z599"/>
  <c r="X599"/>
  <c r="AX599" s="1"/>
  <c r="W599"/>
  <c r="BA598"/>
  <c r="AY598"/>
  <c r="AW598"/>
  <c r="AA598"/>
  <c r="Z598"/>
  <c r="AZ598" s="1"/>
  <c r="X598"/>
  <c r="AX598" s="1"/>
  <c r="W598"/>
  <c r="AZ597"/>
  <c r="AY597"/>
  <c r="AX597"/>
  <c r="AA597"/>
  <c r="BA597" s="1"/>
  <c r="Z597"/>
  <c r="X597"/>
  <c r="W597"/>
  <c r="AW597" s="1"/>
  <c r="AB597" s="1"/>
  <c r="BA596"/>
  <c r="AY596"/>
  <c r="AX596"/>
  <c r="AA596"/>
  <c r="Z596"/>
  <c r="AZ596" s="1"/>
  <c r="X596"/>
  <c r="W596"/>
  <c r="BA595"/>
  <c r="AY595"/>
  <c r="AX595"/>
  <c r="AW595"/>
  <c r="AA595"/>
  <c r="Z595"/>
  <c r="AZ595" s="1"/>
  <c r="X595"/>
  <c r="AC595" s="1"/>
  <c r="W595"/>
  <c r="BA594"/>
  <c r="AZ594"/>
  <c r="AY594"/>
  <c r="AA594"/>
  <c r="Z594"/>
  <c r="X594"/>
  <c r="AX594" s="1"/>
  <c r="W594"/>
  <c r="AZ593"/>
  <c r="AY593"/>
  <c r="AC593"/>
  <c r="AA593"/>
  <c r="BA593" s="1"/>
  <c r="Z593"/>
  <c r="X593"/>
  <c r="AX593" s="1"/>
  <c r="W593"/>
  <c r="AW593" s="1"/>
  <c r="AB593" s="1"/>
  <c r="AY592"/>
  <c r="AX592"/>
  <c r="AW592"/>
  <c r="AA592"/>
  <c r="BA592" s="1"/>
  <c r="Z592"/>
  <c r="AZ592" s="1"/>
  <c r="X592"/>
  <c r="W592"/>
  <c r="AZ591"/>
  <c r="AY591"/>
  <c r="AW591"/>
  <c r="AC591"/>
  <c r="AA591"/>
  <c r="BA591" s="1"/>
  <c r="Z591"/>
  <c r="X591"/>
  <c r="AX591" s="1"/>
  <c r="W591"/>
  <c r="BA590"/>
  <c r="AY590"/>
  <c r="AW590"/>
  <c r="AA590"/>
  <c r="Z590"/>
  <c r="AZ590" s="1"/>
  <c r="X590"/>
  <c r="AX590" s="1"/>
  <c r="W590"/>
  <c r="AZ589"/>
  <c r="AY589"/>
  <c r="AX589"/>
  <c r="AA589"/>
  <c r="BA589" s="1"/>
  <c r="Z589"/>
  <c r="X589"/>
  <c r="W589"/>
  <c r="AW589" s="1"/>
  <c r="AB589" s="1"/>
  <c r="BA588"/>
  <c r="AY588"/>
  <c r="AX588"/>
  <c r="AA588"/>
  <c r="Z588"/>
  <c r="AZ588" s="1"/>
  <c r="X588"/>
  <c r="W588"/>
  <c r="BA587"/>
  <c r="AY587"/>
  <c r="AX587"/>
  <c r="AW587"/>
  <c r="AA587"/>
  <c r="Z587"/>
  <c r="AZ587" s="1"/>
  <c r="X587"/>
  <c r="AC587" s="1"/>
  <c r="W587"/>
  <c r="BA586"/>
  <c r="AZ586"/>
  <c r="AY586"/>
  <c r="AA586"/>
  <c r="Z586"/>
  <c r="X586"/>
  <c r="AX586" s="1"/>
  <c r="W586"/>
  <c r="AZ585"/>
  <c r="AY585"/>
  <c r="AC585"/>
  <c r="AA585"/>
  <c r="BA585" s="1"/>
  <c r="Z585"/>
  <c r="X585"/>
  <c r="AX585" s="1"/>
  <c r="W585"/>
  <c r="AW585" s="1"/>
  <c r="AB585" s="1"/>
  <c r="AY584"/>
  <c r="AX584"/>
  <c r="AW584"/>
  <c r="AA584"/>
  <c r="BA584" s="1"/>
  <c r="Z584"/>
  <c r="AZ584" s="1"/>
  <c r="X584"/>
  <c r="W584"/>
  <c r="AZ583"/>
  <c r="AY583"/>
  <c r="AW583"/>
  <c r="AC583"/>
  <c r="AA583"/>
  <c r="BA583" s="1"/>
  <c r="Z583"/>
  <c r="X583"/>
  <c r="AX583" s="1"/>
  <c r="W583"/>
  <c r="BA582"/>
  <c r="AY582"/>
  <c r="AW582"/>
  <c r="AA582"/>
  <c r="Z582"/>
  <c r="AZ582" s="1"/>
  <c r="X582"/>
  <c r="AX582" s="1"/>
  <c r="W582"/>
  <c r="AZ581"/>
  <c r="AY581"/>
  <c r="AX581"/>
  <c r="AA581"/>
  <c r="BA581" s="1"/>
  <c r="Z581"/>
  <c r="X581"/>
  <c r="W581"/>
  <c r="AW581" s="1"/>
  <c r="AB581" s="1"/>
  <c r="BA580"/>
  <c r="AY580"/>
  <c r="AX580"/>
  <c r="AA580"/>
  <c r="Z580"/>
  <c r="AZ580" s="1"/>
  <c r="X580"/>
  <c r="W580"/>
  <c r="BA579"/>
  <c r="AY579"/>
  <c r="AX579"/>
  <c r="AW579"/>
  <c r="AA579"/>
  <c r="Z579"/>
  <c r="AZ579" s="1"/>
  <c r="X579"/>
  <c r="AC579" s="1"/>
  <c r="W579"/>
  <c r="BA578"/>
  <c r="AZ578"/>
  <c r="AY578"/>
  <c r="AA578"/>
  <c r="Z578"/>
  <c r="X578"/>
  <c r="AX578" s="1"/>
  <c r="W578"/>
  <c r="AZ577"/>
  <c r="AY577"/>
  <c r="AC577"/>
  <c r="AA577"/>
  <c r="BA577" s="1"/>
  <c r="Z577"/>
  <c r="X577"/>
  <c r="AX577" s="1"/>
  <c r="W577"/>
  <c r="AW577" s="1"/>
  <c r="AB577" s="1"/>
  <c r="AY576"/>
  <c r="AX576"/>
  <c r="AW576"/>
  <c r="AA576"/>
  <c r="BA576" s="1"/>
  <c r="Z576"/>
  <c r="AZ576" s="1"/>
  <c r="X576"/>
  <c r="W576"/>
  <c r="AZ575"/>
  <c r="AY575"/>
  <c r="AW575"/>
  <c r="AC575"/>
  <c r="AA575"/>
  <c r="BA575" s="1"/>
  <c r="Z575"/>
  <c r="X575"/>
  <c r="AX575" s="1"/>
  <c r="W575"/>
  <c r="BA574"/>
  <c r="AY574"/>
  <c r="AW574"/>
  <c r="AA574"/>
  <c r="Z574"/>
  <c r="AZ574" s="1"/>
  <c r="X574"/>
  <c r="AX574" s="1"/>
  <c r="W574"/>
  <c r="AZ573"/>
  <c r="AY573"/>
  <c r="AX573"/>
  <c r="AA573"/>
  <c r="BA573" s="1"/>
  <c r="Z573"/>
  <c r="X573"/>
  <c r="W573"/>
  <c r="AW573" s="1"/>
  <c r="AB573" s="1"/>
  <c r="BA572"/>
  <c r="AY572"/>
  <c r="AX572"/>
  <c r="AA572"/>
  <c r="Z572"/>
  <c r="AZ572" s="1"/>
  <c r="X572"/>
  <c r="W572"/>
  <c r="BA571"/>
  <c r="AY571"/>
  <c r="AX571"/>
  <c r="AW571"/>
  <c r="AA571"/>
  <c r="Z571"/>
  <c r="AZ571" s="1"/>
  <c r="X571"/>
  <c r="AC571" s="1"/>
  <c r="W571"/>
  <c r="BA570"/>
  <c r="AZ570"/>
  <c r="AY570"/>
  <c r="AA570"/>
  <c r="Z570"/>
  <c r="X570"/>
  <c r="AX570" s="1"/>
  <c r="W570"/>
  <c r="AZ569"/>
  <c r="AY569"/>
  <c r="AC569"/>
  <c r="AA569"/>
  <c r="BA569" s="1"/>
  <c r="Z569"/>
  <c r="X569"/>
  <c r="AX569" s="1"/>
  <c r="W569"/>
  <c r="AW569" s="1"/>
  <c r="AB569" s="1"/>
  <c r="AY568"/>
  <c r="AX568"/>
  <c r="AW568"/>
  <c r="AA568"/>
  <c r="BA568" s="1"/>
  <c r="Z568"/>
  <c r="AZ568" s="1"/>
  <c r="X568"/>
  <c r="W568"/>
  <c r="AZ567"/>
  <c r="AY567"/>
  <c r="AW567"/>
  <c r="AC567"/>
  <c r="AA567"/>
  <c r="BA567" s="1"/>
  <c r="Z567"/>
  <c r="X567"/>
  <c r="AX567" s="1"/>
  <c r="W567"/>
  <c r="BA566"/>
  <c r="AY566"/>
  <c r="AW566"/>
  <c r="AA566"/>
  <c r="Z566"/>
  <c r="AZ566" s="1"/>
  <c r="X566"/>
  <c r="AX566" s="1"/>
  <c r="W566"/>
  <c r="AZ565"/>
  <c r="AY565"/>
  <c r="AX565"/>
  <c r="AA565"/>
  <c r="BA565" s="1"/>
  <c r="Z565"/>
  <c r="X565"/>
  <c r="W565"/>
  <c r="AW565" s="1"/>
  <c r="AB565" s="1"/>
  <c r="BA564"/>
  <c r="AY564"/>
  <c r="AC564"/>
  <c r="AA564"/>
  <c r="Z564"/>
  <c r="AZ564" s="1"/>
  <c r="X564"/>
  <c r="AX564" s="1"/>
  <c r="W564"/>
  <c r="AW564" s="1"/>
  <c r="AB564" s="1"/>
  <c r="AZ563"/>
  <c r="AY563"/>
  <c r="AX563"/>
  <c r="AA563"/>
  <c r="BA563" s="1"/>
  <c r="Z563"/>
  <c r="X563"/>
  <c r="W563"/>
  <c r="AY562"/>
  <c r="AX562"/>
  <c r="AW562"/>
  <c r="AA562"/>
  <c r="BA562" s="1"/>
  <c r="Z562"/>
  <c r="AZ562" s="1"/>
  <c r="X562"/>
  <c r="W562"/>
  <c r="BA561"/>
  <c r="AY561"/>
  <c r="AW561"/>
  <c r="AA561"/>
  <c r="Z561"/>
  <c r="AZ561" s="1"/>
  <c r="X561"/>
  <c r="AC561" s="1"/>
  <c r="W561"/>
  <c r="BA560"/>
  <c r="AZ560"/>
  <c r="AY560"/>
  <c r="AA560"/>
  <c r="Z560"/>
  <c r="X560"/>
  <c r="W560"/>
  <c r="AW560" s="1"/>
  <c r="AZ559"/>
  <c r="AY559"/>
  <c r="AX559"/>
  <c r="AA559"/>
  <c r="BA559" s="1"/>
  <c r="Z559"/>
  <c r="X559"/>
  <c r="W559"/>
  <c r="AY558"/>
  <c r="AX558"/>
  <c r="AW558"/>
  <c r="AB558" s="1"/>
  <c r="AA558"/>
  <c r="BA558" s="1"/>
  <c r="Z558"/>
  <c r="AZ558" s="1"/>
  <c r="X558"/>
  <c r="W558"/>
  <c r="AC558" s="1"/>
  <c r="BA557"/>
  <c r="AY557"/>
  <c r="AW557"/>
  <c r="AA557"/>
  <c r="Z557"/>
  <c r="AZ557" s="1"/>
  <c r="X557"/>
  <c r="W557"/>
  <c r="BA556"/>
  <c r="AZ556"/>
  <c r="AY556"/>
  <c r="AC556"/>
  <c r="AA556"/>
  <c r="Z556"/>
  <c r="X556"/>
  <c r="AX556" s="1"/>
  <c r="W556"/>
  <c r="AW556" s="1"/>
  <c r="AB556" s="1"/>
  <c r="AZ555"/>
  <c r="AY555"/>
  <c r="AX555"/>
  <c r="AA555"/>
  <c r="BA555" s="1"/>
  <c r="Z555"/>
  <c r="X555"/>
  <c r="W555"/>
  <c r="AY554"/>
  <c r="AX554"/>
  <c r="AW554"/>
  <c r="AA554"/>
  <c r="BA554" s="1"/>
  <c r="Z554"/>
  <c r="AZ554" s="1"/>
  <c r="X554"/>
  <c r="W554"/>
  <c r="BA553"/>
  <c r="AY553"/>
  <c r="AW553"/>
  <c r="AA553"/>
  <c r="Z553"/>
  <c r="AZ553" s="1"/>
  <c r="X553"/>
  <c r="AC553" s="1"/>
  <c r="W553"/>
  <c r="BA552"/>
  <c r="AZ552"/>
  <c r="AY552"/>
  <c r="AA552"/>
  <c r="Z552"/>
  <c r="X552"/>
  <c r="W552"/>
  <c r="AW552" s="1"/>
  <c r="AZ551"/>
  <c r="AY551"/>
  <c r="AX551"/>
  <c r="AA551"/>
  <c r="BA551" s="1"/>
  <c r="Z551"/>
  <c r="X551"/>
  <c r="W551"/>
  <c r="AY550"/>
  <c r="AX550"/>
  <c r="AW550"/>
  <c r="AB550" s="1"/>
  <c r="AA550"/>
  <c r="BA550" s="1"/>
  <c r="Z550"/>
  <c r="AZ550" s="1"/>
  <c r="X550"/>
  <c r="W550"/>
  <c r="AC550" s="1"/>
  <c r="BA549"/>
  <c r="AY549"/>
  <c r="AW549"/>
  <c r="AA549"/>
  <c r="Z549"/>
  <c r="AZ549" s="1"/>
  <c r="X549"/>
  <c r="W549"/>
  <c r="BA548"/>
  <c r="AZ548"/>
  <c r="AY548"/>
  <c r="AC548"/>
  <c r="AA548"/>
  <c r="Z548"/>
  <c r="X548"/>
  <c r="AX548" s="1"/>
  <c r="W548"/>
  <c r="AW548" s="1"/>
  <c r="AB548" s="1"/>
  <c r="AZ547"/>
  <c r="AY547"/>
  <c r="AX547"/>
  <c r="AA547"/>
  <c r="BA547" s="1"/>
  <c r="Z547"/>
  <c r="X547"/>
  <c r="W547"/>
  <c r="AY546"/>
  <c r="AX546"/>
  <c r="AW546"/>
  <c r="AA546"/>
  <c r="BA546" s="1"/>
  <c r="Z546"/>
  <c r="AZ546" s="1"/>
  <c r="X546"/>
  <c r="W546"/>
  <c r="BA545"/>
  <c r="AY545"/>
  <c r="AW545"/>
  <c r="AA545"/>
  <c r="Z545"/>
  <c r="AZ545" s="1"/>
  <c r="X545"/>
  <c r="AC545" s="1"/>
  <c r="W545"/>
  <c r="BA544"/>
  <c r="AZ544"/>
  <c r="AY544"/>
  <c r="AA544"/>
  <c r="Z544"/>
  <c r="X544"/>
  <c r="W544"/>
  <c r="AW544" s="1"/>
  <c r="AZ543"/>
  <c r="AY543"/>
  <c r="AX543"/>
  <c r="AA543"/>
  <c r="BA543" s="1"/>
  <c r="Z543"/>
  <c r="X543"/>
  <c r="W543"/>
  <c r="AY542"/>
  <c r="AX542"/>
  <c r="AW542"/>
  <c r="AB542" s="1"/>
  <c r="AA542"/>
  <c r="BA542" s="1"/>
  <c r="Z542"/>
  <c r="AZ542" s="1"/>
  <c r="X542"/>
  <c r="W542"/>
  <c r="AC542" s="1"/>
  <c r="BA541"/>
  <c r="AY541"/>
  <c r="AW541"/>
  <c r="AA541"/>
  <c r="Z541"/>
  <c r="AZ541" s="1"/>
  <c r="X541"/>
  <c r="W541"/>
  <c r="BA540"/>
  <c r="AZ540"/>
  <c r="AY540"/>
  <c r="AC540"/>
  <c r="AA540"/>
  <c r="Z540"/>
  <c r="X540"/>
  <c r="AX540" s="1"/>
  <c r="W540"/>
  <c r="AW540" s="1"/>
  <c r="AB540" s="1"/>
  <c r="AZ539"/>
  <c r="AY539"/>
  <c r="AX539"/>
  <c r="AA539"/>
  <c r="BA539" s="1"/>
  <c r="Z539"/>
  <c r="X539"/>
  <c r="W539"/>
  <c r="AY538"/>
  <c r="AX538"/>
  <c r="AW538"/>
  <c r="AA538"/>
  <c r="BA538" s="1"/>
  <c r="Z538"/>
  <c r="AZ538" s="1"/>
  <c r="X538"/>
  <c r="W538"/>
  <c r="BA537"/>
  <c r="AY537"/>
  <c r="AW537"/>
  <c r="AA537"/>
  <c r="Z537"/>
  <c r="AZ537" s="1"/>
  <c r="X537"/>
  <c r="AC537" s="1"/>
  <c r="W537"/>
  <c r="BA536"/>
  <c r="AZ536"/>
  <c r="AY536"/>
  <c r="AA536"/>
  <c r="Z536"/>
  <c r="X536"/>
  <c r="W536"/>
  <c r="AW536" s="1"/>
  <c r="AZ535"/>
  <c r="AY535"/>
  <c r="AX535"/>
  <c r="AA535"/>
  <c r="BA535" s="1"/>
  <c r="Z535"/>
  <c r="X535"/>
  <c r="W535"/>
  <c r="AY534"/>
  <c r="AX534"/>
  <c r="AW534"/>
  <c r="AB534" s="1"/>
  <c r="AA534"/>
  <c r="BA534" s="1"/>
  <c r="Z534"/>
  <c r="AZ534" s="1"/>
  <c r="X534"/>
  <c r="W534"/>
  <c r="AC534" s="1"/>
  <c r="BA533"/>
  <c r="AY533"/>
  <c r="AW533"/>
  <c r="AA533"/>
  <c r="Z533"/>
  <c r="AZ533" s="1"/>
  <c r="X533"/>
  <c r="W533"/>
  <c r="BA532"/>
  <c r="AZ532"/>
  <c r="AY532"/>
  <c r="AC532"/>
  <c r="AA532"/>
  <c r="Z532"/>
  <c r="X532"/>
  <c r="AX532" s="1"/>
  <c r="W532"/>
  <c r="AW532" s="1"/>
  <c r="AB532" s="1"/>
  <c r="AZ531"/>
  <c r="AY531"/>
  <c r="AX531"/>
  <c r="AA531"/>
  <c r="BA531" s="1"/>
  <c r="Z531"/>
  <c r="X531"/>
  <c r="W531"/>
  <c r="AY530"/>
  <c r="AX530"/>
  <c r="AW530"/>
  <c r="AA530"/>
  <c r="BA530" s="1"/>
  <c r="Z530"/>
  <c r="AZ530" s="1"/>
  <c r="X530"/>
  <c r="W530"/>
  <c r="BA529"/>
  <c r="AY529"/>
  <c r="AW529"/>
  <c r="AA529"/>
  <c r="Z529"/>
  <c r="AZ529" s="1"/>
  <c r="X529"/>
  <c r="AC529" s="1"/>
  <c r="W529"/>
  <c r="BA528"/>
  <c r="AZ528"/>
  <c r="AY528"/>
  <c r="AA528"/>
  <c r="Z528"/>
  <c r="X528"/>
  <c r="W528"/>
  <c r="AW528" s="1"/>
  <c r="AZ527"/>
  <c r="AY527"/>
  <c r="AX527"/>
  <c r="AA527"/>
  <c r="BA527" s="1"/>
  <c r="Z527"/>
  <c r="X527"/>
  <c r="W527"/>
  <c r="AY526"/>
  <c r="AX526"/>
  <c r="AW526"/>
  <c r="AB526" s="1"/>
  <c r="AA526"/>
  <c r="BA526" s="1"/>
  <c r="Z526"/>
  <c r="AZ526" s="1"/>
  <c r="X526"/>
  <c r="W526"/>
  <c r="AC526" s="1"/>
  <c r="BA525"/>
  <c r="AY525"/>
  <c r="AW525"/>
  <c r="AA525"/>
  <c r="Z525"/>
  <c r="AZ525" s="1"/>
  <c r="X525"/>
  <c r="W525"/>
  <c r="BA524"/>
  <c r="AZ524"/>
  <c r="AY524"/>
  <c r="AC524"/>
  <c r="AA524"/>
  <c r="Z524"/>
  <c r="X524"/>
  <c r="AX524" s="1"/>
  <c r="W524"/>
  <c r="AW524" s="1"/>
  <c r="AB524" s="1"/>
  <c r="AZ523"/>
  <c r="AY523"/>
  <c r="AX523"/>
  <c r="AA523"/>
  <c r="BA523" s="1"/>
  <c r="Z523"/>
  <c r="X523"/>
  <c r="W523"/>
  <c r="AY522"/>
  <c r="AX522"/>
  <c r="AW522"/>
  <c r="AA522"/>
  <c r="BA522" s="1"/>
  <c r="Z522"/>
  <c r="AZ522" s="1"/>
  <c r="X522"/>
  <c r="W522"/>
  <c r="BA521"/>
  <c r="AY521"/>
  <c r="AW521"/>
  <c r="AA521"/>
  <c r="Z521"/>
  <c r="AZ521" s="1"/>
  <c r="X521"/>
  <c r="AC521" s="1"/>
  <c r="W521"/>
  <c r="BA520"/>
  <c r="AZ520"/>
  <c r="AY520"/>
  <c r="AA520"/>
  <c r="Z520"/>
  <c r="X520"/>
  <c r="W520"/>
  <c r="AW520" s="1"/>
  <c r="AZ519"/>
  <c r="AY519"/>
  <c r="AX519"/>
  <c r="AA519"/>
  <c r="BA519" s="1"/>
  <c r="Z519"/>
  <c r="X519"/>
  <c r="W519"/>
  <c r="AY518"/>
  <c r="AX518"/>
  <c r="AW518"/>
  <c r="AB518" s="1"/>
  <c r="AA518"/>
  <c r="BA518" s="1"/>
  <c r="Z518"/>
  <c r="AZ518" s="1"/>
  <c r="X518"/>
  <c r="W518"/>
  <c r="AC518" s="1"/>
  <c r="BA517"/>
  <c r="AY517"/>
  <c r="AW517"/>
  <c r="AA517"/>
  <c r="Z517"/>
  <c r="AZ517" s="1"/>
  <c r="X517"/>
  <c r="W517"/>
  <c r="BA516"/>
  <c r="AZ516"/>
  <c r="AY516"/>
  <c r="AC516"/>
  <c r="AA516"/>
  <c r="Z516"/>
  <c r="X516"/>
  <c r="AX516" s="1"/>
  <c r="W516"/>
  <c r="AW516" s="1"/>
  <c r="AB516" s="1"/>
  <c r="AZ515"/>
  <c r="AY515"/>
  <c r="AX515"/>
  <c r="AA515"/>
  <c r="BA515" s="1"/>
  <c r="Z515"/>
  <c r="X515"/>
  <c r="W515"/>
  <c r="AY514"/>
  <c r="AX514"/>
  <c r="AW514"/>
  <c r="AA514"/>
  <c r="BA514" s="1"/>
  <c r="Z514"/>
  <c r="AZ514" s="1"/>
  <c r="X514"/>
  <c r="W514"/>
  <c r="BA513"/>
  <c r="AY513"/>
  <c r="AW513"/>
  <c r="AA513"/>
  <c r="Z513"/>
  <c r="AZ513" s="1"/>
  <c r="X513"/>
  <c r="AC513" s="1"/>
  <c r="W513"/>
  <c r="BA512"/>
  <c r="AZ512"/>
  <c r="AY512"/>
  <c r="AA512"/>
  <c r="Z512"/>
  <c r="X512"/>
  <c r="W512"/>
  <c r="AW512" s="1"/>
  <c r="AZ511"/>
  <c r="AY511"/>
  <c r="AX511"/>
  <c r="AA511"/>
  <c r="BA511" s="1"/>
  <c r="Z511"/>
  <c r="X511"/>
  <c r="W511"/>
  <c r="AY510"/>
  <c r="AX510"/>
  <c r="AW510"/>
  <c r="AB510" s="1"/>
  <c r="AA510"/>
  <c r="BA510" s="1"/>
  <c r="Z510"/>
  <c r="AZ510" s="1"/>
  <c r="X510"/>
  <c r="W510"/>
  <c r="AC510" s="1"/>
  <c r="BA509"/>
  <c r="AY509"/>
  <c r="AW509"/>
  <c r="AA509"/>
  <c r="Z509"/>
  <c r="AZ509" s="1"/>
  <c r="X509"/>
  <c r="W509"/>
  <c r="BA508"/>
  <c r="AZ508"/>
  <c r="AY508"/>
  <c r="AC508"/>
  <c r="AA508"/>
  <c r="Z508"/>
  <c r="X508"/>
  <c r="AX508" s="1"/>
  <c r="W508"/>
  <c r="AW508" s="1"/>
  <c r="AB508" s="1"/>
  <c r="AZ507"/>
  <c r="AY507"/>
  <c r="AX507"/>
  <c r="AA507"/>
  <c r="BA507" s="1"/>
  <c r="Z507"/>
  <c r="X507"/>
  <c r="W507"/>
  <c r="AY506"/>
  <c r="AX506"/>
  <c r="AW506"/>
  <c r="AA506"/>
  <c r="BA506" s="1"/>
  <c r="Z506"/>
  <c r="AZ506" s="1"/>
  <c r="X506"/>
  <c r="W506"/>
  <c r="BA505"/>
  <c r="AY505"/>
  <c r="AW505"/>
  <c r="AA505"/>
  <c r="Z505"/>
  <c r="AZ505" s="1"/>
  <c r="X505"/>
  <c r="AC505" s="1"/>
  <c r="W505"/>
  <c r="BA504"/>
  <c r="AZ504"/>
  <c r="AY504"/>
  <c r="AA504"/>
  <c r="Z504"/>
  <c r="X504"/>
  <c r="W504"/>
  <c r="AW504" s="1"/>
  <c r="AZ503"/>
  <c r="AY503"/>
  <c r="AX503"/>
  <c r="AA503"/>
  <c r="BA503" s="1"/>
  <c r="Z503"/>
  <c r="X503"/>
  <c r="W503"/>
  <c r="AY502"/>
  <c r="AX502"/>
  <c r="AW502"/>
  <c r="AB502" s="1"/>
  <c r="AA502"/>
  <c r="BA502" s="1"/>
  <c r="Z502"/>
  <c r="AZ502" s="1"/>
  <c r="X502"/>
  <c r="W502"/>
  <c r="AC502" s="1"/>
  <c r="BA501"/>
  <c r="AY501"/>
  <c r="AW501"/>
  <c r="AA501"/>
  <c r="Z501"/>
  <c r="AZ501" s="1"/>
  <c r="X501"/>
  <c r="W501"/>
  <c r="BA500"/>
  <c r="AZ500"/>
  <c r="AY500"/>
  <c r="AC500"/>
  <c r="AA500"/>
  <c r="Z500"/>
  <c r="X500"/>
  <c r="AX500" s="1"/>
  <c r="W500"/>
  <c r="AW500" s="1"/>
  <c r="AB500" s="1"/>
  <c r="AZ499"/>
  <c r="AY499"/>
  <c r="AX499"/>
  <c r="AA499"/>
  <c r="BA499" s="1"/>
  <c r="Z499"/>
  <c r="X499"/>
  <c r="W499"/>
  <c r="AY498"/>
  <c r="AX498"/>
  <c r="AW498"/>
  <c r="AA498"/>
  <c r="BA498" s="1"/>
  <c r="Z498"/>
  <c r="AZ498" s="1"/>
  <c r="X498"/>
  <c r="W498"/>
  <c r="BA497"/>
  <c r="AY497"/>
  <c r="AW497"/>
  <c r="AA497"/>
  <c r="Z497"/>
  <c r="AZ497" s="1"/>
  <c r="X497"/>
  <c r="AC497" s="1"/>
  <c r="W497"/>
  <c r="BA496"/>
  <c r="AZ496"/>
  <c r="AY496"/>
  <c r="AA496"/>
  <c r="Z496"/>
  <c r="X496"/>
  <c r="W496"/>
  <c r="AW496" s="1"/>
  <c r="AZ495"/>
  <c r="AY495"/>
  <c r="AX495"/>
  <c r="AA495"/>
  <c r="BA495" s="1"/>
  <c r="Z495"/>
  <c r="X495"/>
  <c r="W495"/>
  <c r="AY494"/>
  <c r="AX494"/>
  <c r="AW494"/>
  <c r="AB494" s="1"/>
  <c r="AA494"/>
  <c r="BA494" s="1"/>
  <c r="Z494"/>
  <c r="AZ494" s="1"/>
  <c r="X494"/>
  <c r="W494"/>
  <c r="AC494" s="1"/>
  <c r="BA493"/>
  <c r="AY493"/>
  <c r="AW493"/>
  <c r="AA493"/>
  <c r="Z493"/>
  <c r="AZ493" s="1"/>
  <c r="X493"/>
  <c r="W493"/>
  <c r="BA492"/>
  <c r="AZ492"/>
  <c r="AY492"/>
  <c r="AC492"/>
  <c r="AA492"/>
  <c r="Z492"/>
  <c r="X492"/>
  <c r="AX492" s="1"/>
  <c r="W492"/>
  <c r="AW492" s="1"/>
  <c r="AB492" s="1"/>
  <c r="AZ491"/>
  <c r="AY491"/>
  <c r="AX491"/>
  <c r="AA491"/>
  <c r="BA491" s="1"/>
  <c r="Z491"/>
  <c r="X491"/>
  <c r="W491"/>
  <c r="AY490"/>
  <c r="AX490"/>
  <c r="AW490"/>
  <c r="AA490"/>
  <c r="BA490" s="1"/>
  <c r="Z490"/>
  <c r="AZ490" s="1"/>
  <c r="X490"/>
  <c r="W490"/>
  <c r="BA489"/>
  <c r="AY489"/>
  <c r="AW489"/>
  <c r="AA489"/>
  <c r="Z489"/>
  <c r="AZ489" s="1"/>
  <c r="X489"/>
  <c r="AC489" s="1"/>
  <c r="W489"/>
  <c r="BA488"/>
  <c r="AZ488"/>
  <c r="AY488"/>
  <c r="AA488"/>
  <c r="Z488"/>
  <c r="X488"/>
  <c r="W488"/>
  <c r="AW488" s="1"/>
  <c r="AZ487"/>
  <c r="AY487"/>
  <c r="AX487"/>
  <c r="AA487"/>
  <c r="BA487" s="1"/>
  <c r="Z487"/>
  <c r="X487"/>
  <c r="W487"/>
  <c r="AY486"/>
  <c r="AX486"/>
  <c r="AW486"/>
  <c r="AB486" s="1"/>
  <c r="AA486"/>
  <c r="BA486" s="1"/>
  <c r="Z486"/>
  <c r="AZ486" s="1"/>
  <c r="X486"/>
  <c r="W486"/>
  <c r="AC486" s="1"/>
  <c r="BA485"/>
  <c r="AY485"/>
  <c r="AW485"/>
  <c r="AA485"/>
  <c r="Z485"/>
  <c r="AZ485" s="1"/>
  <c r="X485"/>
  <c r="W485"/>
  <c r="BA484"/>
  <c r="AZ484"/>
  <c r="AY484"/>
  <c r="AC484"/>
  <c r="AA484"/>
  <c r="Z484"/>
  <c r="X484"/>
  <c r="AX484" s="1"/>
  <c r="W484"/>
  <c r="AW484" s="1"/>
  <c r="AB484" s="1"/>
  <c r="AZ483"/>
  <c r="AY483"/>
  <c r="AX483"/>
  <c r="AA483"/>
  <c r="BA483" s="1"/>
  <c r="Z483"/>
  <c r="X483"/>
  <c r="W483"/>
  <c r="AY482"/>
  <c r="AX482"/>
  <c r="AW482"/>
  <c r="AA482"/>
  <c r="BA482" s="1"/>
  <c r="Z482"/>
  <c r="AZ482" s="1"/>
  <c r="X482"/>
  <c r="W482"/>
  <c r="BA481"/>
  <c r="AY481"/>
  <c r="AW481"/>
  <c r="AA481"/>
  <c r="Z481"/>
  <c r="AZ481" s="1"/>
  <c r="X481"/>
  <c r="W481"/>
  <c r="BA480"/>
  <c r="AZ480"/>
  <c r="AY480"/>
  <c r="AA480"/>
  <c r="Z480"/>
  <c r="X480"/>
  <c r="AX480" s="1"/>
  <c r="W480"/>
  <c r="AW480" s="1"/>
  <c r="AB480" s="1"/>
  <c r="AZ479"/>
  <c r="AY479"/>
  <c r="AX479"/>
  <c r="AA479"/>
  <c r="BA479" s="1"/>
  <c r="Z479"/>
  <c r="X479"/>
  <c r="W479"/>
  <c r="AY478"/>
  <c r="AX478"/>
  <c r="AW478"/>
  <c r="AA478"/>
  <c r="BA478" s="1"/>
  <c r="Z478"/>
  <c r="AZ478" s="1"/>
  <c r="X478"/>
  <c r="W478"/>
  <c r="BA477"/>
  <c r="AZ477"/>
  <c r="AY477"/>
  <c r="AW477"/>
  <c r="AC477"/>
  <c r="AA477"/>
  <c r="Z477"/>
  <c r="X477"/>
  <c r="AX477" s="1"/>
  <c r="W477"/>
  <c r="BA476"/>
  <c r="AZ476"/>
  <c r="AY476"/>
  <c r="AA476"/>
  <c r="Z476"/>
  <c r="X476"/>
  <c r="AX476" s="1"/>
  <c r="W476"/>
  <c r="AZ475"/>
  <c r="AY475"/>
  <c r="AX475"/>
  <c r="AA475"/>
  <c r="BA475" s="1"/>
  <c r="Z475"/>
  <c r="X475"/>
  <c r="W475"/>
  <c r="AY474"/>
  <c r="AX474"/>
  <c r="AW474"/>
  <c r="AA474"/>
  <c r="BA474" s="1"/>
  <c r="Z474"/>
  <c r="AZ474" s="1"/>
  <c r="X474"/>
  <c r="W474"/>
  <c r="AC474" s="1"/>
  <c r="BA473"/>
  <c r="AY473"/>
  <c r="AW473"/>
  <c r="AA473"/>
  <c r="Z473"/>
  <c r="AZ473" s="1"/>
  <c r="X473"/>
  <c r="W473"/>
  <c r="BA472"/>
  <c r="AZ472"/>
  <c r="AY472"/>
  <c r="AA472"/>
  <c r="Z472"/>
  <c r="X472"/>
  <c r="AX472" s="1"/>
  <c r="W472"/>
  <c r="AW472" s="1"/>
  <c r="AB472" s="1"/>
  <c r="AZ471"/>
  <c r="AY471"/>
  <c r="AX471"/>
  <c r="AA471"/>
  <c r="BA471" s="1"/>
  <c r="Z471"/>
  <c r="X471"/>
  <c r="W471"/>
  <c r="AY470"/>
  <c r="AX470"/>
  <c r="AA470"/>
  <c r="BA470" s="1"/>
  <c r="Z470"/>
  <c r="AZ470" s="1"/>
  <c r="X470"/>
  <c r="W470"/>
  <c r="BA469"/>
  <c r="AZ469"/>
  <c r="AY469"/>
  <c r="AW469"/>
  <c r="AC469"/>
  <c r="AA469"/>
  <c r="Z469"/>
  <c r="X469"/>
  <c r="AX469" s="1"/>
  <c r="W469"/>
  <c r="BA468"/>
  <c r="AY468"/>
  <c r="AW468"/>
  <c r="AA468"/>
  <c r="Z468"/>
  <c r="AZ468" s="1"/>
  <c r="X468"/>
  <c r="AX468" s="1"/>
  <c r="W468"/>
  <c r="AZ467"/>
  <c r="AY467"/>
  <c r="AX467"/>
  <c r="AA467"/>
  <c r="BA467" s="1"/>
  <c r="Z467"/>
  <c r="X467"/>
  <c r="W467"/>
  <c r="AW467" s="1"/>
  <c r="BA466"/>
  <c r="AY466"/>
  <c r="AX466"/>
  <c r="AA466"/>
  <c r="Z466"/>
  <c r="AZ466" s="1"/>
  <c r="X466"/>
  <c r="W466"/>
  <c r="AY465"/>
  <c r="AX465"/>
  <c r="AW465"/>
  <c r="AA465"/>
  <c r="BA465" s="1"/>
  <c r="Z465"/>
  <c r="AZ465" s="1"/>
  <c r="X465"/>
  <c r="W465"/>
  <c r="BA464"/>
  <c r="AZ464"/>
  <c r="AY464"/>
  <c r="AA464"/>
  <c r="Z464"/>
  <c r="X464"/>
  <c r="AX464" s="1"/>
  <c r="W464"/>
  <c r="AZ463"/>
  <c r="AY463"/>
  <c r="AA463"/>
  <c r="BA463" s="1"/>
  <c r="Z463"/>
  <c r="X463"/>
  <c r="AX463" s="1"/>
  <c r="W463"/>
  <c r="AW463" s="1"/>
  <c r="AY462"/>
  <c r="AX462"/>
  <c r="AW462"/>
  <c r="AA462"/>
  <c r="BA462" s="1"/>
  <c r="Z462"/>
  <c r="AZ462" s="1"/>
  <c r="X462"/>
  <c r="W462"/>
  <c r="BA461"/>
  <c r="AZ461"/>
  <c r="AY461"/>
  <c r="AW461"/>
  <c r="AC461"/>
  <c r="AA461"/>
  <c r="Z461"/>
  <c r="X461"/>
  <c r="AX461" s="1"/>
  <c r="W461"/>
  <c r="BA460"/>
  <c r="AY460"/>
  <c r="AW460"/>
  <c r="AA460"/>
  <c r="Z460"/>
  <c r="AZ460" s="1"/>
  <c r="X460"/>
  <c r="AX460" s="1"/>
  <c r="W460"/>
  <c r="AZ459"/>
  <c r="AY459"/>
  <c r="AX459"/>
  <c r="AA459"/>
  <c r="BA459" s="1"/>
  <c r="Z459"/>
  <c r="X459"/>
  <c r="W459"/>
  <c r="AW459" s="1"/>
  <c r="BA458"/>
  <c r="AY458"/>
  <c r="AX458"/>
  <c r="AA458"/>
  <c r="Z458"/>
  <c r="AZ458" s="1"/>
  <c r="X458"/>
  <c r="W458"/>
  <c r="AY457"/>
  <c r="AX457"/>
  <c r="AW457"/>
  <c r="AA457"/>
  <c r="BA457" s="1"/>
  <c r="Z457"/>
  <c r="AZ457" s="1"/>
  <c r="X457"/>
  <c r="W457"/>
  <c r="BA456"/>
  <c r="AZ456"/>
  <c r="AY456"/>
  <c r="AA456"/>
  <c r="Z456"/>
  <c r="X456"/>
  <c r="AX456" s="1"/>
  <c r="W456"/>
  <c r="AZ455"/>
  <c r="AY455"/>
  <c r="AA455"/>
  <c r="BA455" s="1"/>
  <c r="Z455"/>
  <c r="X455"/>
  <c r="AX455" s="1"/>
  <c r="W455"/>
  <c r="AW455" s="1"/>
  <c r="AY454"/>
  <c r="AX454"/>
  <c r="AW454"/>
  <c r="AA454"/>
  <c r="BA454" s="1"/>
  <c r="Z454"/>
  <c r="AZ454" s="1"/>
  <c r="X454"/>
  <c r="W454"/>
  <c r="BA453"/>
  <c r="AZ453"/>
  <c r="AY453"/>
  <c r="AW453"/>
  <c r="AC453"/>
  <c r="AA453"/>
  <c r="Z453"/>
  <c r="X453"/>
  <c r="AX453" s="1"/>
  <c r="W453"/>
  <c r="BA452"/>
  <c r="AY452"/>
  <c r="AW452"/>
  <c r="AA452"/>
  <c r="Z452"/>
  <c r="AZ452" s="1"/>
  <c r="X452"/>
  <c r="AX452" s="1"/>
  <c r="W452"/>
  <c r="AZ451"/>
  <c r="AY451"/>
  <c r="AX451"/>
  <c r="AA451"/>
  <c r="BA451" s="1"/>
  <c r="Z451"/>
  <c r="X451"/>
  <c r="W451"/>
  <c r="AW451" s="1"/>
  <c r="BA450"/>
  <c r="AY450"/>
  <c r="AX450"/>
  <c r="AA450"/>
  <c r="Z450"/>
  <c r="AZ450" s="1"/>
  <c r="X450"/>
  <c r="W450"/>
  <c r="AY449"/>
  <c r="AX449"/>
  <c r="AW449"/>
  <c r="AA449"/>
  <c r="BA449" s="1"/>
  <c r="Z449"/>
  <c r="AZ449" s="1"/>
  <c r="X449"/>
  <c r="W449"/>
  <c r="BA448"/>
  <c r="AZ448"/>
  <c r="AY448"/>
  <c r="AA448"/>
  <c r="Z448"/>
  <c r="X448"/>
  <c r="AX448" s="1"/>
  <c r="W448"/>
  <c r="AZ447"/>
  <c r="AY447"/>
  <c r="AA447"/>
  <c r="BA447" s="1"/>
  <c r="Z447"/>
  <c r="X447"/>
  <c r="AX447" s="1"/>
  <c r="W447"/>
  <c r="AW447" s="1"/>
  <c r="AY446"/>
  <c r="AX446"/>
  <c r="AW446"/>
  <c r="AA446"/>
  <c r="BA446" s="1"/>
  <c r="Z446"/>
  <c r="AZ446" s="1"/>
  <c r="X446"/>
  <c r="W446"/>
  <c r="BA445"/>
  <c r="AZ445"/>
  <c r="AY445"/>
  <c r="AW445"/>
  <c r="AC445"/>
  <c r="AA445"/>
  <c r="Z445"/>
  <c r="X445"/>
  <c r="AX445" s="1"/>
  <c r="W445"/>
  <c r="BA444"/>
  <c r="AY444"/>
  <c r="AW444"/>
  <c r="AA444"/>
  <c r="Z444"/>
  <c r="AZ444" s="1"/>
  <c r="X444"/>
  <c r="AX444" s="1"/>
  <c r="W444"/>
  <c r="AZ443"/>
  <c r="AY443"/>
  <c r="AX443"/>
  <c r="AA443"/>
  <c r="BA443" s="1"/>
  <c r="Z443"/>
  <c r="X443"/>
  <c r="W443"/>
  <c r="AW443" s="1"/>
  <c r="BA442"/>
  <c r="AY442"/>
  <c r="AX442"/>
  <c r="AA442"/>
  <c r="Z442"/>
  <c r="AZ442" s="1"/>
  <c r="X442"/>
  <c r="W442"/>
  <c r="AY441"/>
  <c r="AX441"/>
  <c r="AW441"/>
  <c r="AA441"/>
  <c r="BA441" s="1"/>
  <c r="Z441"/>
  <c r="AZ441" s="1"/>
  <c r="X441"/>
  <c r="W441"/>
  <c r="BA440"/>
  <c r="AZ440"/>
  <c r="AY440"/>
  <c r="AA440"/>
  <c r="Z440"/>
  <c r="X440"/>
  <c r="AX440" s="1"/>
  <c r="W440"/>
  <c r="AZ439"/>
  <c r="AY439"/>
  <c r="AA439"/>
  <c r="BA439" s="1"/>
  <c r="Z439"/>
  <c r="X439"/>
  <c r="AX439" s="1"/>
  <c r="W439"/>
  <c r="AW439" s="1"/>
  <c r="AY438"/>
  <c r="AX438"/>
  <c r="AW438"/>
  <c r="AA438"/>
  <c r="BA438" s="1"/>
  <c r="Z438"/>
  <c r="AZ438" s="1"/>
  <c r="X438"/>
  <c r="W438"/>
  <c r="BA437"/>
  <c r="AZ437"/>
  <c r="AY437"/>
  <c r="AW437"/>
  <c r="AC437"/>
  <c r="AA437"/>
  <c r="Z437"/>
  <c r="X437"/>
  <c r="AX437" s="1"/>
  <c r="W437"/>
  <c r="BA436"/>
  <c r="AY436"/>
  <c r="AW436"/>
  <c r="AA436"/>
  <c r="Z436"/>
  <c r="AZ436" s="1"/>
  <c r="X436"/>
  <c r="AX436" s="1"/>
  <c r="W436"/>
  <c r="AZ435"/>
  <c r="AY435"/>
  <c r="AX435"/>
  <c r="AA435"/>
  <c r="BA435" s="1"/>
  <c r="Z435"/>
  <c r="X435"/>
  <c r="W435"/>
  <c r="AW435" s="1"/>
  <c r="BA434"/>
  <c r="AY434"/>
  <c r="AX434"/>
  <c r="AA434"/>
  <c r="Z434"/>
  <c r="AZ434" s="1"/>
  <c r="X434"/>
  <c r="W434"/>
  <c r="AY433"/>
  <c r="AX433"/>
  <c r="AW433"/>
  <c r="AA433"/>
  <c r="BA433" s="1"/>
  <c r="Z433"/>
  <c r="AZ433" s="1"/>
  <c r="X433"/>
  <c r="W433"/>
  <c r="BA432"/>
  <c r="AZ432"/>
  <c r="AY432"/>
  <c r="AA432"/>
  <c r="Z432"/>
  <c r="X432"/>
  <c r="AX432" s="1"/>
  <c r="W432"/>
  <c r="AZ431"/>
  <c r="AY431"/>
  <c r="AA431"/>
  <c r="BA431" s="1"/>
  <c r="Z431"/>
  <c r="X431"/>
  <c r="AX431" s="1"/>
  <c r="W431"/>
  <c r="AW431" s="1"/>
  <c r="AY430"/>
  <c r="AX430"/>
  <c r="AW430"/>
  <c r="AA430"/>
  <c r="BA430" s="1"/>
  <c r="Z430"/>
  <c r="AZ430" s="1"/>
  <c r="X430"/>
  <c r="W430"/>
  <c r="BA429"/>
  <c r="AZ429"/>
  <c r="AY429"/>
  <c r="AW429"/>
  <c r="AC429"/>
  <c r="AA429"/>
  <c r="Z429"/>
  <c r="X429"/>
  <c r="AX429" s="1"/>
  <c r="W429"/>
  <c r="BA428"/>
  <c r="AY428"/>
  <c r="AW428"/>
  <c r="AA428"/>
  <c r="Z428"/>
  <c r="AZ428" s="1"/>
  <c r="X428"/>
  <c r="AX428" s="1"/>
  <c r="W428"/>
  <c r="AZ427"/>
  <c r="AY427"/>
  <c r="AX427"/>
  <c r="AA427"/>
  <c r="BA427" s="1"/>
  <c r="Z427"/>
  <c r="X427"/>
  <c r="W427"/>
  <c r="AW427" s="1"/>
  <c r="BA426"/>
  <c r="AY426"/>
  <c r="AX426"/>
  <c r="AA426"/>
  <c r="Z426"/>
  <c r="AZ426" s="1"/>
  <c r="X426"/>
  <c r="W426"/>
  <c r="AY425"/>
  <c r="AX425"/>
  <c r="AW425"/>
  <c r="AA425"/>
  <c r="BA425" s="1"/>
  <c r="Z425"/>
  <c r="AZ425" s="1"/>
  <c r="X425"/>
  <c r="W425"/>
  <c r="BA424"/>
  <c r="AZ424"/>
  <c r="AY424"/>
  <c r="AA424"/>
  <c r="Z424"/>
  <c r="X424"/>
  <c r="AX424" s="1"/>
  <c r="W424"/>
  <c r="AZ423"/>
  <c r="AY423"/>
  <c r="AA423"/>
  <c r="BA423" s="1"/>
  <c r="Z423"/>
  <c r="X423"/>
  <c r="AX423" s="1"/>
  <c r="W423"/>
  <c r="AW423" s="1"/>
  <c r="AY422"/>
  <c r="AX422"/>
  <c r="AW422"/>
  <c r="AA422"/>
  <c r="BA422" s="1"/>
  <c r="Z422"/>
  <c r="AZ422" s="1"/>
  <c r="X422"/>
  <c r="W422"/>
  <c r="BA421"/>
  <c r="AZ421"/>
  <c r="AY421"/>
  <c r="AW421"/>
  <c r="AC421"/>
  <c r="AA421"/>
  <c r="Z421"/>
  <c r="X421"/>
  <c r="AX421" s="1"/>
  <c r="W421"/>
  <c r="BA420"/>
  <c r="AY420"/>
  <c r="AW420"/>
  <c r="AA420"/>
  <c r="Z420"/>
  <c r="AZ420" s="1"/>
  <c r="X420"/>
  <c r="AX420" s="1"/>
  <c r="W420"/>
  <c r="AZ419"/>
  <c r="AY419"/>
  <c r="AX419"/>
  <c r="AA419"/>
  <c r="BA419" s="1"/>
  <c r="Z419"/>
  <c r="X419"/>
  <c r="W419"/>
  <c r="AW419" s="1"/>
  <c r="BA418"/>
  <c r="AY418"/>
  <c r="AX418"/>
  <c r="AA418"/>
  <c r="Z418"/>
  <c r="AZ418" s="1"/>
  <c r="X418"/>
  <c r="W418"/>
  <c r="AY417"/>
  <c r="AX417"/>
  <c r="AW417"/>
  <c r="AA417"/>
  <c r="BA417" s="1"/>
  <c r="Z417"/>
  <c r="AZ417" s="1"/>
  <c r="X417"/>
  <c r="W417"/>
  <c r="BA416"/>
  <c r="AZ416"/>
  <c r="AY416"/>
  <c r="AA416"/>
  <c r="Z416"/>
  <c r="X416"/>
  <c r="AX416" s="1"/>
  <c r="W416"/>
  <c r="AZ415"/>
  <c r="AY415"/>
  <c r="AA415"/>
  <c r="BA415" s="1"/>
  <c r="Z415"/>
  <c r="X415"/>
  <c r="AX415" s="1"/>
  <c r="W415"/>
  <c r="AW415" s="1"/>
  <c r="AY414"/>
  <c r="AX414"/>
  <c r="AW414"/>
  <c r="AA414"/>
  <c r="BA414" s="1"/>
  <c r="Z414"/>
  <c r="AZ414" s="1"/>
  <c r="X414"/>
  <c r="W414"/>
  <c r="BA413"/>
  <c r="AZ413"/>
  <c r="AY413"/>
  <c r="AW413"/>
  <c r="AC413"/>
  <c r="AA413"/>
  <c r="Z413"/>
  <c r="X413"/>
  <c r="AX413" s="1"/>
  <c r="W413"/>
  <c r="BA412"/>
  <c r="AY412"/>
  <c r="AW412"/>
  <c r="AA412"/>
  <c r="Z412"/>
  <c r="AZ412" s="1"/>
  <c r="X412"/>
  <c r="AX412" s="1"/>
  <c r="W412"/>
  <c r="AZ411"/>
  <c r="AY411"/>
  <c r="AX411"/>
  <c r="AA411"/>
  <c r="BA411" s="1"/>
  <c r="Z411"/>
  <c r="X411"/>
  <c r="W411"/>
  <c r="AW411" s="1"/>
  <c r="BA410"/>
  <c r="AY410"/>
  <c r="AX410"/>
  <c r="AA410"/>
  <c r="Z410"/>
  <c r="AZ410" s="1"/>
  <c r="X410"/>
  <c r="W410"/>
  <c r="AY409"/>
  <c r="AX409"/>
  <c r="AW409"/>
  <c r="AA409"/>
  <c r="BA409" s="1"/>
  <c r="Z409"/>
  <c r="AZ409" s="1"/>
  <c r="X409"/>
  <c r="W409"/>
  <c r="BA408"/>
  <c r="AZ408"/>
  <c r="AY408"/>
  <c r="AA408"/>
  <c r="Z408"/>
  <c r="X408"/>
  <c r="AX408" s="1"/>
  <c r="W408"/>
  <c r="AZ407"/>
  <c r="AY407"/>
  <c r="AA407"/>
  <c r="BA407" s="1"/>
  <c r="Z407"/>
  <c r="X407"/>
  <c r="AX407" s="1"/>
  <c r="W407"/>
  <c r="AW407" s="1"/>
  <c r="AY406"/>
  <c r="AX406"/>
  <c r="AW406"/>
  <c r="AA406"/>
  <c r="BA406" s="1"/>
  <c r="Z406"/>
  <c r="AZ406" s="1"/>
  <c r="X406"/>
  <c r="W406"/>
  <c r="BA405"/>
  <c r="AZ405"/>
  <c r="AY405"/>
  <c r="AW405"/>
  <c r="AC405"/>
  <c r="AA405"/>
  <c r="Z405"/>
  <c r="X405"/>
  <c r="AX405" s="1"/>
  <c r="W405"/>
  <c r="BA404"/>
  <c r="AY404"/>
  <c r="AW404"/>
  <c r="AA404"/>
  <c r="Z404"/>
  <c r="AZ404" s="1"/>
  <c r="X404"/>
  <c r="AX404" s="1"/>
  <c r="W404"/>
  <c r="AZ403"/>
  <c r="AY403"/>
  <c r="AX403"/>
  <c r="AA403"/>
  <c r="BA403" s="1"/>
  <c r="Z403"/>
  <c r="X403"/>
  <c r="W403"/>
  <c r="AW403" s="1"/>
  <c r="BA402"/>
  <c r="AY402"/>
  <c r="AX402"/>
  <c r="AA402"/>
  <c r="Z402"/>
  <c r="AZ402" s="1"/>
  <c r="X402"/>
  <c r="W402"/>
  <c r="AY401"/>
  <c r="AX401"/>
  <c r="AW401"/>
  <c r="AA401"/>
  <c r="BA401" s="1"/>
  <c r="Z401"/>
  <c r="AZ401" s="1"/>
  <c r="X401"/>
  <c r="W401"/>
  <c r="BA400"/>
  <c r="AZ400"/>
  <c r="AY400"/>
  <c r="AA400"/>
  <c r="Z400"/>
  <c r="X400"/>
  <c r="AX400" s="1"/>
  <c r="W400"/>
  <c r="AZ399"/>
  <c r="AY399"/>
  <c r="AA399"/>
  <c r="BA399" s="1"/>
  <c r="Z399"/>
  <c r="X399"/>
  <c r="AX399" s="1"/>
  <c r="W399"/>
  <c r="AW399" s="1"/>
  <c r="AY398"/>
  <c r="AX398"/>
  <c r="AW398"/>
  <c r="AA398"/>
  <c r="BA398" s="1"/>
  <c r="Z398"/>
  <c r="AZ398" s="1"/>
  <c r="X398"/>
  <c r="W398"/>
  <c r="BA397"/>
  <c r="AZ397"/>
  <c r="AY397"/>
  <c r="AW397"/>
  <c r="AC397"/>
  <c r="AA397"/>
  <c r="Z397"/>
  <c r="X397"/>
  <c r="AX397" s="1"/>
  <c r="W397"/>
  <c r="BA396"/>
  <c r="AY396"/>
  <c r="AW396"/>
  <c r="AA396"/>
  <c r="Z396"/>
  <c r="AZ396" s="1"/>
  <c r="X396"/>
  <c r="AX396" s="1"/>
  <c r="W396"/>
  <c r="AZ395"/>
  <c r="AY395"/>
  <c r="AX395"/>
  <c r="AA395"/>
  <c r="BA395" s="1"/>
  <c r="Z395"/>
  <c r="X395"/>
  <c r="W395"/>
  <c r="AW395" s="1"/>
  <c r="BA394"/>
  <c r="AY394"/>
  <c r="AX394"/>
  <c r="AA394"/>
  <c r="Z394"/>
  <c r="AZ394" s="1"/>
  <c r="X394"/>
  <c r="W394"/>
  <c r="AY393"/>
  <c r="AX393"/>
  <c r="AW393"/>
  <c r="AA393"/>
  <c r="BA393" s="1"/>
  <c r="Z393"/>
  <c r="AZ393" s="1"/>
  <c r="X393"/>
  <c r="W393"/>
  <c r="BA392"/>
  <c r="AZ392"/>
  <c r="AY392"/>
  <c r="AA392"/>
  <c r="Z392"/>
  <c r="X392"/>
  <c r="AX392" s="1"/>
  <c r="W392"/>
  <c r="AZ391"/>
  <c r="AY391"/>
  <c r="AA391"/>
  <c r="BA391" s="1"/>
  <c r="Z391"/>
  <c r="X391"/>
  <c r="AX391" s="1"/>
  <c r="W391"/>
  <c r="AW391" s="1"/>
  <c r="AY390"/>
  <c r="AX390"/>
  <c r="AW390"/>
  <c r="AA390"/>
  <c r="BA390" s="1"/>
  <c r="Z390"/>
  <c r="AZ390" s="1"/>
  <c r="X390"/>
  <c r="W390"/>
  <c r="BA389"/>
  <c r="AZ389"/>
  <c r="AY389"/>
  <c r="AW389"/>
  <c r="AC389"/>
  <c r="AA389"/>
  <c r="Z389"/>
  <c r="X389"/>
  <c r="AX389" s="1"/>
  <c r="W389"/>
  <c r="BA388"/>
  <c r="AY388"/>
  <c r="AW388"/>
  <c r="AA388"/>
  <c r="Z388"/>
  <c r="AZ388" s="1"/>
  <c r="X388"/>
  <c r="AX388" s="1"/>
  <c r="W388"/>
  <c r="AZ387"/>
  <c r="AY387"/>
  <c r="AX387"/>
  <c r="AA387"/>
  <c r="BA387" s="1"/>
  <c r="Z387"/>
  <c r="X387"/>
  <c r="W387"/>
  <c r="AW387" s="1"/>
  <c r="BA386"/>
  <c r="AY386"/>
  <c r="AX386"/>
  <c r="AA386"/>
  <c r="Z386"/>
  <c r="AZ386" s="1"/>
  <c r="X386"/>
  <c r="W386"/>
  <c r="AY385"/>
  <c r="AX385"/>
  <c r="AW385"/>
  <c r="AA385"/>
  <c r="BA385" s="1"/>
  <c r="Z385"/>
  <c r="AZ385" s="1"/>
  <c r="X385"/>
  <c r="W385"/>
  <c r="BA384"/>
  <c r="AZ384"/>
  <c r="AY384"/>
  <c r="AA384"/>
  <c r="Z384"/>
  <c r="X384"/>
  <c r="AX384" s="1"/>
  <c r="W384"/>
  <c r="AZ383"/>
  <c r="AY383"/>
  <c r="AA383"/>
  <c r="BA383" s="1"/>
  <c r="Z383"/>
  <c r="X383"/>
  <c r="AX383" s="1"/>
  <c r="W383"/>
  <c r="AW383" s="1"/>
  <c r="AY382"/>
  <c r="AX382"/>
  <c r="AW382"/>
  <c r="AA382"/>
  <c r="BA382" s="1"/>
  <c r="Z382"/>
  <c r="AZ382" s="1"/>
  <c r="X382"/>
  <c r="W382"/>
  <c r="BA381"/>
  <c r="AZ381"/>
  <c r="AY381"/>
  <c r="AW381"/>
  <c r="AC381"/>
  <c r="AA381"/>
  <c r="Z381"/>
  <c r="X381"/>
  <c r="AX381" s="1"/>
  <c r="W381"/>
  <c r="BA380"/>
  <c r="AY380"/>
  <c r="AW380"/>
  <c r="AA380"/>
  <c r="Z380"/>
  <c r="AZ380" s="1"/>
  <c r="X380"/>
  <c r="AX380" s="1"/>
  <c r="W380"/>
  <c r="AZ379"/>
  <c r="AY379"/>
  <c r="AX379"/>
  <c r="AA379"/>
  <c r="BA379" s="1"/>
  <c r="Z379"/>
  <c r="X379"/>
  <c r="W379"/>
  <c r="AW379" s="1"/>
  <c r="BA378"/>
  <c r="AY378"/>
  <c r="AX378"/>
  <c r="AA378"/>
  <c r="Z378"/>
  <c r="AZ378" s="1"/>
  <c r="X378"/>
  <c r="W378"/>
  <c r="AY377"/>
  <c r="AX377"/>
  <c r="AW377"/>
  <c r="AA377"/>
  <c r="BA377" s="1"/>
  <c r="Z377"/>
  <c r="AZ377" s="1"/>
  <c r="X377"/>
  <c r="W377"/>
  <c r="BA376"/>
  <c r="AZ376"/>
  <c r="AY376"/>
  <c r="AA376"/>
  <c r="Z376"/>
  <c r="X376"/>
  <c r="AX376" s="1"/>
  <c r="W376"/>
  <c r="AZ375"/>
  <c r="AY375"/>
  <c r="AA375"/>
  <c r="BA375" s="1"/>
  <c r="Z375"/>
  <c r="X375"/>
  <c r="AX375" s="1"/>
  <c r="W375"/>
  <c r="AW375" s="1"/>
  <c r="AY374"/>
  <c r="AX374"/>
  <c r="AW374"/>
  <c r="AA374"/>
  <c r="BA374" s="1"/>
  <c r="Z374"/>
  <c r="AZ374" s="1"/>
  <c r="X374"/>
  <c r="W374"/>
  <c r="BA373"/>
  <c r="AZ373"/>
  <c r="AY373"/>
  <c r="AW373"/>
  <c r="AC373"/>
  <c r="AA373"/>
  <c r="Z373"/>
  <c r="X373"/>
  <c r="AX373" s="1"/>
  <c r="W373"/>
  <c r="BA372"/>
  <c r="AY372"/>
  <c r="AW372"/>
  <c r="AA372"/>
  <c r="Z372"/>
  <c r="AZ372" s="1"/>
  <c r="X372"/>
  <c r="AX372" s="1"/>
  <c r="W372"/>
  <c r="AZ371"/>
  <c r="AY371"/>
  <c r="AX371"/>
  <c r="AA371"/>
  <c r="BA371" s="1"/>
  <c r="Z371"/>
  <c r="X371"/>
  <c r="W371"/>
  <c r="AW371" s="1"/>
  <c r="BA370"/>
  <c r="AY370"/>
  <c r="AX370"/>
  <c r="AA370"/>
  <c r="Z370"/>
  <c r="AZ370" s="1"/>
  <c r="X370"/>
  <c r="W370"/>
  <c r="AY369"/>
  <c r="AX369"/>
  <c r="AW369"/>
  <c r="AA369"/>
  <c r="BA369" s="1"/>
  <c r="Z369"/>
  <c r="AZ369" s="1"/>
  <c r="X369"/>
  <c r="W369"/>
  <c r="BA368"/>
  <c r="AZ368"/>
  <c r="AY368"/>
  <c r="AA368"/>
  <c r="Z368"/>
  <c r="X368"/>
  <c r="AX368" s="1"/>
  <c r="W368"/>
  <c r="AZ367"/>
  <c r="AY367"/>
  <c r="AA367"/>
  <c r="BA367" s="1"/>
  <c r="Z367"/>
  <c r="X367"/>
  <c r="AX367" s="1"/>
  <c r="W367"/>
  <c r="AW367" s="1"/>
  <c r="AY366"/>
  <c r="AX366"/>
  <c r="AW366"/>
  <c r="AA366"/>
  <c r="BA366" s="1"/>
  <c r="Z366"/>
  <c r="AZ366" s="1"/>
  <c r="X366"/>
  <c r="W366"/>
  <c r="BA365"/>
  <c r="AZ365"/>
  <c r="AY365"/>
  <c r="AW365"/>
  <c r="AC365"/>
  <c r="AA365"/>
  <c r="Z365"/>
  <c r="X365"/>
  <c r="AX365" s="1"/>
  <c r="W365"/>
  <c r="BA364"/>
  <c r="AY364"/>
  <c r="AW364"/>
  <c r="AA364"/>
  <c r="Z364"/>
  <c r="AZ364" s="1"/>
  <c r="X364"/>
  <c r="AX364" s="1"/>
  <c r="W364"/>
  <c r="AZ363"/>
  <c r="AY363"/>
  <c r="AX363"/>
  <c r="AA363"/>
  <c r="BA363" s="1"/>
  <c r="Z363"/>
  <c r="X363"/>
  <c r="W363"/>
  <c r="AW363" s="1"/>
  <c r="BA362"/>
  <c r="AY362"/>
  <c r="AX362"/>
  <c r="AA362"/>
  <c r="Z362"/>
  <c r="AZ362" s="1"/>
  <c r="X362"/>
  <c r="W362"/>
  <c r="AY361"/>
  <c r="AX361"/>
  <c r="AW361"/>
  <c r="AA361"/>
  <c r="BA361" s="1"/>
  <c r="Z361"/>
  <c r="AZ361" s="1"/>
  <c r="X361"/>
  <c r="W361"/>
  <c r="BA360"/>
  <c r="AZ360"/>
  <c r="AY360"/>
  <c r="AA360"/>
  <c r="Z360"/>
  <c r="X360"/>
  <c r="AX360" s="1"/>
  <c r="W360"/>
  <c r="AZ359"/>
  <c r="AY359"/>
  <c r="AA359"/>
  <c r="BA359" s="1"/>
  <c r="Z359"/>
  <c r="X359"/>
  <c r="AX359" s="1"/>
  <c r="W359"/>
  <c r="AW359" s="1"/>
  <c r="AY358"/>
  <c r="AX358"/>
  <c r="AW358"/>
  <c r="AA358"/>
  <c r="BA358" s="1"/>
  <c r="Z358"/>
  <c r="AZ358" s="1"/>
  <c r="X358"/>
  <c r="W358"/>
  <c r="BA357"/>
  <c r="AZ357"/>
  <c r="AY357"/>
  <c r="AW357"/>
  <c r="AC357"/>
  <c r="AA357"/>
  <c r="Z357"/>
  <c r="X357"/>
  <c r="AX357" s="1"/>
  <c r="W357"/>
  <c r="BA356"/>
  <c r="AY356"/>
  <c r="AW356"/>
  <c r="AA356"/>
  <c r="Z356"/>
  <c r="AZ356" s="1"/>
  <c r="X356"/>
  <c r="AX356" s="1"/>
  <c r="W356"/>
  <c r="AZ355"/>
  <c r="AY355"/>
  <c r="AX355"/>
  <c r="AA355"/>
  <c r="BA355" s="1"/>
  <c r="Z355"/>
  <c r="X355"/>
  <c r="W355"/>
  <c r="AW355" s="1"/>
  <c r="BA354"/>
  <c r="AY354"/>
  <c r="AX354"/>
  <c r="AA354"/>
  <c r="Z354"/>
  <c r="AZ354" s="1"/>
  <c r="X354"/>
  <c r="W354"/>
  <c r="AY353"/>
  <c r="AX353"/>
  <c r="AW353"/>
  <c r="AA353"/>
  <c r="BA353" s="1"/>
  <c r="Z353"/>
  <c r="AZ353" s="1"/>
  <c r="X353"/>
  <c r="W353"/>
  <c r="BA352"/>
  <c r="AZ352"/>
  <c r="AY352"/>
  <c r="AA352"/>
  <c r="Z352"/>
  <c r="X352"/>
  <c r="AX352" s="1"/>
  <c r="W352"/>
  <c r="AZ351"/>
  <c r="AY351"/>
  <c r="AA351"/>
  <c r="BA351" s="1"/>
  <c r="Z351"/>
  <c r="X351"/>
  <c r="AX351" s="1"/>
  <c r="W351"/>
  <c r="AW351" s="1"/>
  <c r="AY350"/>
  <c r="AX350"/>
  <c r="AW350"/>
  <c r="AA350"/>
  <c r="BA350" s="1"/>
  <c r="Z350"/>
  <c r="AZ350" s="1"/>
  <c r="X350"/>
  <c r="W350"/>
  <c r="BA349"/>
  <c r="AZ349"/>
  <c r="AY349"/>
  <c r="AW349"/>
  <c r="AC349"/>
  <c r="AA349"/>
  <c r="Z349"/>
  <c r="X349"/>
  <c r="AX349" s="1"/>
  <c r="W349"/>
  <c r="BA348"/>
  <c r="AY348"/>
  <c r="AW348"/>
  <c r="AA348"/>
  <c r="Z348"/>
  <c r="AZ348" s="1"/>
  <c r="X348"/>
  <c r="AX348" s="1"/>
  <c r="W348"/>
  <c r="AZ347"/>
  <c r="AY347"/>
  <c r="AX347"/>
  <c r="AA347"/>
  <c r="BA347" s="1"/>
  <c r="Z347"/>
  <c r="X347"/>
  <c r="W347"/>
  <c r="AW347" s="1"/>
  <c r="BA346"/>
  <c r="AY346"/>
  <c r="AX346"/>
  <c r="AA346"/>
  <c r="Z346"/>
  <c r="AZ346" s="1"/>
  <c r="X346"/>
  <c r="W346"/>
  <c r="AY345"/>
  <c r="AX345"/>
  <c r="AW345"/>
  <c r="AA345"/>
  <c r="BA345" s="1"/>
  <c r="Z345"/>
  <c r="AZ345" s="1"/>
  <c r="X345"/>
  <c r="W345"/>
  <c r="BA344"/>
  <c r="AZ344"/>
  <c r="AY344"/>
  <c r="AA344"/>
  <c r="Z344"/>
  <c r="X344"/>
  <c r="AX344" s="1"/>
  <c r="W344"/>
  <c r="AZ343"/>
  <c r="AY343"/>
  <c r="AA343"/>
  <c r="BA343" s="1"/>
  <c r="Z343"/>
  <c r="X343"/>
  <c r="AX343" s="1"/>
  <c r="W343"/>
  <c r="AW343" s="1"/>
  <c r="AY342"/>
  <c r="AX342"/>
  <c r="AW342"/>
  <c r="AA342"/>
  <c r="BA342" s="1"/>
  <c r="Z342"/>
  <c r="AZ342" s="1"/>
  <c r="X342"/>
  <c r="W342"/>
  <c r="BA341"/>
  <c r="AZ341"/>
  <c r="AY341"/>
  <c r="AW341"/>
  <c r="AC341"/>
  <c r="AA341"/>
  <c r="Z341"/>
  <c r="X341"/>
  <c r="AX341" s="1"/>
  <c r="W341"/>
  <c r="BA340"/>
  <c r="AY340"/>
  <c r="AW340"/>
  <c r="AA340"/>
  <c r="Z340"/>
  <c r="AZ340" s="1"/>
  <c r="X340"/>
  <c r="AX340" s="1"/>
  <c r="W340"/>
  <c r="AZ339"/>
  <c r="AY339"/>
  <c r="AX339"/>
  <c r="AA339"/>
  <c r="BA339" s="1"/>
  <c r="Z339"/>
  <c r="X339"/>
  <c r="W339"/>
  <c r="AW339" s="1"/>
  <c r="BA338"/>
  <c r="AY338"/>
  <c r="AX338"/>
  <c r="AA338"/>
  <c r="Z338"/>
  <c r="AZ338" s="1"/>
  <c r="X338"/>
  <c r="W338"/>
  <c r="AY337"/>
  <c r="AX337"/>
  <c r="AW337"/>
  <c r="AA337"/>
  <c r="BA337" s="1"/>
  <c r="Z337"/>
  <c r="AZ337" s="1"/>
  <c r="X337"/>
  <c r="W337"/>
  <c r="BA336"/>
  <c r="AZ336"/>
  <c r="AY336"/>
  <c r="AA336"/>
  <c r="Z336"/>
  <c r="X336"/>
  <c r="AX336" s="1"/>
  <c r="W336"/>
  <c r="AZ335"/>
  <c r="AY335"/>
  <c r="AA335"/>
  <c r="BA335" s="1"/>
  <c r="Z335"/>
  <c r="X335"/>
  <c r="AX335" s="1"/>
  <c r="W335"/>
  <c r="AW335" s="1"/>
  <c r="AY334"/>
  <c r="AX334"/>
  <c r="AW334"/>
  <c r="AA334"/>
  <c r="BA334" s="1"/>
  <c r="Z334"/>
  <c r="AZ334" s="1"/>
  <c r="X334"/>
  <c r="W334"/>
  <c r="BA333"/>
  <c r="AZ333"/>
  <c r="AY333"/>
  <c r="AW333"/>
  <c r="AC333"/>
  <c r="AA333"/>
  <c r="Z333"/>
  <c r="X333"/>
  <c r="AX333" s="1"/>
  <c r="W333"/>
  <c r="BA332"/>
  <c r="AY332"/>
  <c r="AW332"/>
  <c r="AA332"/>
  <c r="Z332"/>
  <c r="AZ332" s="1"/>
  <c r="X332"/>
  <c r="AX332" s="1"/>
  <c r="W332"/>
  <c r="AZ331"/>
  <c r="AY331"/>
  <c r="AX331"/>
  <c r="AA331"/>
  <c r="BA331" s="1"/>
  <c r="Z331"/>
  <c r="X331"/>
  <c r="W331"/>
  <c r="AW331" s="1"/>
  <c r="BA330"/>
  <c r="AY330"/>
  <c r="AX330"/>
  <c r="AA330"/>
  <c r="Z330"/>
  <c r="AZ330" s="1"/>
  <c r="X330"/>
  <c r="W330"/>
  <c r="AY329"/>
  <c r="AX329"/>
  <c r="AW329"/>
  <c r="AA329"/>
  <c r="BA329" s="1"/>
  <c r="Z329"/>
  <c r="AZ329" s="1"/>
  <c r="X329"/>
  <c r="W329"/>
  <c r="BA328"/>
  <c r="AZ328"/>
  <c r="AY328"/>
  <c r="AA328"/>
  <c r="Z328"/>
  <c r="X328"/>
  <c r="AX328" s="1"/>
  <c r="W328"/>
  <c r="AZ327"/>
  <c r="AY327"/>
  <c r="AA327"/>
  <c r="BA327" s="1"/>
  <c r="Z327"/>
  <c r="X327"/>
  <c r="AX327" s="1"/>
  <c r="W327"/>
  <c r="AW327" s="1"/>
  <c r="AY326"/>
  <c r="AX326"/>
  <c r="AW326"/>
  <c r="AA326"/>
  <c r="BA326" s="1"/>
  <c r="Z326"/>
  <c r="AZ326" s="1"/>
  <c r="X326"/>
  <c r="W326"/>
  <c r="BA325"/>
  <c r="AZ325"/>
  <c r="AY325"/>
  <c r="AW325"/>
  <c r="AC325"/>
  <c r="AA325"/>
  <c r="Z325"/>
  <c r="X325"/>
  <c r="AX325" s="1"/>
  <c r="W325"/>
  <c r="BA324"/>
  <c r="AY324"/>
  <c r="AW324"/>
  <c r="AA324"/>
  <c r="Z324"/>
  <c r="AZ324" s="1"/>
  <c r="X324"/>
  <c r="AX324" s="1"/>
  <c r="W324"/>
  <c r="AZ323"/>
  <c r="AY323"/>
  <c r="AX323"/>
  <c r="AA323"/>
  <c r="BA323" s="1"/>
  <c r="Z323"/>
  <c r="X323"/>
  <c r="W323"/>
  <c r="AW323" s="1"/>
  <c r="BA322"/>
  <c r="AY322"/>
  <c r="AX322"/>
  <c r="AA322"/>
  <c r="Z322"/>
  <c r="AZ322" s="1"/>
  <c r="X322"/>
  <c r="W322"/>
  <c r="AY321"/>
  <c r="AX321"/>
  <c r="AW321"/>
  <c r="AA321"/>
  <c r="BA321" s="1"/>
  <c r="Z321"/>
  <c r="AZ321" s="1"/>
  <c r="X321"/>
  <c r="W321"/>
  <c r="BA320"/>
  <c r="AZ320"/>
  <c r="AY320"/>
  <c r="AA320"/>
  <c r="Z320"/>
  <c r="X320"/>
  <c r="AX320" s="1"/>
  <c r="W320"/>
  <c r="AZ319"/>
  <c r="AY319"/>
  <c r="AA319"/>
  <c r="BA319" s="1"/>
  <c r="Z319"/>
  <c r="X319"/>
  <c r="AX319" s="1"/>
  <c r="W319"/>
  <c r="AW319" s="1"/>
  <c r="AY318"/>
  <c r="AX318"/>
  <c r="AW318"/>
  <c r="AA318"/>
  <c r="BA318" s="1"/>
  <c r="Z318"/>
  <c r="AZ318" s="1"/>
  <c r="X318"/>
  <c r="W318"/>
  <c r="BA317"/>
  <c r="AZ317"/>
  <c r="AY317"/>
  <c r="AW317"/>
  <c r="AC317"/>
  <c r="AA317"/>
  <c r="Z317"/>
  <c r="X317"/>
  <c r="AX317" s="1"/>
  <c r="W317"/>
  <c r="BA316"/>
  <c r="AY316"/>
  <c r="AW316"/>
  <c r="AA316"/>
  <c r="Z316"/>
  <c r="AZ316" s="1"/>
  <c r="X316"/>
  <c r="AX316" s="1"/>
  <c r="W316"/>
  <c r="AZ315"/>
  <c r="AY315"/>
  <c r="AX315"/>
  <c r="AA315"/>
  <c r="BA315" s="1"/>
  <c r="Z315"/>
  <c r="X315"/>
  <c r="W315"/>
  <c r="AW315" s="1"/>
  <c r="BA314"/>
  <c r="AY314"/>
  <c r="AX314"/>
  <c r="AA314"/>
  <c r="Z314"/>
  <c r="AZ314" s="1"/>
  <c r="X314"/>
  <c r="W314"/>
  <c r="AY313"/>
  <c r="AX313"/>
  <c r="AW313"/>
  <c r="AA313"/>
  <c r="BA313" s="1"/>
  <c r="Z313"/>
  <c r="AZ313" s="1"/>
  <c r="X313"/>
  <c r="W313"/>
  <c r="BA312"/>
  <c r="AZ312"/>
  <c r="AY312"/>
  <c r="AA312"/>
  <c r="Z312"/>
  <c r="X312"/>
  <c r="AX312" s="1"/>
  <c r="W312"/>
  <c r="AZ311"/>
  <c r="AY311"/>
  <c r="AA311"/>
  <c r="BA311" s="1"/>
  <c r="Z311"/>
  <c r="X311"/>
  <c r="AX311" s="1"/>
  <c r="W311"/>
  <c r="AW311" s="1"/>
  <c r="AY310"/>
  <c r="AX310"/>
  <c r="AW310"/>
  <c r="AA310"/>
  <c r="BA310" s="1"/>
  <c r="Z310"/>
  <c r="AZ310" s="1"/>
  <c r="X310"/>
  <c r="W310"/>
  <c r="BA309"/>
  <c r="AZ309"/>
  <c r="AY309"/>
  <c r="AW309"/>
  <c r="AC309"/>
  <c r="AA309"/>
  <c r="Z309"/>
  <c r="X309"/>
  <c r="AX309" s="1"/>
  <c r="W309"/>
  <c r="BA308"/>
  <c r="AY308"/>
  <c r="AW308"/>
  <c r="AA308"/>
  <c r="Z308"/>
  <c r="AZ308" s="1"/>
  <c r="X308"/>
  <c r="AX308" s="1"/>
  <c r="W308"/>
  <c r="AZ307"/>
  <c r="AY307"/>
  <c r="AX307"/>
  <c r="AA307"/>
  <c r="BA307" s="1"/>
  <c r="Z307"/>
  <c r="X307"/>
  <c r="W307"/>
  <c r="AW307" s="1"/>
  <c r="BA306"/>
  <c r="AY306"/>
  <c r="AX306"/>
  <c r="AA306"/>
  <c r="Z306"/>
  <c r="AZ306" s="1"/>
  <c r="X306"/>
  <c r="W306"/>
  <c r="AY305"/>
  <c r="AX305"/>
  <c r="AW305"/>
  <c r="AA305"/>
  <c r="BA305" s="1"/>
  <c r="Z305"/>
  <c r="AZ305" s="1"/>
  <c r="X305"/>
  <c r="W305"/>
  <c r="BA304"/>
  <c r="AZ304"/>
  <c r="AY304"/>
  <c r="AA304"/>
  <c r="Z304"/>
  <c r="X304"/>
  <c r="AX304" s="1"/>
  <c r="W304"/>
  <c r="AZ303"/>
  <c r="AY303"/>
  <c r="AA303"/>
  <c r="BA303" s="1"/>
  <c r="Z303"/>
  <c r="X303"/>
  <c r="AX303" s="1"/>
  <c r="W303"/>
  <c r="AW303" s="1"/>
  <c r="AY302"/>
  <c r="AX302"/>
  <c r="AW302"/>
  <c r="AA302"/>
  <c r="BA302" s="1"/>
  <c r="Z302"/>
  <c r="AZ302" s="1"/>
  <c r="X302"/>
  <c r="W302"/>
  <c r="BA301"/>
  <c r="AZ301"/>
  <c r="AY301"/>
  <c r="AW301"/>
  <c r="AC301"/>
  <c r="AA301"/>
  <c r="Z301"/>
  <c r="X301"/>
  <c r="AX301" s="1"/>
  <c r="W301"/>
  <c r="BA300"/>
  <c r="AY300"/>
  <c r="AW300"/>
  <c r="AA300"/>
  <c r="Z300"/>
  <c r="AZ300" s="1"/>
  <c r="X300"/>
  <c r="AX300" s="1"/>
  <c r="W300"/>
  <c r="AZ299"/>
  <c r="AY299"/>
  <c r="AX299"/>
  <c r="AA299"/>
  <c r="BA299" s="1"/>
  <c r="Z299"/>
  <c r="X299"/>
  <c r="W299"/>
  <c r="AW299" s="1"/>
  <c r="BA298"/>
  <c r="AY298"/>
  <c r="AX298"/>
  <c r="AA298"/>
  <c r="Z298"/>
  <c r="AZ298" s="1"/>
  <c r="X298"/>
  <c r="W298"/>
  <c r="AY297"/>
  <c r="AX297"/>
  <c r="AW297"/>
  <c r="AA297"/>
  <c r="BA297" s="1"/>
  <c r="Z297"/>
  <c r="AZ297" s="1"/>
  <c r="X297"/>
  <c r="W297"/>
  <c r="BA296"/>
  <c r="AZ296"/>
  <c r="AY296"/>
  <c r="AA296"/>
  <c r="Z296"/>
  <c r="X296"/>
  <c r="AX296" s="1"/>
  <c r="W296"/>
  <c r="AZ295"/>
  <c r="AY295"/>
  <c r="AA295"/>
  <c r="BA295" s="1"/>
  <c r="Z295"/>
  <c r="X295"/>
  <c r="AX295" s="1"/>
  <c r="W295"/>
  <c r="AW295" s="1"/>
  <c r="AY294"/>
  <c r="AX294"/>
  <c r="AW294"/>
  <c r="AA294"/>
  <c r="BA294" s="1"/>
  <c r="Z294"/>
  <c r="AZ294" s="1"/>
  <c r="X294"/>
  <c r="W294"/>
  <c r="BA293"/>
  <c r="AZ293"/>
  <c r="AY293"/>
  <c r="AW293"/>
  <c r="AC293"/>
  <c r="AA293"/>
  <c r="Z293"/>
  <c r="X293"/>
  <c r="AX293" s="1"/>
  <c r="W293"/>
  <c r="BA292"/>
  <c r="AY292"/>
  <c r="AW292"/>
  <c r="AA292"/>
  <c r="Z292"/>
  <c r="AZ292" s="1"/>
  <c r="X292"/>
  <c r="AX292" s="1"/>
  <c r="W292"/>
  <c r="AZ291"/>
  <c r="AY291"/>
  <c r="AX291"/>
  <c r="AA291"/>
  <c r="BA291" s="1"/>
  <c r="Z291"/>
  <c r="X291"/>
  <c r="W291"/>
  <c r="AW291" s="1"/>
  <c r="BA290"/>
  <c r="AY290"/>
  <c r="AX290"/>
  <c r="AA290"/>
  <c r="Z290"/>
  <c r="AZ290" s="1"/>
  <c r="X290"/>
  <c r="W290"/>
  <c r="AY289"/>
  <c r="AX289"/>
  <c r="AW289"/>
  <c r="AA289"/>
  <c r="BA289" s="1"/>
  <c r="Z289"/>
  <c r="AZ289" s="1"/>
  <c r="X289"/>
  <c r="W289"/>
  <c r="BA288"/>
  <c r="AZ288"/>
  <c r="AY288"/>
  <c r="AA288"/>
  <c r="Z288"/>
  <c r="X288"/>
  <c r="AX288" s="1"/>
  <c r="W288"/>
  <c r="AZ287"/>
  <c r="AY287"/>
  <c r="AA287"/>
  <c r="BA287" s="1"/>
  <c r="Z287"/>
  <c r="X287"/>
  <c r="AX287" s="1"/>
  <c r="W287"/>
  <c r="AW287" s="1"/>
  <c r="AY286"/>
  <c r="AX286"/>
  <c r="AW286"/>
  <c r="AA286"/>
  <c r="BA286" s="1"/>
  <c r="Z286"/>
  <c r="AZ286" s="1"/>
  <c r="X286"/>
  <c r="W286"/>
  <c r="BA285"/>
  <c r="AZ285"/>
  <c r="AY285"/>
  <c r="AW285"/>
  <c r="AC285"/>
  <c r="AA285"/>
  <c r="Z285"/>
  <c r="X285"/>
  <c r="AX285" s="1"/>
  <c r="W285"/>
  <c r="BA284"/>
  <c r="AY284"/>
  <c r="AW284"/>
  <c r="AA284"/>
  <c r="Z284"/>
  <c r="AZ284" s="1"/>
  <c r="X284"/>
  <c r="AX284" s="1"/>
  <c r="W284"/>
  <c r="AZ283"/>
  <c r="AY283"/>
  <c r="AX283"/>
  <c r="AA283"/>
  <c r="BA283" s="1"/>
  <c r="Z283"/>
  <c r="X283"/>
  <c r="W283"/>
  <c r="AW283" s="1"/>
  <c r="BA282"/>
  <c r="AY282"/>
  <c r="AX282"/>
  <c r="AA282"/>
  <c r="Z282"/>
  <c r="AZ282" s="1"/>
  <c r="X282"/>
  <c r="W282"/>
  <c r="AY281"/>
  <c r="AX281"/>
  <c r="AW281"/>
  <c r="AA281"/>
  <c r="BA281" s="1"/>
  <c r="Z281"/>
  <c r="AZ281" s="1"/>
  <c r="X281"/>
  <c r="W281"/>
  <c r="BA280"/>
  <c r="AZ280"/>
  <c r="AY280"/>
  <c r="AA280"/>
  <c r="Z280"/>
  <c r="X280"/>
  <c r="AX280" s="1"/>
  <c r="W280"/>
  <c r="AZ279"/>
  <c r="AY279"/>
  <c r="AA279"/>
  <c r="BA279" s="1"/>
  <c r="Z279"/>
  <c r="X279"/>
  <c r="AX279" s="1"/>
  <c r="W279"/>
  <c r="AW279" s="1"/>
  <c r="AY278"/>
  <c r="AX278"/>
  <c r="AW278"/>
  <c r="AA278"/>
  <c r="BA278" s="1"/>
  <c r="Z278"/>
  <c r="AZ278" s="1"/>
  <c r="X278"/>
  <c r="W278"/>
  <c r="BA277"/>
  <c r="AZ277"/>
  <c r="AY277"/>
  <c r="AW277"/>
  <c r="AC277"/>
  <c r="AA277"/>
  <c r="Z277"/>
  <c r="X277"/>
  <c r="AX277" s="1"/>
  <c r="W277"/>
  <c r="BA276"/>
  <c r="AY276"/>
  <c r="AW276"/>
  <c r="AA276"/>
  <c r="Z276"/>
  <c r="AZ276" s="1"/>
  <c r="X276"/>
  <c r="AX276" s="1"/>
  <c r="W276"/>
  <c r="AZ275"/>
  <c r="AY275"/>
  <c r="AX275"/>
  <c r="AA275"/>
  <c r="BA275" s="1"/>
  <c r="Z275"/>
  <c r="X275"/>
  <c r="W275"/>
  <c r="AW275" s="1"/>
  <c r="BA274"/>
  <c r="AY274"/>
  <c r="AX274"/>
  <c r="AA274"/>
  <c r="Z274"/>
  <c r="AZ274" s="1"/>
  <c r="X274"/>
  <c r="W274"/>
  <c r="AY273"/>
  <c r="AX273"/>
  <c r="AW273"/>
  <c r="AA273"/>
  <c r="BA273" s="1"/>
  <c r="Z273"/>
  <c r="AZ273" s="1"/>
  <c r="X273"/>
  <c r="W273"/>
  <c r="BA272"/>
  <c r="AZ272"/>
  <c r="AY272"/>
  <c r="AA272"/>
  <c r="Z272"/>
  <c r="X272"/>
  <c r="AX272" s="1"/>
  <c r="W272"/>
  <c r="AZ271"/>
  <c r="AY271"/>
  <c r="AA271"/>
  <c r="BA271" s="1"/>
  <c r="Z271"/>
  <c r="X271"/>
  <c r="AX271" s="1"/>
  <c r="W271"/>
  <c r="AW271" s="1"/>
  <c r="AY270"/>
  <c r="AX270"/>
  <c r="AW270"/>
  <c r="AA270"/>
  <c r="BA270" s="1"/>
  <c r="Z270"/>
  <c r="AZ270" s="1"/>
  <c r="X270"/>
  <c r="W270"/>
  <c r="BA269"/>
  <c r="AZ269"/>
  <c r="AY269"/>
  <c r="AW269"/>
  <c r="AC269"/>
  <c r="AA269"/>
  <c r="Z269"/>
  <c r="X269"/>
  <c r="AX269" s="1"/>
  <c r="W269"/>
  <c r="BA268"/>
  <c r="AY268"/>
  <c r="AW268"/>
  <c r="AA268"/>
  <c r="Z268"/>
  <c r="AZ268" s="1"/>
  <c r="X268"/>
  <c r="AX268" s="1"/>
  <c r="W268"/>
  <c r="AZ267"/>
  <c r="AY267"/>
  <c r="AX267"/>
  <c r="AA267"/>
  <c r="BA267" s="1"/>
  <c r="Z267"/>
  <c r="X267"/>
  <c r="W267"/>
  <c r="AW267" s="1"/>
  <c r="BA266"/>
  <c r="AY266"/>
  <c r="AX266"/>
  <c r="AA266"/>
  <c r="Z266"/>
  <c r="AZ266" s="1"/>
  <c r="X266"/>
  <c r="W266"/>
  <c r="AY265"/>
  <c r="AX265"/>
  <c r="AW265"/>
  <c r="AA265"/>
  <c r="BA265" s="1"/>
  <c r="Z265"/>
  <c r="AZ265" s="1"/>
  <c r="X265"/>
  <c r="W265"/>
  <c r="BA264"/>
  <c r="AZ264"/>
  <c r="AY264"/>
  <c r="AA264"/>
  <c r="Z264"/>
  <c r="X264"/>
  <c r="AX264" s="1"/>
  <c r="W264"/>
  <c r="AZ263"/>
  <c r="AY263"/>
  <c r="AA263"/>
  <c r="BA263" s="1"/>
  <c r="Z263"/>
  <c r="X263"/>
  <c r="AX263" s="1"/>
  <c r="W263"/>
  <c r="AW263" s="1"/>
  <c r="AY262"/>
  <c r="AX262"/>
  <c r="AW262"/>
  <c r="AA262"/>
  <c r="BA262" s="1"/>
  <c r="Z262"/>
  <c r="AZ262" s="1"/>
  <c r="X262"/>
  <c r="W262"/>
  <c r="BA261"/>
  <c r="AZ261"/>
  <c r="AY261"/>
  <c r="AW261"/>
  <c r="AC261"/>
  <c r="AA261"/>
  <c r="Z261"/>
  <c r="X261"/>
  <c r="AX261" s="1"/>
  <c r="W261"/>
  <c r="BA260"/>
  <c r="AY260"/>
  <c r="AW260"/>
  <c r="AA260"/>
  <c r="Z260"/>
  <c r="AZ260" s="1"/>
  <c r="X260"/>
  <c r="AX260" s="1"/>
  <c r="W260"/>
  <c r="AZ259"/>
  <c r="AY259"/>
  <c r="AX259"/>
  <c r="AA259"/>
  <c r="BA259" s="1"/>
  <c r="Z259"/>
  <c r="X259"/>
  <c r="W259"/>
  <c r="AW259" s="1"/>
  <c r="BA258"/>
  <c r="AY258"/>
  <c r="AX258"/>
  <c r="AA258"/>
  <c r="Z258"/>
  <c r="AZ258" s="1"/>
  <c r="X258"/>
  <c r="W258"/>
  <c r="AY257"/>
  <c r="AX257"/>
  <c r="AW257"/>
  <c r="AA257"/>
  <c r="BA257" s="1"/>
  <c r="Z257"/>
  <c r="AZ257" s="1"/>
  <c r="X257"/>
  <c r="W257"/>
  <c r="BA256"/>
  <c r="AZ256"/>
  <c r="AY256"/>
  <c r="AA256"/>
  <c r="Z256"/>
  <c r="X256"/>
  <c r="AX256" s="1"/>
  <c r="W256"/>
  <c r="AZ255"/>
  <c r="AY255"/>
  <c r="AA255"/>
  <c r="BA255" s="1"/>
  <c r="Z255"/>
  <c r="X255"/>
  <c r="AX255" s="1"/>
  <c r="W255"/>
  <c r="AW255" s="1"/>
  <c r="AY254"/>
  <c r="AX254"/>
  <c r="AW254"/>
  <c r="AA254"/>
  <c r="BA254" s="1"/>
  <c r="Z254"/>
  <c r="AZ254" s="1"/>
  <c r="X254"/>
  <c r="W254"/>
  <c r="BA253"/>
  <c r="AZ253"/>
  <c r="AY253"/>
  <c r="AW253"/>
  <c r="AC253"/>
  <c r="AA253"/>
  <c r="Z253"/>
  <c r="X253"/>
  <c r="AX253" s="1"/>
  <c r="W253"/>
  <c r="BA252"/>
  <c r="AY252"/>
  <c r="AW252"/>
  <c r="AA252"/>
  <c r="Z252"/>
  <c r="AZ252" s="1"/>
  <c r="X252"/>
  <c r="AX252" s="1"/>
  <c r="W252"/>
  <c r="AZ251"/>
  <c r="AY251"/>
  <c r="AX251"/>
  <c r="AA251"/>
  <c r="BA251" s="1"/>
  <c r="Z251"/>
  <c r="X251"/>
  <c r="W251"/>
  <c r="AW251" s="1"/>
  <c r="BA250"/>
  <c r="AY250"/>
  <c r="AX250"/>
  <c r="AA250"/>
  <c r="Z250"/>
  <c r="AZ250" s="1"/>
  <c r="X250"/>
  <c r="W250"/>
  <c r="AY249"/>
  <c r="AX249"/>
  <c r="AW249"/>
  <c r="AA249"/>
  <c r="BA249" s="1"/>
  <c r="Z249"/>
  <c r="AZ249" s="1"/>
  <c r="X249"/>
  <c r="W249"/>
  <c r="BA248"/>
  <c r="AZ248"/>
  <c r="AY248"/>
  <c r="AA248"/>
  <c r="Z248"/>
  <c r="X248"/>
  <c r="AX248" s="1"/>
  <c r="W248"/>
  <c r="AZ247"/>
  <c r="AY247"/>
  <c r="AA247"/>
  <c r="BA247" s="1"/>
  <c r="Z247"/>
  <c r="X247"/>
  <c r="AX247" s="1"/>
  <c r="W247"/>
  <c r="AW247" s="1"/>
  <c r="AY246"/>
  <c r="AX246"/>
  <c r="AW246"/>
  <c r="AA246"/>
  <c r="BA246" s="1"/>
  <c r="Z246"/>
  <c r="AZ246" s="1"/>
  <c r="X246"/>
  <c r="W246"/>
  <c r="BA245"/>
  <c r="AZ245"/>
  <c r="AY245"/>
  <c r="AW245"/>
  <c r="AC245"/>
  <c r="AA245"/>
  <c r="Z245"/>
  <c r="X245"/>
  <c r="AX245" s="1"/>
  <c r="W245"/>
  <c r="BA244"/>
  <c r="AY244"/>
  <c r="AW244"/>
  <c r="AA244"/>
  <c r="Z244"/>
  <c r="AZ244" s="1"/>
  <c r="X244"/>
  <c r="AX244" s="1"/>
  <c r="W244"/>
  <c r="AZ243"/>
  <c r="AY243"/>
  <c r="AX243"/>
  <c r="AA243"/>
  <c r="BA243" s="1"/>
  <c r="Z243"/>
  <c r="X243"/>
  <c r="W243"/>
  <c r="AW243" s="1"/>
  <c r="BA242"/>
  <c r="AY242"/>
  <c r="AX242"/>
  <c r="AA242"/>
  <c r="Z242"/>
  <c r="AZ242" s="1"/>
  <c r="X242"/>
  <c r="W242"/>
  <c r="AY241"/>
  <c r="AX241"/>
  <c r="AW241"/>
  <c r="AA241"/>
  <c r="BA241" s="1"/>
  <c r="Z241"/>
  <c r="AZ241" s="1"/>
  <c r="X241"/>
  <c r="W241"/>
  <c r="BA240"/>
  <c r="AZ240"/>
  <c r="AY240"/>
  <c r="AA240"/>
  <c r="Z240"/>
  <c r="X240"/>
  <c r="AX240" s="1"/>
  <c r="W240"/>
  <c r="AZ239"/>
  <c r="AY239"/>
  <c r="AA239"/>
  <c r="BA239" s="1"/>
  <c r="Z239"/>
  <c r="X239"/>
  <c r="AX239" s="1"/>
  <c r="W239"/>
  <c r="AW239" s="1"/>
  <c r="AY238"/>
  <c r="AX238"/>
  <c r="AW238"/>
  <c r="AA238"/>
  <c r="BA238" s="1"/>
  <c r="Z238"/>
  <c r="AZ238" s="1"/>
  <c r="X238"/>
  <c r="W238"/>
  <c r="BA237"/>
  <c r="AZ237"/>
  <c r="AY237"/>
  <c r="AW237"/>
  <c r="AC237"/>
  <c r="AA237"/>
  <c r="Z237"/>
  <c r="X237"/>
  <c r="AX237" s="1"/>
  <c r="W237"/>
  <c r="BA236"/>
  <c r="AY236"/>
  <c r="AW236"/>
  <c r="AA236"/>
  <c r="Z236"/>
  <c r="AZ236" s="1"/>
  <c r="X236"/>
  <c r="AX236" s="1"/>
  <c r="W236"/>
  <c r="AZ235"/>
  <c r="AY235"/>
  <c r="AX235"/>
  <c r="AA235"/>
  <c r="BA235" s="1"/>
  <c r="Z235"/>
  <c r="X235"/>
  <c r="W235"/>
  <c r="AW235" s="1"/>
  <c r="BA234"/>
  <c r="AY234"/>
  <c r="AX234"/>
  <c r="AA234"/>
  <c r="Z234"/>
  <c r="AZ234" s="1"/>
  <c r="X234"/>
  <c r="W234"/>
  <c r="AY233"/>
  <c r="AX233"/>
  <c r="AW233"/>
  <c r="AA233"/>
  <c r="BA233" s="1"/>
  <c r="Z233"/>
  <c r="AZ233" s="1"/>
  <c r="X233"/>
  <c r="W233"/>
  <c r="BA232"/>
  <c r="AZ232"/>
  <c r="AY232"/>
  <c r="AA232"/>
  <c r="Z232"/>
  <c r="X232"/>
  <c r="AX232" s="1"/>
  <c r="W232"/>
  <c r="AZ231"/>
  <c r="AY231"/>
  <c r="AA231"/>
  <c r="BA231" s="1"/>
  <c r="Z231"/>
  <c r="X231"/>
  <c r="AX231" s="1"/>
  <c r="W231"/>
  <c r="AW231" s="1"/>
  <c r="AY230"/>
  <c r="AX230"/>
  <c r="AW230"/>
  <c r="AA230"/>
  <c r="BA230" s="1"/>
  <c r="Z230"/>
  <c r="AZ230" s="1"/>
  <c r="X230"/>
  <c r="W230"/>
  <c r="BA229"/>
  <c r="AZ229"/>
  <c r="AY229"/>
  <c r="AW229"/>
  <c r="AC229"/>
  <c r="AA229"/>
  <c r="Z229"/>
  <c r="X229"/>
  <c r="AX229" s="1"/>
  <c r="W229"/>
  <c r="BA228"/>
  <c r="AY228"/>
  <c r="AW228"/>
  <c r="AA228"/>
  <c r="Z228"/>
  <c r="AZ228" s="1"/>
  <c r="X228"/>
  <c r="AX228" s="1"/>
  <c r="W228"/>
  <c r="AZ227"/>
  <c r="AY227"/>
  <c r="AX227"/>
  <c r="AA227"/>
  <c r="BA227" s="1"/>
  <c r="Z227"/>
  <c r="X227"/>
  <c r="W227"/>
  <c r="AW227" s="1"/>
  <c r="BA226"/>
  <c r="AY226"/>
  <c r="AX226"/>
  <c r="AA226"/>
  <c r="Z226"/>
  <c r="AZ226" s="1"/>
  <c r="X226"/>
  <c r="W226"/>
  <c r="AY225"/>
  <c r="AX225"/>
  <c r="AW225"/>
  <c r="AA225"/>
  <c r="BA225" s="1"/>
  <c r="Z225"/>
  <c r="AZ225" s="1"/>
  <c r="X225"/>
  <c r="W225"/>
  <c r="BA224"/>
  <c r="AZ224"/>
  <c r="AY224"/>
  <c r="AA224"/>
  <c r="Z224"/>
  <c r="X224"/>
  <c r="AX224" s="1"/>
  <c r="W224"/>
  <c r="AZ223"/>
  <c r="AY223"/>
  <c r="AA223"/>
  <c r="BA223" s="1"/>
  <c r="Z223"/>
  <c r="X223"/>
  <c r="AX223" s="1"/>
  <c r="W223"/>
  <c r="AW223" s="1"/>
  <c r="AY222"/>
  <c r="AX222"/>
  <c r="AW222"/>
  <c r="AA222"/>
  <c r="BA222" s="1"/>
  <c r="Z222"/>
  <c r="AZ222" s="1"/>
  <c r="X222"/>
  <c r="W222"/>
  <c r="BA221"/>
  <c r="AZ221"/>
  <c r="AY221"/>
  <c r="AW221"/>
  <c r="AC221"/>
  <c r="AA221"/>
  <c r="Z221"/>
  <c r="X221"/>
  <c r="AX221" s="1"/>
  <c r="W221"/>
  <c r="BA220"/>
  <c r="AY220"/>
  <c r="AW220"/>
  <c r="AA220"/>
  <c r="Z220"/>
  <c r="AZ220" s="1"/>
  <c r="X220"/>
  <c r="AX220" s="1"/>
  <c r="W220"/>
  <c r="AZ219"/>
  <c r="AY219"/>
  <c r="AX219"/>
  <c r="AA219"/>
  <c r="BA219" s="1"/>
  <c r="Z219"/>
  <c r="X219"/>
  <c r="W219"/>
  <c r="AW219" s="1"/>
  <c r="BA218"/>
  <c r="AY218"/>
  <c r="AX218"/>
  <c r="AA218"/>
  <c r="Z218"/>
  <c r="AZ218" s="1"/>
  <c r="X218"/>
  <c r="W218"/>
  <c r="AY217"/>
  <c r="AX217"/>
  <c r="AW217"/>
  <c r="AA217"/>
  <c r="BA217" s="1"/>
  <c r="Z217"/>
  <c r="AZ217" s="1"/>
  <c r="X217"/>
  <c r="W217"/>
  <c r="BA216"/>
  <c r="AZ216"/>
  <c r="AY216"/>
  <c r="AA216"/>
  <c r="Z216"/>
  <c r="X216"/>
  <c r="AX216" s="1"/>
  <c r="W216"/>
  <c r="AY215"/>
  <c r="AX215"/>
  <c r="AA215"/>
  <c r="BA215" s="1"/>
  <c r="Z215"/>
  <c r="AZ215" s="1"/>
  <c r="X215"/>
  <c r="W215"/>
  <c r="AC215" s="1"/>
  <c r="BA214"/>
  <c r="AY214"/>
  <c r="AX214"/>
  <c r="AW214"/>
  <c r="AA214"/>
  <c r="Z214"/>
  <c r="AZ214" s="1"/>
  <c r="X214"/>
  <c r="W214"/>
  <c r="BA213"/>
  <c r="AZ213"/>
  <c r="AY213"/>
  <c r="AW213"/>
  <c r="AA213"/>
  <c r="Z213"/>
  <c r="X213"/>
  <c r="AX213" s="1"/>
  <c r="W213"/>
  <c r="AZ212"/>
  <c r="AY212"/>
  <c r="AA212"/>
  <c r="BA212" s="1"/>
  <c r="Z212"/>
  <c r="X212"/>
  <c r="AX212" s="1"/>
  <c r="W212"/>
  <c r="AY211"/>
  <c r="AX211"/>
  <c r="AA211"/>
  <c r="BA211" s="1"/>
  <c r="Z211"/>
  <c r="AZ211" s="1"/>
  <c r="X211"/>
  <c r="W211"/>
  <c r="AC211" s="1"/>
  <c r="BA210"/>
  <c r="AY210"/>
  <c r="AX210"/>
  <c r="AW210"/>
  <c r="AB210" s="1"/>
  <c r="AA210"/>
  <c r="Z210"/>
  <c r="AZ210" s="1"/>
  <c r="X210"/>
  <c r="W210"/>
  <c r="BA209"/>
  <c r="AZ209"/>
  <c r="AY209"/>
  <c r="AW209"/>
  <c r="AA209"/>
  <c r="Z209"/>
  <c r="X209"/>
  <c r="AX209" s="1"/>
  <c r="W209"/>
  <c r="AZ208"/>
  <c r="AY208"/>
  <c r="AA208"/>
  <c r="BA208" s="1"/>
  <c r="Z208"/>
  <c r="X208"/>
  <c r="AX208" s="1"/>
  <c r="W208"/>
  <c r="AY207"/>
  <c r="AX207"/>
  <c r="AA207"/>
  <c r="BA207" s="1"/>
  <c r="Z207"/>
  <c r="AZ207" s="1"/>
  <c r="X207"/>
  <c r="W207"/>
  <c r="AC207" s="1"/>
  <c r="BA206"/>
  <c r="AY206"/>
  <c r="AX206"/>
  <c r="AW206"/>
  <c r="AA206"/>
  <c r="Z206"/>
  <c r="AZ206" s="1"/>
  <c r="X206"/>
  <c r="W206"/>
  <c r="BA205"/>
  <c r="AZ205"/>
  <c r="AY205"/>
  <c r="AW205"/>
  <c r="AA205"/>
  <c r="Z205"/>
  <c r="X205"/>
  <c r="AX205" s="1"/>
  <c r="W205"/>
  <c r="AZ204"/>
  <c r="AY204"/>
  <c r="AA204"/>
  <c r="BA204" s="1"/>
  <c r="Z204"/>
  <c r="X204"/>
  <c r="AX204" s="1"/>
  <c r="W204"/>
  <c r="AY203"/>
  <c r="AX203"/>
  <c r="AA203"/>
  <c r="BA203" s="1"/>
  <c r="Z203"/>
  <c r="AZ203" s="1"/>
  <c r="X203"/>
  <c r="W203"/>
  <c r="AC203" s="1"/>
  <c r="BA202"/>
  <c r="AY202"/>
  <c r="AX202"/>
  <c r="AW202"/>
  <c r="AB202" s="1"/>
  <c r="AA202"/>
  <c r="Z202"/>
  <c r="AZ202" s="1"/>
  <c r="X202"/>
  <c r="W202"/>
  <c r="BA201"/>
  <c r="AZ201"/>
  <c r="AY201"/>
  <c r="AW201"/>
  <c r="AA201"/>
  <c r="Z201"/>
  <c r="X201"/>
  <c r="AX201" s="1"/>
  <c r="W201"/>
  <c r="AZ200"/>
  <c r="AY200"/>
  <c r="AA200"/>
  <c r="BA200" s="1"/>
  <c r="Z200"/>
  <c r="X200"/>
  <c r="AX200" s="1"/>
  <c r="W200"/>
  <c r="AY199"/>
  <c r="AX199"/>
  <c r="AA199"/>
  <c r="BA199" s="1"/>
  <c r="Z199"/>
  <c r="AZ199" s="1"/>
  <c r="X199"/>
  <c r="W199"/>
  <c r="AC199" s="1"/>
  <c r="BA198"/>
  <c r="AY198"/>
  <c r="AX198"/>
  <c r="AW198"/>
  <c r="AA198"/>
  <c r="Z198"/>
  <c r="AZ198" s="1"/>
  <c r="X198"/>
  <c r="W198"/>
  <c r="BA197"/>
  <c r="AZ197"/>
  <c r="AY197"/>
  <c r="AW197"/>
  <c r="AA197"/>
  <c r="Z197"/>
  <c r="X197"/>
  <c r="AX197" s="1"/>
  <c r="W197"/>
  <c r="AZ196"/>
  <c r="AY196"/>
  <c r="AA196"/>
  <c r="BA196" s="1"/>
  <c r="Z196"/>
  <c r="X196"/>
  <c r="AX196" s="1"/>
  <c r="W196"/>
  <c r="AY195"/>
  <c r="AX195"/>
  <c r="AA195"/>
  <c r="BA195" s="1"/>
  <c r="Z195"/>
  <c r="AZ195" s="1"/>
  <c r="X195"/>
  <c r="W195"/>
  <c r="AC195" s="1"/>
  <c r="BA194"/>
  <c r="AY194"/>
  <c r="AX194"/>
  <c r="AW194"/>
  <c r="AB194" s="1"/>
  <c r="AA194"/>
  <c r="Z194"/>
  <c r="AZ194" s="1"/>
  <c r="X194"/>
  <c r="W194"/>
  <c r="BA193"/>
  <c r="AZ193"/>
  <c r="AY193"/>
  <c r="AW193"/>
  <c r="AA193"/>
  <c r="Z193"/>
  <c r="X193"/>
  <c r="AX193" s="1"/>
  <c r="W193"/>
  <c r="AZ192"/>
  <c r="AY192"/>
  <c r="AA192"/>
  <c r="BA192" s="1"/>
  <c r="Z192"/>
  <c r="X192"/>
  <c r="AX192" s="1"/>
  <c r="W192"/>
  <c r="AY191"/>
  <c r="AX191"/>
  <c r="AA191"/>
  <c r="BA191" s="1"/>
  <c r="Z191"/>
  <c r="AZ191" s="1"/>
  <c r="X191"/>
  <c r="W191"/>
  <c r="AC191" s="1"/>
  <c r="BA190"/>
  <c r="AY190"/>
  <c r="AX190"/>
  <c r="AW190"/>
  <c r="AA190"/>
  <c r="Z190"/>
  <c r="AZ190" s="1"/>
  <c r="X190"/>
  <c r="W190"/>
  <c r="BA189"/>
  <c r="AZ189"/>
  <c r="AY189"/>
  <c r="AW189"/>
  <c r="AA189"/>
  <c r="Z189"/>
  <c r="X189"/>
  <c r="AX189" s="1"/>
  <c r="W189"/>
  <c r="AZ188"/>
  <c r="AY188"/>
  <c r="AA188"/>
  <c r="BA188" s="1"/>
  <c r="Z188"/>
  <c r="X188"/>
  <c r="AX188" s="1"/>
  <c r="W188"/>
  <c r="AY187"/>
  <c r="AX187"/>
  <c r="AA187"/>
  <c r="BA187" s="1"/>
  <c r="Z187"/>
  <c r="AZ187" s="1"/>
  <c r="X187"/>
  <c r="W187"/>
  <c r="AC187" s="1"/>
  <c r="BA186"/>
  <c r="AY186"/>
  <c r="AX186"/>
  <c r="AW186"/>
  <c r="AB186" s="1"/>
  <c r="AA186"/>
  <c r="Z186"/>
  <c r="AZ186" s="1"/>
  <c r="X186"/>
  <c r="W186"/>
  <c r="BA185"/>
  <c r="AZ185"/>
  <c r="AY185"/>
  <c r="AW185"/>
  <c r="AA185"/>
  <c r="Z185"/>
  <c r="X185"/>
  <c r="AX185" s="1"/>
  <c r="W185"/>
  <c r="AZ184"/>
  <c r="AY184"/>
  <c r="AA184"/>
  <c r="BA184" s="1"/>
  <c r="Z184"/>
  <c r="X184"/>
  <c r="AX184" s="1"/>
  <c r="W184"/>
  <c r="AY183"/>
  <c r="AX183"/>
  <c r="AA183"/>
  <c r="BA183" s="1"/>
  <c r="Z183"/>
  <c r="AZ183" s="1"/>
  <c r="X183"/>
  <c r="W183"/>
  <c r="AC183" s="1"/>
  <c r="BA182"/>
  <c r="AY182"/>
  <c r="AX182"/>
  <c r="AW182"/>
  <c r="AA182"/>
  <c r="Z182"/>
  <c r="AZ182" s="1"/>
  <c r="X182"/>
  <c r="W182"/>
  <c r="BA181"/>
  <c r="AZ181"/>
  <c r="AY181"/>
  <c r="AW181"/>
  <c r="AA181"/>
  <c r="Z181"/>
  <c r="X181"/>
  <c r="AX181" s="1"/>
  <c r="W181"/>
  <c r="AZ180"/>
  <c r="AY180"/>
  <c r="AA180"/>
  <c r="BA180" s="1"/>
  <c r="Z180"/>
  <c r="X180"/>
  <c r="AX180" s="1"/>
  <c r="W180"/>
  <c r="AY179"/>
  <c r="AX179"/>
  <c r="AA179"/>
  <c r="BA179" s="1"/>
  <c r="Z179"/>
  <c r="AZ179" s="1"/>
  <c r="X179"/>
  <c r="W179"/>
  <c r="AC179" s="1"/>
  <c r="BA178"/>
  <c r="AY178"/>
  <c r="AX178"/>
  <c r="AW178"/>
  <c r="AB178" s="1"/>
  <c r="AA178"/>
  <c r="Z178"/>
  <c r="AZ178" s="1"/>
  <c r="X178"/>
  <c r="W178"/>
  <c r="BA177"/>
  <c r="AZ177"/>
  <c r="AY177"/>
  <c r="AW177"/>
  <c r="AA177"/>
  <c r="Z177"/>
  <c r="X177"/>
  <c r="AX177" s="1"/>
  <c r="W177"/>
  <c r="AZ176"/>
  <c r="AY176"/>
  <c r="AA176"/>
  <c r="BA176" s="1"/>
  <c r="Z176"/>
  <c r="X176"/>
  <c r="AX176" s="1"/>
  <c r="W176"/>
  <c r="AY175"/>
  <c r="AX175"/>
  <c r="AA175"/>
  <c r="BA175" s="1"/>
  <c r="Z175"/>
  <c r="AZ175" s="1"/>
  <c r="X175"/>
  <c r="W175"/>
  <c r="AC175" s="1"/>
  <c r="BA174"/>
  <c r="AY174"/>
  <c r="AX174"/>
  <c r="AW174"/>
  <c r="AA174"/>
  <c r="Z174"/>
  <c r="AZ174" s="1"/>
  <c r="X174"/>
  <c r="W174"/>
  <c r="BA173"/>
  <c r="AZ173"/>
  <c r="AY173"/>
  <c r="AW173"/>
  <c r="AA173"/>
  <c r="Z173"/>
  <c r="X173"/>
  <c r="AX173" s="1"/>
  <c r="W173"/>
  <c r="AZ172"/>
  <c r="AY172"/>
  <c r="AA172"/>
  <c r="BA172" s="1"/>
  <c r="Z172"/>
  <c r="X172"/>
  <c r="AX172" s="1"/>
  <c r="W172"/>
  <c r="AY171"/>
  <c r="AX171"/>
  <c r="AA171"/>
  <c r="BA171" s="1"/>
  <c r="Z171"/>
  <c r="AZ171" s="1"/>
  <c r="X171"/>
  <c r="W171"/>
  <c r="AC171" s="1"/>
  <c r="BA170"/>
  <c r="AY170"/>
  <c r="AX170"/>
  <c r="AW170"/>
  <c r="AB170" s="1"/>
  <c r="AA170"/>
  <c r="Z170"/>
  <c r="AZ170" s="1"/>
  <c r="X170"/>
  <c r="W170"/>
  <c r="BA169"/>
  <c r="AZ169"/>
  <c r="AY169"/>
  <c r="AW169"/>
  <c r="AA169"/>
  <c r="Z169"/>
  <c r="X169"/>
  <c r="AX169" s="1"/>
  <c r="W169"/>
  <c r="AZ168"/>
  <c r="AY168"/>
  <c r="AA168"/>
  <c r="BA168" s="1"/>
  <c r="Z168"/>
  <c r="X168"/>
  <c r="AX168" s="1"/>
  <c r="W168"/>
  <c r="AY167"/>
  <c r="AX167"/>
  <c r="AA167"/>
  <c r="BA167" s="1"/>
  <c r="Z167"/>
  <c r="AZ167" s="1"/>
  <c r="X167"/>
  <c r="W167"/>
  <c r="AC167" s="1"/>
  <c r="BA166"/>
  <c r="AY166"/>
  <c r="AX166"/>
  <c r="AW166"/>
  <c r="AA166"/>
  <c r="Z166"/>
  <c r="AZ166" s="1"/>
  <c r="X166"/>
  <c r="W166"/>
  <c r="BA165"/>
  <c r="AZ165"/>
  <c r="AY165"/>
  <c r="AW165"/>
  <c r="AA165"/>
  <c r="Z165"/>
  <c r="X165"/>
  <c r="AX165" s="1"/>
  <c r="W165"/>
  <c r="AZ164"/>
  <c r="AY164"/>
  <c r="AA164"/>
  <c r="BA164" s="1"/>
  <c r="Z164"/>
  <c r="X164"/>
  <c r="AX164" s="1"/>
  <c r="W164"/>
  <c r="AY163"/>
  <c r="AX163"/>
  <c r="AA163"/>
  <c r="BA163" s="1"/>
  <c r="Z163"/>
  <c r="AZ163" s="1"/>
  <c r="X163"/>
  <c r="W163"/>
  <c r="AC163" s="1"/>
  <c r="BA162"/>
  <c r="AY162"/>
  <c r="AX162"/>
  <c r="AW162"/>
  <c r="AB162" s="1"/>
  <c r="AA162"/>
  <c r="Z162"/>
  <c r="AZ162" s="1"/>
  <c r="X162"/>
  <c r="W162"/>
  <c r="BA161"/>
  <c r="AZ161"/>
  <c r="AY161"/>
  <c r="AW161"/>
  <c r="AA161"/>
  <c r="Z161"/>
  <c r="X161"/>
  <c r="AX161" s="1"/>
  <c r="W161"/>
  <c r="AZ160"/>
  <c r="AY160"/>
  <c r="AA160"/>
  <c r="BA160" s="1"/>
  <c r="Z160"/>
  <c r="X160"/>
  <c r="AX160" s="1"/>
  <c r="W160"/>
  <c r="AY159"/>
  <c r="AX159"/>
  <c r="AA159"/>
  <c r="BA159" s="1"/>
  <c r="Z159"/>
  <c r="AZ159" s="1"/>
  <c r="X159"/>
  <c r="W159"/>
  <c r="AC159" s="1"/>
  <c r="BA158"/>
  <c r="AY158"/>
  <c r="AX158"/>
  <c r="AW158"/>
  <c r="AA158"/>
  <c r="Z158"/>
  <c r="AZ158" s="1"/>
  <c r="X158"/>
  <c r="W158"/>
  <c r="BA157"/>
  <c r="AZ157"/>
  <c r="AY157"/>
  <c r="AW157"/>
  <c r="AA157"/>
  <c r="Z157"/>
  <c r="X157"/>
  <c r="AX157" s="1"/>
  <c r="W157"/>
  <c r="AZ156"/>
  <c r="AY156"/>
  <c r="AA156"/>
  <c r="BA156" s="1"/>
  <c r="Z156"/>
  <c r="X156"/>
  <c r="AX156" s="1"/>
  <c r="W156"/>
  <c r="AY155"/>
  <c r="AX155"/>
  <c r="AA155"/>
  <c r="BA155" s="1"/>
  <c r="Z155"/>
  <c r="AZ155" s="1"/>
  <c r="X155"/>
  <c r="W155"/>
  <c r="AC155" s="1"/>
  <c r="BA154"/>
  <c r="AY154"/>
  <c r="AX154"/>
  <c r="AW154"/>
  <c r="AB154" s="1"/>
  <c r="AA154"/>
  <c r="Z154"/>
  <c r="AZ154" s="1"/>
  <c r="X154"/>
  <c r="W154"/>
  <c r="BA153"/>
  <c r="AZ153"/>
  <c r="AY153"/>
  <c r="AW153"/>
  <c r="AA153"/>
  <c r="Z153"/>
  <c r="X153"/>
  <c r="AX153" s="1"/>
  <c r="W153"/>
  <c r="AZ152"/>
  <c r="AY152"/>
  <c r="AA152"/>
  <c r="BA152" s="1"/>
  <c r="Z152"/>
  <c r="X152"/>
  <c r="AX152" s="1"/>
  <c r="W152"/>
  <c r="AY151"/>
  <c r="AX151"/>
  <c r="AA151"/>
  <c r="BA151" s="1"/>
  <c r="Z151"/>
  <c r="AZ151" s="1"/>
  <c r="X151"/>
  <c r="W151"/>
  <c r="AC151" s="1"/>
  <c r="BA150"/>
  <c r="AY150"/>
  <c r="AX150"/>
  <c r="AW150"/>
  <c r="AA150"/>
  <c r="Z150"/>
  <c r="AZ150" s="1"/>
  <c r="X150"/>
  <c r="W150"/>
  <c r="BA149"/>
  <c r="AZ149"/>
  <c r="AY149"/>
  <c r="AW149"/>
  <c r="AA149"/>
  <c r="Z149"/>
  <c r="X149"/>
  <c r="AX149" s="1"/>
  <c r="W149"/>
  <c r="AZ148"/>
  <c r="AY148"/>
  <c r="AA148"/>
  <c r="BA148" s="1"/>
  <c r="Z148"/>
  <c r="X148"/>
  <c r="AX148" s="1"/>
  <c r="W148"/>
  <c r="AY147"/>
  <c r="AX147"/>
  <c r="AA147"/>
  <c r="BA147" s="1"/>
  <c r="Z147"/>
  <c r="AZ147" s="1"/>
  <c r="X147"/>
  <c r="W147"/>
  <c r="AC147" s="1"/>
  <c r="BA146"/>
  <c r="AY146"/>
  <c r="AX146"/>
  <c r="AW146"/>
  <c r="AB146" s="1"/>
  <c r="AA146"/>
  <c r="Z146"/>
  <c r="AZ146" s="1"/>
  <c r="X146"/>
  <c r="W146"/>
  <c r="BA145"/>
  <c r="AZ145"/>
  <c r="AY145"/>
  <c r="AW145"/>
  <c r="AA145"/>
  <c r="Z145"/>
  <c r="X145"/>
  <c r="AX145" s="1"/>
  <c r="W145"/>
  <c r="AZ144"/>
  <c r="AY144"/>
  <c r="AA144"/>
  <c r="BA144" s="1"/>
  <c r="Z144"/>
  <c r="X144"/>
  <c r="AX144" s="1"/>
  <c r="W144"/>
  <c r="AY143"/>
  <c r="AX143"/>
  <c r="AA143"/>
  <c r="BA143" s="1"/>
  <c r="Z143"/>
  <c r="AZ143" s="1"/>
  <c r="X143"/>
  <c r="W143"/>
  <c r="AC143" s="1"/>
  <c r="BA142"/>
  <c r="AY142"/>
  <c r="AX142"/>
  <c r="AW142"/>
  <c r="AA142"/>
  <c r="Z142"/>
  <c r="AZ142" s="1"/>
  <c r="X142"/>
  <c r="W142"/>
  <c r="BA141"/>
  <c r="AZ141"/>
  <c r="AY141"/>
  <c r="AW141"/>
  <c r="AA141"/>
  <c r="Z141"/>
  <c r="X141"/>
  <c r="AX141" s="1"/>
  <c r="W141"/>
  <c r="AZ140"/>
  <c r="AY140"/>
  <c r="AA140"/>
  <c r="BA140" s="1"/>
  <c r="Z140"/>
  <c r="X140"/>
  <c r="AX140" s="1"/>
  <c r="W140"/>
  <c r="AY139"/>
  <c r="AX139"/>
  <c r="AA139"/>
  <c r="BA139" s="1"/>
  <c r="Z139"/>
  <c r="AZ139" s="1"/>
  <c r="X139"/>
  <c r="W139"/>
  <c r="AC139" s="1"/>
  <c r="BA138"/>
  <c r="AY138"/>
  <c r="AX138"/>
  <c r="AW138"/>
  <c r="AB138" s="1"/>
  <c r="AA138"/>
  <c r="Z138"/>
  <c r="AZ138" s="1"/>
  <c r="X138"/>
  <c r="W138"/>
  <c r="BA137"/>
  <c r="AZ137"/>
  <c r="AY137"/>
  <c r="AW137"/>
  <c r="AA137"/>
  <c r="Z137"/>
  <c r="X137"/>
  <c r="AX137" s="1"/>
  <c r="W137"/>
  <c r="AZ136"/>
  <c r="AY136"/>
  <c r="AA136"/>
  <c r="BA136" s="1"/>
  <c r="Z136"/>
  <c r="X136"/>
  <c r="AX136" s="1"/>
  <c r="W136"/>
  <c r="AY135"/>
  <c r="AX135"/>
  <c r="AA135"/>
  <c r="BA135" s="1"/>
  <c r="Z135"/>
  <c r="AZ135" s="1"/>
  <c r="X135"/>
  <c r="W135"/>
  <c r="AC135" s="1"/>
  <c r="BA134"/>
  <c r="AY134"/>
  <c r="AX134"/>
  <c r="AW134"/>
  <c r="AA134"/>
  <c r="Z134"/>
  <c r="AZ134" s="1"/>
  <c r="X134"/>
  <c r="W134"/>
  <c r="BA133"/>
  <c r="AZ133"/>
  <c r="AY133"/>
  <c r="AW133"/>
  <c r="AA133"/>
  <c r="Z133"/>
  <c r="X133"/>
  <c r="AX133" s="1"/>
  <c r="W133"/>
  <c r="AZ132"/>
  <c r="AY132"/>
  <c r="AA132"/>
  <c r="BA132" s="1"/>
  <c r="Z132"/>
  <c r="X132"/>
  <c r="AX132" s="1"/>
  <c r="W132"/>
  <c r="AY131"/>
  <c r="AX131"/>
  <c r="AA131"/>
  <c r="BA131" s="1"/>
  <c r="Z131"/>
  <c r="AZ131" s="1"/>
  <c r="X131"/>
  <c r="W131"/>
  <c r="AC131" s="1"/>
  <c r="BA130"/>
  <c r="AY130"/>
  <c r="AX130"/>
  <c r="AW130"/>
  <c r="AB130" s="1"/>
  <c r="AA130"/>
  <c r="Z130"/>
  <c r="AZ130" s="1"/>
  <c r="X130"/>
  <c r="W130"/>
  <c r="BA129"/>
  <c r="AZ129"/>
  <c r="AY129"/>
  <c r="AW129"/>
  <c r="AA129"/>
  <c r="Z129"/>
  <c r="X129"/>
  <c r="AX129" s="1"/>
  <c r="W129"/>
  <c r="AZ128"/>
  <c r="AY128"/>
  <c r="AA128"/>
  <c r="BA128" s="1"/>
  <c r="Z128"/>
  <c r="X128"/>
  <c r="AX128" s="1"/>
  <c r="W128"/>
  <c r="AY127"/>
  <c r="AX127"/>
  <c r="AA127"/>
  <c r="BA127" s="1"/>
  <c r="Z127"/>
  <c r="AZ127" s="1"/>
  <c r="X127"/>
  <c r="W127"/>
  <c r="AC127" s="1"/>
  <c r="BA126"/>
  <c r="AY126"/>
  <c r="AX126"/>
  <c r="AW126"/>
  <c r="AA126"/>
  <c r="Z126"/>
  <c r="AZ126" s="1"/>
  <c r="X126"/>
  <c r="W126"/>
  <c r="BA125"/>
  <c r="AZ125"/>
  <c r="AY125"/>
  <c r="AW125"/>
  <c r="AA125"/>
  <c r="Z125"/>
  <c r="X125"/>
  <c r="AX125" s="1"/>
  <c r="W125"/>
  <c r="AZ124"/>
  <c r="AY124"/>
  <c r="AA124"/>
  <c r="BA124" s="1"/>
  <c r="Z124"/>
  <c r="X124"/>
  <c r="AX124" s="1"/>
  <c r="W124"/>
  <c r="AY123"/>
  <c r="AX123"/>
  <c r="AA123"/>
  <c r="BA123" s="1"/>
  <c r="Z123"/>
  <c r="AZ123" s="1"/>
  <c r="X123"/>
  <c r="W123"/>
  <c r="AC123" s="1"/>
  <c r="BA122"/>
  <c r="AY122"/>
  <c r="AX122"/>
  <c r="AW122"/>
  <c r="AB122" s="1"/>
  <c r="AA122"/>
  <c r="Z122"/>
  <c r="AZ122" s="1"/>
  <c r="X122"/>
  <c r="W122"/>
  <c r="BA121"/>
  <c r="AZ121"/>
  <c r="AY121"/>
  <c r="AW121"/>
  <c r="AA121"/>
  <c r="Z121"/>
  <c r="X121"/>
  <c r="AX121" s="1"/>
  <c r="W121"/>
  <c r="AZ120"/>
  <c r="AY120"/>
  <c r="AA120"/>
  <c r="BA120" s="1"/>
  <c r="Z120"/>
  <c r="X120"/>
  <c r="AX120" s="1"/>
  <c r="W120"/>
  <c r="AY119"/>
  <c r="AX119"/>
  <c r="AA119"/>
  <c r="BA119" s="1"/>
  <c r="Z119"/>
  <c r="AZ119" s="1"/>
  <c r="X119"/>
  <c r="W119"/>
  <c r="AC119" s="1"/>
  <c r="BA118"/>
  <c r="AY118"/>
  <c r="AX118"/>
  <c r="AW118"/>
  <c r="AA118"/>
  <c r="Z118"/>
  <c r="AZ118" s="1"/>
  <c r="X118"/>
  <c r="W118"/>
  <c r="BA117"/>
  <c r="AZ117"/>
  <c r="AY117"/>
  <c r="AW117"/>
  <c r="AA117"/>
  <c r="Z117"/>
  <c r="X117"/>
  <c r="AX117" s="1"/>
  <c r="W117"/>
  <c r="AZ116"/>
  <c r="AY116"/>
  <c r="AA116"/>
  <c r="BA116" s="1"/>
  <c r="Z116"/>
  <c r="X116"/>
  <c r="AX116" s="1"/>
  <c r="W116"/>
  <c r="AY115"/>
  <c r="AX115"/>
  <c r="AA115"/>
  <c r="BA115" s="1"/>
  <c r="Z115"/>
  <c r="AZ115" s="1"/>
  <c r="X115"/>
  <c r="W115"/>
  <c r="AC115" s="1"/>
  <c r="BA114"/>
  <c r="AY114"/>
  <c r="AX114"/>
  <c r="AW114"/>
  <c r="AB114" s="1"/>
  <c r="AA114"/>
  <c r="Z114"/>
  <c r="AZ114" s="1"/>
  <c r="X114"/>
  <c r="W114"/>
  <c r="BA113"/>
  <c r="AZ113"/>
  <c r="AY113"/>
  <c r="AW113"/>
  <c r="AA113"/>
  <c r="Z113"/>
  <c r="X113"/>
  <c r="AX113" s="1"/>
  <c r="W113"/>
  <c r="AZ112"/>
  <c r="AY112"/>
  <c r="AA112"/>
  <c r="BA112" s="1"/>
  <c r="Z112"/>
  <c r="X112"/>
  <c r="AX112" s="1"/>
  <c r="W112"/>
  <c r="AY111"/>
  <c r="AX111"/>
  <c r="AA111"/>
  <c r="BA111" s="1"/>
  <c r="Z111"/>
  <c r="AZ111" s="1"/>
  <c r="X111"/>
  <c r="W111"/>
  <c r="AC111" s="1"/>
  <c r="BA110"/>
  <c r="AY110"/>
  <c r="AX110"/>
  <c r="AW110"/>
  <c r="AA110"/>
  <c r="Z110"/>
  <c r="AZ110" s="1"/>
  <c r="X110"/>
  <c r="W110"/>
  <c r="BA109"/>
  <c r="AZ109"/>
  <c r="AY109"/>
  <c r="AW109"/>
  <c r="AA109"/>
  <c r="Z109"/>
  <c r="X109"/>
  <c r="AX109" s="1"/>
  <c r="W109"/>
  <c r="AZ108"/>
  <c r="AY108"/>
  <c r="AA108"/>
  <c r="BA108" s="1"/>
  <c r="Z108"/>
  <c r="X108"/>
  <c r="AX108" s="1"/>
  <c r="W108"/>
  <c r="AY107"/>
  <c r="AX107"/>
  <c r="AA107"/>
  <c r="BA107" s="1"/>
  <c r="Z107"/>
  <c r="AZ107" s="1"/>
  <c r="X107"/>
  <c r="W107"/>
  <c r="AC107" s="1"/>
  <c r="BA106"/>
  <c r="AY106"/>
  <c r="AX106"/>
  <c r="AW106"/>
  <c r="AB106" s="1"/>
  <c r="AA106"/>
  <c r="Z106"/>
  <c r="AZ106" s="1"/>
  <c r="X106"/>
  <c r="W106"/>
  <c r="BA105"/>
  <c r="AZ105"/>
  <c r="AY105"/>
  <c r="AW105"/>
  <c r="AA105"/>
  <c r="Z105"/>
  <c r="X105"/>
  <c r="AX105" s="1"/>
  <c r="W105"/>
  <c r="AZ104"/>
  <c r="AY104"/>
  <c r="AA104"/>
  <c r="BA104" s="1"/>
  <c r="Z104"/>
  <c r="X104"/>
  <c r="AX104" s="1"/>
  <c r="W104"/>
  <c r="AY103"/>
  <c r="AX103"/>
  <c r="AA103"/>
  <c r="BA103" s="1"/>
  <c r="Z103"/>
  <c r="AZ103" s="1"/>
  <c r="X103"/>
  <c r="W103"/>
  <c r="AC103" s="1"/>
  <c r="BA102"/>
  <c r="AY102"/>
  <c r="AX102"/>
  <c r="AW102"/>
  <c r="AA102"/>
  <c r="Z102"/>
  <c r="AZ102" s="1"/>
  <c r="X102"/>
  <c r="W102"/>
  <c r="BA101"/>
  <c r="AZ101"/>
  <c r="AY101"/>
  <c r="AW101"/>
  <c r="AA101"/>
  <c r="Z101"/>
  <c r="X101"/>
  <c r="AX101" s="1"/>
  <c r="W101"/>
  <c r="AZ100"/>
  <c r="AY100"/>
  <c r="AA100"/>
  <c r="BA100" s="1"/>
  <c r="Z100"/>
  <c r="X100"/>
  <c r="AX100" s="1"/>
  <c r="W100"/>
  <c r="AY99"/>
  <c r="AX99"/>
  <c r="AA99"/>
  <c r="BA99" s="1"/>
  <c r="Z99"/>
  <c r="AZ99" s="1"/>
  <c r="X99"/>
  <c r="W99"/>
  <c r="AC99" s="1"/>
  <c r="BA98"/>
  <c r="AY98"/>
  <c r="AX98"/>
  <c r="AW98"/>
  <c r="AB98" s="1"/>
  <c r="AA98"/>
  <c r="Z98"/>
  <c r="AZ98" s="1"/>
  <c r="X98"/>
  <c r="W98"/>
  <c r="BA97"/>
  <c r="AZ97"/>
  <c r="AY97"/>
  <c r="AW97"/>
  <c r="AA97"/>
  <c r="Z97"/>
  <c r="X97"/>
  <c r="AX97" s="1"/>
  <c r="W97"/>
  <c r="AZ96"/>
  <c r="AY96"/>
  <c r="AA96"/>
  <c r="BA96" s="1"/>
  <c r="Z96"/>
  <c r="X96"/>
  <c r="AX96" s="1"/>
  <c r="W96"/>
  <c r="AY95"/>
  <c r="AX95"/>
  <c r="AA95"/>
  <c r="BA95" s="1"/>
  <c r="Z95"/>
  <c r="AZ95" s="1"/>
  <c r="X95"/>
  <c r="W95"/>
  <c r="AC95" s="1"/>
  <c r="BA94"/>
  <c r="AY94"/>
  <c r="AX94"/>
  <c r="AW94"/>
  <c r="AA94"/>
  <c r="Z94"/>
  <c r="AZ94" s="1"/>
  <c r="X94"/>
  <c r="W94"/>
  <c r="BA93"/>
  <c r="AZ93"/>
  <c r="AY93"/>
  <c r="AW93"/>
  <c r="AA93"/>
  <c r="Z93"/>
  <c r="X93"/>
  <c r="AX93" s="1"/>
  <c r="W93"/>
  <c r="AZ92"/>
  <c r="AY92"/>
  <c r="AA92"/>
  <c r="BA92" s="1"/>
  <c r="Z92"/>
  <c r="X92"/>
  <c r="AX92" s="1"/>
  <c r="W92"/>
  <c r="AY91"/>
  <c r="AX91"/>
  <c r="AA91"/>
  <c r="BA91" s="1"/>
  <c r="Z91"/>
  <c r="AZ91" s="1"/>
  <c r="X91"/>
  <c r="W91"/>
  <c r="AC91" s="1"/>
  <c r="BA90"/>
  <c r="AY90"/>
  <c r="AX90"/>
  <c r="AW90"/>
  <c r="AB90" s="1"/>
  <c r="AA90"/>
  <c r="Z90"/>
  <c r="AZ90" s="1"/>
  <c r="X90"/>
  <c r="W90"/>
  <c r="BA89"/>
  <c r="AZ89"/>
  <c r="AY89"/>
  <c r="AW89"/>
  <c r="AA89"/>
  <c r="Z89"/>
  <c r="X89"/>
  <c r="AX89" s="1"/>
  <c r="W89"/>
  <c r="AZ88"/>
  <c r="AY88"/>
  <c r="AA88"/>
  <c r="BA88" s="1"/>
  <c r="Z88"/>
  <c r="X88"/>
  <c r="AX88" s="1"/>
  <c r="W88"/>
  <c r="AY87"/>
  <c r="AX87"/>
  <c r="AA87"/>
  <c r="BA87" s="1"/>
  <c r="Z87"/>
  <c r="AZ87" s="1"/>
  <c r="X87"/>
  <c r="W87"/>
  <c r="AC87" s="1"/>
  <c r="BA86"/>
  <c r="AY86"/>
  <c r="AX86"/>
  <c r="AW86"/>
  <c r="AA86"/>
  <c r="Z86"/>
  <c r="AZ86" s="1"/>
  <c r="X86"/>
  <c r="W86"/>
  <c r="BA85"/>
  <c r="AZ85"/>
  <c r="AY85"/>
  <c r="AW85"/>
  <c r="AA85"/>
  <c r="Z85"/>
  <c r="X85"/>
  <c r="AX85" s="1"/>
  <c r="W85"/>
  <c r="AZ84"/>
  <c r="AY84"/>
  <c r="AA84"/>
  <c r="BA84" s="1"/>
  <c r="Z84"/>
  <c r="X84"/>
  <c r="AX84" s="1"/>
  <c r="W84"/>
  <c r="AY83"/>
  <c r="AX83"/>
  <c r="AA83"/>
  <c r="BA83" s="1"/>
  <c r="Z83"/>
  <c r="AZ83" s="1"/>
  <c r="X83"/>
  <c r="W83"/>
  <c r="AC83" s="1"/>
  <c r="BA82"/>
  <c r="AY82"/>
  <c r="AX82"/>
  <c r="AW82"/>
  <c r="AB82" s="1"/>
  <c r="AA82"/>
  <c r="Z82"/>
  <c r="AZ82" s="1"/>
  <c r="X82"/>
  <c r="W82"/>
  <c r="BA81"/>
  <c r="AZ81"/>
  <c r="AY81"/>
  <c r="AW81"/>
  <c r="AA81"/>
  <c r="Z81"/>
  <c r="X81"/>
  <c r="AX81" s="1"/>
  <c r="W81"/>
  <c r="AZ80"/>
  <c r="AY80"/>
  <c r="AA80"/>
  <c r="BA80" s="1"/>
  <c r="Z80"/>
  <c r="X80"/>
  <c r="AX80" s="1"/>
  <c r="W80"/>
  <c r="AY79"/>
  <c r="AX79"/>
  <c r="AA79"/>
  <c r="BA79" s="1"/>
  <c r="Z79"/>
  <c r="AZ79" s="1"/>
  <c r="X79"/>
  <c r="W79"/>
  <c r="AC79" s="1"/>
  <c r="BA78"/>
  <c r="AY78"/>
  <c r="AX78"/>
  <c r="AW78"/>
  <c r="AA78"/>
  <c r="Z78"/>
  <c r="AZ78" s="1"/>
  <c r="X78"/>
  <c r="W78"/>
  <c r="BA77"/>
  <c r="AZ77"/>
  <c r="AY77"/>
  <c r="AW77"/>
  <c r="AA77"/>
  <c r="Z77"/>
  <c r="X77"/>
  <c r="AX77" s="1"/>
  <c r="W77"/>
  <c r="AZ76"/>
  <c r="AY76"/>
  <c r="AA76"/>
  <c r="BA76" s="1"/>
  <c r="Z76"/>
  <c r="X76"/>
  <c r="AX76" s="1"/>
  <c r="W76"/>
  <c r="AY75"/>
  <c r="AX75"/>
  <c r="AA75"/>
  <c r="BA75" s="1"/>
  <c r="Z75"/>
  <c r="AZ75" s="1"/>
  <c r="X75"/>
  <c r="W75"/>
  <c r="AC75" s="1"/>
  <c r="BA74"/>
  <c r="AY74"/>
  <c r="AX74"/>
  <c r="AW74"/>
  <c r="AB74" s="1"/>
  <c r="AA74"/>
  <c r="Z74"/>
  <c r="AZ74" s="1"/>
  <c r="X74"/>
  <c r="W74"/>
  <c r="BA73"/>
  <c r="AZ73"/>
  <c r="AY73"/>
  <c r="AW73"/>
  <c r="AA73"/>
  <c r="Z73"/>
  <c r="X73"/>
  <c r="AX73" s="1"/>
  <c r="W73"/>
  <c r="AZ72"/>
  <c r="AY72"/>
  <c r="AA72"/>
  <c r="BA72" s="1"/>
  <c r="Z72"/>
  <c r="X72"/>
  <c r="AX72" s="1"/>
  <c r="W72"/>
  <c r="AY71"/>
  <c r="AX71"/>
  <c r="AA71"/>
  <c r="BA71" s="1"/>
  <c r="Z71"/>
  <c r="AZ71" s="1"/>
  <c r="X71"/>
  <c r="W71"/>
  <c r="AC71" s="1"/>
  <c r="BA70"/>
  <c r="AY70"/>
  <c r="AX70"/>
  <c r="AW70"/>
  <c r="AA70"/>
  <c r="Z70"/>
  <c r="AZ70" s="1"/>
  <c r="X70"/>
  <c r="W70"/>
  <c r="BA69"/>
  <c r="AZ69"/>
  <c r="AY69"/>
  <c r="AW69"/>
  <c r="AA69"/>
  <c r="Z69"/>
  <c r="X69"/>
  <c r="AX69" s="1"/>
  <c r="W69"/>
  <c r="AZ68"/>
  <c r="AY68"/>
  <c r="AA68"/>
  <c r="BA68" s="1"/>
  <c r="Z68"/>
  <c r="X68"/>
  <c r="AX68" s="1"/>
  <c r="W68"/>
  <c r="AY67"/>
  <c r="AX67"/>
  <c r="AA67"/>
  <c r="BA67" s="1"/>
  <c r="Z67"/>
  <c r="AZ67" s="1"/>
  <c r="X67"/>
  <c r="W67"/>
  <c r="AC67" s="1"/>
  <c r="BA66"/>
  <c r="AY66"/>
  <c r="AX66"/>
  <c r="AW66"/>
  <c r="AB66" s="1"/>
  <c r="AA66"/>
  <c r="Z66"/>
  <c r="AZ66" s="1"/>
  <c r="X66"/>
  <c r="W66"/>
  <c r="BA65"/>
  <c r="AZ65"/>
  <c r="AY65"/>
  <c r="AW65"/>
  <c r="AA65"/>
  <c r="Z65"/>
  <c r="X65"/>
  <c r="AX65" s="1"/>
  <c r="W65"/>
  <c r="AZ64"/>
  <c r="AY64"/>
  <c r="AA64"/>
  <c r="BA64" s="1"/>
  <c r="Z64"/>
  <c r="X64"/>
  <c r="AX64" s="1"/>
  <c r="W64"/>
  <c r="AY63"/>
  <c r="AX63"/>
  <c r="AA63"/>
  <c r="BA63" s="1"/>
  <c r="Z63"/>
  <c r="AZ63" s="1"/>
  <c r="X63"/>
  <c r="W63"/>
  <c r="AC63" s="1"/>
  <c r="BA62"/>
  <c r="AY62"/>
  <c r="AX62"/>
  <c r="AW62"/>
  <c r="AA62"/>
  <c r="Z62"/>
  <c r="AZ62" s="1"/>
  <c r="X62"/>
  <c r="W62"/>
  <c r="BA61"/>
  <c r="AZ61"/>
  <c r="AY61"/>
  <c r="AW61"/>
  <c r="AA61"/>
  <c r="Z61"/>
  <c r="X61"/>
  <c r="AX61" s="1"/>
  <c r="W61"/>
  <c r="AZ60"/>
  <c r="AY60"/>
  <c r="AA60"/>
  <c r="BA60" s="1"/>
  <c r="Z60"/>
  <c r="X60"/>
  <c r="AX60" s="1"/>
  <c r="W60"/>
  <c r="AY59"/>
  <c r="AX59"/>
  <c r="AA59"/>
  <c r="BA59" s="1"/>
  <c r="Z59"/>
  <c r="AZ59" s="1"/>
  <c r="X59"/>
  <c r="W59"/>
  <c r="AC59" s="1"/>
  <c r="BA58"/>
  <c r="AY58"/>
  <c r="AX58"/>
  <c r="AW58"/>
  <c r="AB58" s="1"/>
  <c r="AA58"/>
  <c r="Z58"/>
  <c r="AZ58" s="1"/>
  <c r="X58"/>
  <c r="W58"/>
  <c r="BA57"/>
  <c r="AZ57"/>
  <c r="AY57"/>
  <c r="AW57"/>
  <c r="AA57"/>
  <c r="Z57"/>
  <c r="X57"/>
  <c r="AX57" s="1"/>
  <c r="W57"/>
  <c r="AZ56"/>
  <c r="AY56"/>
  <c r="AA56"/>
  <c r="BA56" s="1"/>
  <c r="Z56"/>
  <c r="X56"/>
  <c r="AX56" s="1"/>
  <c r="W56"/>
  <c r="AY55"/>
  <c r="AX55"/>
  <c r="AA55"/>
  <c r="BA55" s="1"/>
  <c r="Z55"/>
  <c r="AZ55" s="1"/>
  <c r="X55"/>
  <c r="W55"/>
  <c r="AC55" s="1"/>
  <c r="BA54"/>
  <c r="AY54"/>
  <c r="AX54"/>
  <c r="AW54"/>
  <c r="AA54"/>
  <c r="Z54"/>
  <c r="AZ54" s="1"/>
  <c r="X54"/>
  <c r="W54"/>
  <c r="BA53"/>
  <c r="AZ53"/>
  <c r="AY53"/>
  <c r="AW53"/>
  <c r="AA53"/>
  <c r="Z53"/>
  <c r="X53"/>
  <c r="AX53" s="1"/>
  <c r="W53"/>
  <c r="AZ52"/>
  <c r="AY52"/>
  <c r="AA52"/>
  <c r="BA52" s="1"/>
  <c r="Z52"/>
  <c r="X52"/>
  <c r="AX52" s="1"/>
  <c r="W52"/>
  <c r="AY51"/>
  <c r="AX51"/>
  <c r="AA51"/>
  <c r="BA51" s="1"/>
  <c r="Z51"/>
  <c r="AZ51" s="1"/>
  <c r="X51"/>
  <c r="W51"/>
  <c r="AC51" s="1"/>
  <c r="BA50"/>
  <c r="AY50"/>
  <c r="AX50"/>
  <c r="AW50"/>
  <c r="AB50" s="1"/>
  <c r="AA50"/>
  <c r="Z50"/>
  <c r="AZ50" s="1"/>
  <c r="X50"/>
  <c r="W50"/>
  <c r="BA49"/>
  <c r="AZ49"/>
  <c r="AY49"/>
  <c r="AW49"/>
  <c r="AA49"/>
  <c r="Z49"/>
  <c r="X49"/>
  <c r="AX49" s="1"/>
  <c r="W49"/>
  <c r="AZ48"/>
  <c r="AY48"/>
  <c r="AA48"/>
  <c r="BA48" s="1"/>
  <c r="Z48"/>
  <c r="X48"/>
  <c r="AX48" s="1"/>
  <c r="W48"/>
  <c r="AY47"/>
  <c r="AX47"/>
  <c r="AA47"/>
  <c r="BA47" s="1"/>
  <c r="Z47"/>
  <c r="AZ47" s="1"/>
  <c r="X47"/>
  <c r="W47"/>
  <c r="AC47" s="1"/>
  <c r="BA46"/>
  <c r="AY46"/>
  <c r="AX46"/>
  <c r="AW46"/>
  <c r="AA46"/>
  <c r="Z46"/>
  <c r="AZ46" s="1"/>
  <c r="X46"/>
  <c r="W46"/>
  <c r="BA45"/>
  <c r="AZ45"/>
  <c r="AY45"/>
  <c r="AW45"/>
  <c r="AA45"/>
  <c r="Z45"/>
  <c r="X45"/>
  <c r="AX45" s="1"/>
  <c r="W45"/>
  <c r="AZ44"/>
  <c r="AY44"/>
  <c r="AA44"/>
  <c r="BA44" s="1"/>
  <c r="Z44"/>
  <c r="X44"/>
  <c r="AX44" s="1"/>
  <c r="W44"/>
  <c r="AY43"/>
  <c r="AX43"/>
  <c r="AA43"/>
  <c r="BA43" s="1"/>
  <c r="Z43"/>
  <c r="AZ43" s="1"/>
  <c r="X43"/>
  <c r="W43"/>
  <c r="AC43" s="1"/>
  <c r="BA42"/>
  <c r="AY42"/>
  <c r="AX42"/>
  <c r="AW42"/>
  <c r="AB42" s="1"/>
  <c r="AA42"/>
  <c r="Z42"/>
  <c r="AZ42" s="1"/>
  <c r="X42"/>
  <c r="W42"/>
  <c r="BA41"/>
  <c r="AZ41"/>
  <c r="AY41"/>
  <c r="AW41"/>
  <c r="AA41"/>
  <c r="Z41"/>
  <c r="X41"/>
  <c r="AX41" s="1"/>
  <c r="W41"/>
  <c r="AZ40"/>
  <c r="AY40"/>
  <c r="AA40"/>
  <c r="BA40" s="1"/>
  <c r="Z40"/>
  <c r="X40"/>
  <c r="AX40" s="1"/>
  <c r="W40"/>
  <c r="AY39"/>
  <c r="AX39"/>
  <c r="AA39"/>
  <c r="BA39" s="1"/>
  <c r="Z39"/>
  <c r="AZ39" s="1"/>
  <c r="X39"/>
  <c r="W39"/>
  <c r="AC39" s="1"/>
  <c r="BA38"/>
  <c r="AY38"/>
  <c r="AX38"/>
  <c r="AW38"/>
  <c r="AA38"/>
  <c r="Z38"/>
  <c r="AZ38" s="1"/>
  <c r="X38"/>
  <c r="W38"/>
  <c r="BA37"/>
  <c r="AZ37"/>
  <c r="AY37"/>
  <c r="AW37"/>
  <c r="AA37"/>
  <c r="Z37"/>
  <c r="X37"/>
  <c r="AX37" s="1"/>
  <c r="W37"/>
  <c r="AZ36"/>
  <c r="AY36"/>
  <c r="AA36"/>
  <c r="BA36" s="1"/>
  <c r="Z36"/>
  <c r="X36"/>
  <c r="AX36" s="1"/>
  <c r="W36"/>
  <c r="AY35"/>
  <c r="AX35"/>
  <c r="AA35"/>
  <c r="BA35" s="1"/>
  <c r="Z35"/>
  <c r="AZ35" s="1"/>
  <c r="X35"/>
  <c r="W35"/>
  <c r="AC35" s="1"/>
  <c r="BA34"/>
  <c r="AY34"/>
  <c r="AX34"/>
  <c r="AW34"/>
  <c r="AB34" s="1"/>
  <c r="AA34"/>
  <c r="Z34"/>
  <c r="AZ34" s="1"/>
  <c r="X34"/>
  <c r="W34"/>
  <c r="BA33"/>
  <c r="AZ33"/>
  <c r="AY33"/>
  <c r="AW33"/>
  <c r="AA33"/>
  <c r="Z33"/>
  <c r="X33"/>
  <c r="AX33" s="1"/>
  <c r="W33"/>
  <c r="AZ32"/>
  <c r="AY32"/>
  <c r="AA32"/>
  <c r="BA32" s="1"/>
  <c r="Z32"/>
  <c r="X32"/>
  <c r="AX32" s="1"/>
  <c r="W32"/>
  <c r="AY31"/>
  <c r="AX31"/>
  <c r="AA31"/>
  <c r="BA31" s="1"/>
  <c r="Z31"/>
  <c r="AZ31" s="1"/>
  <c r="X31"/>
  <c r="W31"/>
  <c r="AC31" s="1"/>
  <c r="BA30"/>
  <c r="AY30"/>
  <c r="AX30"/>
  <c r="AW30"/>
  <c r="AA30"/>
  <c r="Z30"/>
  <c r="AZ30" s="1"/>
  <c r="X30"/>
  <c r="W30"/>
  <c r="BA29"/>
  <c r="AZ29"/>
  <c r="AY29"/>
  <c r="AW29"/>
  <c r="AA29"/>
  <c r="Z29"/>
  <c r="X29"/>
  <c r="AX29" s="1"/>
  <c r="W29"/>
  <c r="AZ28"/>
  <c r="AY28"/>
  <c r="AA28"/>
  <c r="BA28" s="1"/>
  <c r="Z28"/>
  <c r="X28"/>
  <c r="AX28" s="1"/>
  <c r="W28"/>
  <c r="AY27"/>
  <c r="AX27"/>
  <c r="AA27"/>
  <c r="BA27" s="1"/>
  <c r="Z27"/>
  <c r="AZ27" s="1"/>
  <c r="X27"/>
  <c r="W27"/>
  <c r="AC27" s="1"/>
  <c r="BA26"/>
  <c r="AY26"/>
  <c r="AX26"/>
  <c r="AW26"/>
  <c r="AB26" s="1"/>
  <c r="AA26"/>
  <c r="Z26"/>
  <c r="AZ26" s="1"/>
  <c r="X26"/>
  <c r="W26"/>
  <c r="BA25"/>
  <c r="AZ25"/>
  <c r="AY25"/>
  <c r="AW25"/>
  <c r="AA25"/>
  <c r="Z25"/>
  <c r="X25"/>
  <c r="AX25" s="1"/>
  <c r="W25"/>
  <c r="AZ24"/>
  <c r="AY24"/>
  <c r="AA24"/>
  <c r="BA24" s="1"/>
  <c r="Z24"/>
  <c r="X24"/>
  <c r="AX24" s="1"/>
  <c r="W24"/>
  <c r="AY23"/>
  <c r="AX23"/>
  <c r="AA23"/>
  <c r="BA23" s="1"/>
  <c r="Z23"/>
  <c r="AZ23" s="1"/>
  <c r="X23"/>
  <c r="W23"/>
  <c r="AC23" s="1"/>
  <c r="BA22"/>
  <c r="AY22"/>
  <c r="AX22"/>
  <c r="AW22"/>
  <c r="AA22"/>
  <c r="Z22"/>
  <c r="AZ22" s="1"/>
  <c r="X22"/>
  <c r="W22"/>
  <c r="BA21"/>
  <c r="AZ21"/>
  <c r="AY21"/>
  <c r="AW21"/>
  <c r="AA21"/>
  <c r="Z21"/>
  <c r="X21"/>
  <c r="AX21" s="1"/>
  <c r="W21"/>
  <c r="AZ20"/>
  <c r="AY20"/>
  <c r="AA20"/>
  <c r="BA20" s="1"/>
  <c r="Z20"/>
  <c r="X20"/>
  <c r="AX20" s="1"/>
  <c r="W20"/>
  <c r="AY19"/>
  <c r="AX19"/>
  <c r="AA19"/>
  <c r="BA19" s="1"/>
  <c r="Z19"/>
  <c r="AZ19" s="1"/>
  <c r="X19"/>
  <c r="W19"/>
  <c r="AC19" s="1"/>
  <c r="BA18"/>
  <c r="AY18"/>
  <c r="AX18"/>
  <c r="AW18"/>
  <c r="AB18" s="1"/>
  <c r="AA18"/>
  <c r="Z18"/>
  <c r="AZ18" s="1"/>
  <c r="X18"/>
  <c r="W18"/>
  <c r="BA17"/>
  <c r="AZ17"/>
  <c r="AY17"/>
  <c r="AW17"/>
  <c r="AA17"/>
  <c r="Z17"/>
  <c r="X17"/>
  <c r="AX17" s="1"/>
  <c r="W17"/>
  <c r="AZ16"/>
  <c r="AY16"/>
  <c r="AA16"/>
  <c r="BA16" s="1"/>
  <c r="Z16"/>
  <c r="X16"/>
  <c r="AX16" s="1"/>
  <c r="W16"/>
  <c r="AY15"/>
  <c r="AX15"/>
  <c r="AA15"/>
  <c r="BA15" s="1"/>
  <c r="Z15"/>
  <c r="AZ15" s="1"/>
  <c r="X15"/>
  <c r="W15"/>
  <c r="AC15" s="1"/>
  <c r="BA14"/>
  <c r="AY14"/>
  <c r="AX14"/>
  <c r="AW14"/>
  <c r="AA14"/>
  <c r="Z14"/>
  <c r="AZ14" s="1"/>
  <c r="X14"/>
  <c r="W14"/>
  <c r="BA13"/>
  <c r="AZ13"/>
  <c r="AY13"/>
  <c r="AW13"/>
  <c r="AA13"/>
  <c r="Z13"/>
  <c r="X13"/>
  <c r="AX13" s="1"/>
  <c r="W13"/>
  <c r="AZ12"/>
  <c r="AY12"/>
  <c r="AA12"/>
  <c r="BA12" s="1"/>
  <c r="Z12"/>
  <c r="X12"/>
  <c r="AX12" s="1"/>
  <c r="W12"/>
  <c r="AY11"/>
  <c r="AX11"/>
  <c r="AA11"/>
  <c r="BA11" s="1"/>
  <c r="Z11"/>
  <c r="AZ11" s="1"/>
  <c r="X11"/>
  <c r="W11"/>
  <c r="AC11" s="1"/>
  <c r="BA10"/>
  <c r="AY10"/>
  <c r="AX10"/>
  <c r="AW10"/>
  <c r="AB10" s="1"/>
  <c r="AA10"/>
  <c r="Z10"/>
  <c r="AZ10" s="1"/>
  <c r="X10"/>
  <c r="W10"/>
  <c r="BA9"/>
  <c r="AZ9"/>
  <c r="AY9"/>
  <c r="AW9"/>
  <c r="AA9"/>
  <c r="Z9"/>
  <c r="X9"/>
  <c r="AX9" s="1"/>
  <c r="W9"/>
  <c r="AZ8"/>
  <c r="AY8"/>
  <c r="AA8"/>
  <c r="BA8" s="1"/>
  <c r="Z8"/>
  <c r="X8"/>
  <c r="AX8" s="1"/>
  <c r="W8"/>
  <c r="AY7"/>
  <c r="AX7"/>
  <c r="AA7"/>
  <c r="BA7" s="1"/>
  <c r="Z7"/>
  <c r="AZ7" s="1"/>
  <c r="X7"/>
  <c r="W7"/>
  <c r="AC7" s="1"/>
  <c r="BA6"/>
  <c r="AY6"/>
  <c r="AX6"/>
  <c r="AW6"/>
  <c r="AA6"/>
  <c r="Z6"/>
  <c r="AZ6" s="1"/>
  <c r="X6"/>
  <c r="W6"/>
  <c r="BA5"/>
  <c r="AZ5"/>
  <c r="AY5"/>
  <c r="AW5"/>
  <c r="AA5"/>
  <c r="Z5"/>
  <c r="X5"/>
  <c r="AX5" s="1"/>
  <c r="W5"/>
  <c r="AW16" l="1"/>
  <c r="AB16" s="1"/>
  <c r="AC16"/>
  <c r="AW24"/>
  <c r="AB24" s="1"/>
  <c r="AC24"/>
  <c r="AW40"/>
  <c r="AB40" s="1"/>
  <c r="AC40"/>
  <c r="AW48"/>
  <c r="AB48" s="1"/>
  <c r="AC48"/>
  <c r="AW88"/>
  <c r="AB88" s="1"/>
  <c r="AC88"/>
  <c r="AW96"/>
  <c r="AB96" s="1"/>
  <c r="AC96"/>
  <c r="AW112"/>
  <c r="AB112" s="1"/>
  <c r="AC112"/>
  <c r="AW136"/>
  <c r="AB136" s="1"/>
  <c r="AC136"/>
  <c r="AW256"/>
  <c r="AB256" s="1"/>
  <c r="AC256"/>
  <c r="AW288"/>
  <c r="AB288" s="1"/>
  <c r="AC288"/>
  <c r="AW320"/>
  <c r="AB320" s="1"/>
  <c r="AC320"/>
  <c r="AW376"/>
  <c r="AB376" s="1"/>
  <c r="AC376"/>
  <c r="AW392"/>
  <c r="AB392" s="1"/>
  <c r="AC392"/>
  <c r="AW424"/>
  <c r="AB424" s="1"/>
  <c r="AC424"/>
  <c r="AW448"/>
  <c r="AB448" s="1"/>
  <c r="AC448"/>
  <c r="AW28"/>
  <c r="AB28" s="1"/>
  <c r="AC28"/>
  <c r="AW36"/>
  <c r="AB36" s="1"/>
  <c r="AC36"/>
  <c r="AW44"/>
  <c r="AB44" s="1"/>
  <c r="AC44"/>
  <c r="AW52"/>
  <c r="AB52" s="1"/>
  <c r="AC52"/>
  <c r="AW60"/>
  <c r="AB60" s="1"/>
  <c r="AC60"/>
  <c r="AW68"/>
  <c r="AB68" s="1"/>
  <c r="AC68"/>
  <c r="AW76"/>
  <c r="AB76" s="1"/>
  <c r="AC76"/>
  <c r="AW84"/>
  <c r="AB84" s="1"/>
  <c r="AC84"/>
  <c r="AW92"/>
  <c r="AB92" s="1"/>
  <c r="AC92"/>
  <c r="AW100"/>
  <c r="AB100" s="1"/>
  <c r="AC100"/>
  <c r="AW108"/>
  <c r="AB108" s="1"/>
  <c r="AC108"/>
  <c r="AW116"/>
  <c r="AB116" s="1"/>
  <c r="AC116"/>
  <c r="AW124"/>
  <c r="AB124" s="1"/>
  <c r="AC124"/>
  <c r="AW132"/>
  <c r="AB132" s="1"/>
  <c r="AC132"/>
  <c r="AW140"/>
  <c r="AB140" s="1"/>
  <c r="AC140"/>
  <c r="AW148"/>
  <c r="AB148" s="1"/>
  <c r="AC148"/>
  <c r="AW156"/>
  <c r="AB156" s="1"/>
  <c r="AC156"/>
  <c r="AW164"/>
  <c r="AB164" s="1"/>
  <c r="AC164"/>
  <c r="AW172"/>
  <c r="AB172" s="1"/>
  <c r="AC172"/>
  <c r="AW180"/>
  <c r="AB180" s="1"/>
  <c r="AC180"/>
  <c r="AW188"/>
  <c r="AB188" s="1"/>
  <c r="AC188"/>
  <c r="AW196"/>
  <c r="AB196" s="1"/>
  <c r="AC196"/>
  <c r="AW204"/>
  <c r="AB204" s="1"/>
  <c r="AC204"/>
  <c r="AW212"/>
  <c r="AB212" s="1"/>
  <c r="AC212"/>
  <c r="AX496"/>
  <c r="AC496"/>
  <c r="AX528"/>
  <c r="AB528" s="1"/>
  <c r="AC528"/>
  <c r="AX560"/>
  <c r="AC560"/>
  <c r="AB41"/>
  <c r="AB49"/>
  <c r="AB89"/>
  <c r="AB113"/>
  <c r="AB6"/>
  <c r="AB13"/>
  <c r="AB21"/>
  <c r="AB22"/>
  <c r="AB29"/>
  <c r="AB30"/>
  <c r="AB37"/>
  <c r="AB38"/>
  <c r="AB45"/>
  <c r="AB46"/>
  <c r="AB53"/>
  <c r="AB54"/>
  <c r="AB61"/>
  <c r="AB62"/>
  <c r="AB69"/>
  <c r="AB70"/>
  <c r="AB77"/>
  <c r="AB78"/>
  <c r="AB85"/>
  <c r="AB86"/>
  <c r="AB93"/>
  <c r="AB94"/>
  <c r="AB101"/>
  <c r="AB102"/>
  <c r="AB109"/>
  <c r="AB110"/>
  <c r="AB117"/>
  <c r="AB118"/>
  <c r="AB125"/>
  <c r="AB126"/>
  <c r="AB133"/>
  <c r="AB134"/>
  <c r="AB141"/>
  <c r="AB142"/>
  <c r="AB149"/>
  <c r="AB150"/>
  <c r="AB157"/>
  <c r="AB158"/>
  <c r="AB165"/>
  <c r="AB166"/>
  <c r="AB173"/>
  <c r="AB174"/>
  <c r="AB181"/>
  <c r="AB182"/>
  <c r="AB189"/>
  <c r="AB190"/>
  <c r="AB197"/>
  <c r="AB198"/>
  <c r="AB205"/>
  <c r="AB206"/>
  <c r="AB213"/>
  <c r="AB214"/>
  <c r="AB220"/>
  <c r="AB222"/>
  <c r="AB228"/>
  <c r="AB230"/>
  <c r="AB236"/>
  <c r="AB238"/>
  <c r="AB244"/>
  <c r="AB246"/>
  <c r="AB252"/>
  <c r="AB254"/>
  <c r="AB260"/>
  <c r="AB262"/>
  <c r="AB268"/>
  <c r="AB270"/>
  <c r="AB276"/>
  <c r="AB278"/>
  <c r="AB284"/>
  <c r="AB286"/>
  <c r="AB292"/>
  <c r="AB294"/>
  <c r="AB300"/>
  <c r="AB302"/>
  <c r="AB308"/>
  <c r="AB310"/>
  <c r="AB316"/>
  <c r="AB318"/>
  <c r="AB324"/>
  <c r="AB326"/>
  <c r="AB332"/>
  <c r="AB334"/>
  <c r="AB340"/>
  <c r="AB342"/>
  <c r="AB348"/>
  <c r="AB350"/>
  <c r="AB356"/>
  <c r="AB358"/>
  <c r="AB364"/>
  <c r="AB366"/>
  <c r="AB372"/>
  <c r="AB374"/>
  <c r="AB380"/>
  <c r="AB382"/>
  <c r="AB388"/>
  <c r="AB390"/>
  <c r="AB396"/>
  <c r="AB398"/>
  <c r="AB404"/>
  <c r="AB406"/>
  <c r="AB412"/>
  <c r="AB414"/>
  <c r="AB420"/>
  <c r="AB422"/>
  <c r="AB428"/>
  <c r="AB430"/>
  <c r="AB436"/>
  <c r="AB438"/>
  <c r="AB444"/>
  <c r="AB446"/>
  <c r="AB452"/>
  <c r="AB454"/>
  <c r="AB460"/>
  <c r="AB462"/>
  <c r="AB468"/>
  <c r="AW8"/>
  <c r="AB8" s="1"/>
  <c r="AC8"/>
  <c r="AW32"/>
  <c r="AB32" s="1"/>
  <c r="AC32"/>
  <c r="AW104"/>
  <c r="AB104" s="1"/>
  <c r="AC104"/>
  <c r="AW120"/>
  <c r="AB120" s="1"/>
  <c r="AC120"/>
  <c r="AW144"/>
  <c r="AB144" s="1"/>
  <c r="AC144"/>
  <c r="AW152"/>
  <c r="AB152" s="1"/>
  <c r="AC152"/>
  <c r="AW216"/>
  <c r="AB216" s="1"/>
  <c r="AC216"/>
  <c r="AW224"/>
  <c r="AB224" s="1"/>
  <c r="AC224"/>
  <c r="AW232"/>
  <c r="AB232" s="1"/>
  <c r="AC232"/>
  <c r="AW240"/>
  <c r="AB240" s="1"/>
  <c r="AC240"/>
  <c r="AW264"/>
  <c r="AB264" s="1"/>
  <c r="AC264"/>
  <c r="AW280"/>
  <c r="AB280" s="1"/>
  <c r="AC280"/>
  <c r="AW296"/>
  <c r="AB296" s="1"/>
  <c r="AC296"/>
  <c r="AW304"/>
  <c r="AB304" s="1"/>
  <c r="AC304"/>
  <c r="AW312"/>
  <c r="AB312" s="1"/>
  <c r="AC312"/>
  <c r="AW328"/>
  <c r="AB328" s="1"/>
  <c r="AC328"/>
  <c r="AW336"/>
  <c r="AB336" s="1"/>
  <c r="AC336"/>
  <c r="AW352"/>
  <c r="AB352" s="1"/>
  <c r="AC352"/>
  <c r="AW360"/>
  <c r="AB360" s="1"/>
  <c r="AC360"/>
  <c r="AW400"/>
  <c r="AB400" s="1"/>
  <c r="AC400"/>
  <c r="AW12"/>
  <c r="AB12" s="1"/>
  <c r="AC12"/>
  <c r="AW20"/>
  <c r="AB20" s="1"/>
  <c r="AC20"/>
  <c r="AX488"/>
  <c r="AC488"/>
  <c r="AX520"/>
  <c r="AC520"/>
  <c r="AX552"/>
  <c r="AC552"/>
  <c r="AB17"/>
  <c r="AB25"/>
  <c r="AB33"/>
  <c r="AB65"/>
  <c r="AB81"/>
  <c r="AB97"/>
  <c r="AB105"/>
  <c r="AB121"/>
  <c r="AB137"/>
  <c r="AB145"/>
  <c r="AB153"/>
  <c r="AB161"/>
  <c r="AB185"/>
  <c r="AB201"/>
  <c r="AB5"/>
  <c r="AB14"/>
  <c r="AC5"/>
  <c r="AC10"/>
  <c r="AC13"/>
  <c r="AC18"/>
  <c r="AC21"/>
  <c r="AC26"/>
  <c r="AC29"/>
  <c r="AC34"/>
  <c r="AC37"/>
  <c r="AC42"/>
  <c r="AC45"/>
  <c r="AC50"/>
  <c r="AC53"/>
  <c r="AC58"/>
  <c r="AC61"/>
  <c r="AC66"/>
  <c r="AC69"/>
  <c r="AC74"/>
  <c r="AC77"/>
  <c r="AC82"/>
  <c r="AC85"/>
  <c r="AC90"/>
  <c r="AC93"/>
  <c r="AC98"/>
  <c r="AC101"/>
  <c r="AC106"/>
  <c r="AC109"/>
  <c r="AC114"/>
  <c r="AC117"/>
  <c r="AC122"/>
  <c r="AC125"/>
  <c r="AC130"/>
  <c r="AC133"/>
  <c r="AC138"/>
  <c r="AC141"/>
  <c r="AC146"/>
  <c r="AC149"/>
  <c r="AC154"/>
  <c r="AC157"/>
  <c r="AC162"/>
  <c r="AC165"/>
  <c r="AC170"/>
  <c r="AC173"/>
  <c r="AC178"/>
  <c r="AC181"/>
  <c r="AC186"/>
  <c r="AC189"/>
  <c r="AC194"/>
  <c r="AC197"/>
  <c r="AC202"/>
  <c r="AC205"/>
  <c r="AC210"/>
  <c r="AC213"/>
  <c r="AC217"/>
  <c r="AB223"/>
  <c r="AC223"/>
  <c r="AC225"/>
  <c r="AB231"/>
  <c r="AC231"/>
  <c r="AC233"/>
  <c r="AB239"/>
  <c r="AC239"/>
  <c r="AC241"/>
  <c r="AB247"/>
  <c r="AC247"/>
  <c r="AC249"/>
  <c r="AB255"/>
  <c r="AC255"/>
  <c r="AC257"/>
  <c r="AB263"/>
  <c r="AC263"/>
  <c r="AC265"/>
  <c r="AB271"/>
  <c r="AC271"/>
  <c r="AC273"/>
  <c r="AB279"/>
  <c r="AC279"/>
  <c r="AC281"/>
  <c r="AB287"/>
  <c r="AC287"/>
  <c r="AC289"/>
  <c r="AB295"/>
  <c r="AC295"/>
  <c r="AC297"/>
  <c r="AB303"/>
  <c r="AC303"/>
  <c r="AC305"/>
  <c r="AB311"/>
  <c r="AC311"/>
  <c r="AC313"/>
  <c r="AB319"/>
  <c r="AC319"/>
  <c r="AC321"/>
  <c r="AB327"/>
  <c r="AC327"/>
  <c r="AC329"/>
  <c r="AB335"/>
  <c r="AC335"/>
  <c r="AC337"/>
  <c r="AB343"/>
  <c r="AC343"/>
  <c r="AC345"/>
  <c r="AB351"/>
  <c r="AC351"/>
  <c r="AC353"/>
  <c r="AB359"/>
  <c r="AC359"/>
  <c r="AC361"/>
  <c r="AB367"/>
  <c r="AC367"/>
  <c r="AC369"/>
  <c r="AB375"/>
  <c r="AC375"/>
  <c r="AC377"/>
  <c r="AB383"/>
  <c r="AC383"/>
  <c r="AC385"/>
  <c r="AB391"/>
  <c r="AC391"/>
  <c r="AC393"/>
  <c r="AB399"/>
  <c r="AC399"/>
  <c r="AC401"/>
  <c r="AB407"/>
  <c r="AC407"/>
  <c r="AC409"/>
  <c r="AB415"/>
  <c r="AC415"/>
  <c r="AC417"/>
  <c r="AB423"/>
  <c r="AC423"/>
  <c r="AC425"/>
  <c r="AB431"/>
  <c r="AC431"/>
  <c r="AC433"/>
  <c r="AB439"/>
  <c r="AC439"/>
  <c r="AC441"/>
  <c r="AB447"/>
  <c r="AC447"/>
  <c r="AC449"/>
  <c r="AB455"/>
  <c r="AC455"/>
  <c r="AC457"/>
  <c r="AB463"/>
  <c r="AC463"/>
  <c r="AC465"/>
  <c r="AB474"/>
  <c r="AW56"/>
  <c r="AB56" s="1"/>
  <c r="AC56"/>
  <c r="AW64"/>
  <c r="AB64" s="1"/>
  <c r="AC64"/>
  <c r="AW72"/>
  <c r="AB72" s="1"/>
  <c r="AC72"/>
  <c r="AW80"/>
  <c r="AB80" s="1"/>
  <c r="AC80"/>
  <c r="AW128"/>
  <c r="AB128" s="1"/>
  <c r="AC128"/>
  <c r="AW160"/>
  <c r="AB160" s="1"/>
  <c r="AC160"/>
  <c r="AW168"/>
  <c r="AB168" s="1"/>
  <c r="AC168"/>
  <c r="AW176"/>
  <c r="AB176" s="1"/>
  <c r="AC176"/>
  <c r="AW184"/>
  <c r="AB184" s="1"/>
  <c r="AC184"/>
  <c r="AW192"/>
  <c r="AB192" s="1"/>
  <c r="AC192"/>
  <c r="AW200"/>
  <c r="AB200" s="1"/>
  <c r="AC200"/>
  <c r="AW208"/>
  <c r="AB208" s="1"/>
  <c r="AC208"/>
  <c r="AW248"/>
  <c r="AB248" s="1"/>
  <c r="AC248"/>
  <c r="AW272"/>
  <c r="AB272" s="1"/>
  <c r="AC272"/>
  <c r="AW344"/>
  <c r="AB344" s="1"/>
  <c r="AC344"/>
  <c r="AW368"/>
  <c r="AB368" s="1"/>
  <c r="AC368"/>
  <c r="AW384"/>
  <c r="AB384" s="1"/>
  <c r="AC384"/>
  <c r="AW408"/>
  <c r="AB408" s="1"/>
  <c r="AC408"/>
  <c r="AW416"/>
  <c r="AB416" s="1"/>
  <c r="AC416"/>
  <c r="AW432"/>
  <c r="AB432" s="1"/>
  <c r="AC432"/>
  <c r="AW440"/>
  <c r="AB440" s="1"/>
  <c r="AC440"/>
  <c r="AW456"/>
  <c r="AB456" s="1"/>
  <c r="AC456"/>
  <c r="AW464"/>
  <c r="AB464" s="1"/>
  <c r="AC464"/>
  <c r="AW475"/>
  <c r="AB475" s="1"/>
  <c r="AC475"/>
  <c r="AW476"/>
  <c r="AB476" s="1"/>
  <c r="AC476"/>
  <c r="AX512"/>
  <c r="AB512" s="1"/>
  <c r="AC512"/>
  <c r="AX544"/>
  <c r="AC544"/>
  <c r="AW570"/>
  <c r="AB570" s="1"/>
  <c r="AC570"/>
  <c r="AC572"/>
  <c r="AW572"/>
  <c r="AB572" s="1"/>
  <c r="AW578"/>
  <c r="AB578" s="1"/>
  <c r="AC578"/>
  <c r="AC580"/>
  <c r="AW580"/>
  <c r="AB580" s="1"/>
  <c r="AW586"/>
  <c r="AB586" s="1"/>
  <c r="AC586"/>
  <c r="AC588"/>
  <c r="AW588"/>
  <c r="AB588" s="1"/>
  <c r="AW594"/>
  <c r="AB594" s="1"/>
  <c r="AC594"/>
  <c r="AC596"/>
  <c r="AW596"/>
  <c r="AB596" s="1"/>
  <c r="AW602"/>
  <c r="AB602" s="1"/>
  <c r="AC602"/>
  <c r="AC604"/>
  <c r="AW604"/>
  <c r="AB604" s="1"/>
  <c r="AC218"/>
  <c r="AW218"/>
  <c r="AB218" s="1"/>
  <c r="AC226"/>
  <c r="AW226"/>
  <c r="AB226" s="1"/>
  <c r="AC234"/>
  <c r="AW234"/>
  <c r="AB234" s="1"/>
  <c r="AC242"/>
  <c r="AW242"/>
  <c r="AB242" s="1"/>
  <c r="AC250"/>
  <c r="AW250"/>
  <c r="AB250" s="1"/>
  <c r="AC258"/>
  <c r="AW258"/>
  <c r="AB258" s="1"/>
  <c r="AC266"/>
  <c r="AW266"/>
  <c r="AB266" s="1"/>
  <c r="AC274"/>
  <c r="AW274"/>
  <c r="AB274" s="1"/>
  <c r="AC282"/>
  <c r="AW282"/>
  <c r="AB282" s="1"/>
  <c r="AC290"/>
  <c r="AW290"/>
  <c r="AB290" s="1"/>
  <c r="AC298"/>
  <c r="AW298"/>
  <c r="AB298" s="1"/>
  <c r="AC306"/>
  <c r="AW306"/>
  <c r="AB306" s="1"/>
  <c r="AC314"/>
  <c r="AW314"/>
  <c r="AB314" s="1"/>
  <c r="AC322"/>
  <c r="AW322"/>
  <c r="AB322" s="1"/>
  <c r="AC330"/>
  <c r="AW330"/>
  <c r="AB330" s="1"/>
  <c r="AC338"/>
  <c r="AW338"/>
  <c r="AB338" s="1"/>
  <c r="AC346"/>
  <c r="AW346"/>
  <c r="AB346" s="1"/>
  <c r="AC354"/>
  <c r="AW354"/>
  <c r="AB354" s="1"/>
  <c r="AC362"/>
  <c r="AW362"/>
  <c r="AB362" s="1"/>
  <c r="AC370"/>
  <c r="AW370"/>
  <c r="AB370" s="1"/>
  <c r="AC378"/>
  <c r="AW378"/>
  <c r="AB378" s="1"/>
  <c r="AC386"/>
  <c r="AW386"/>
  <c r="AB386" s="1"/>
  <c r="AC394"/>
  <c r="AW394"/>
  <c r="AB394" s="1"/>
  <c r="AC402"/>
  <c r="AW402"/>
  <c r="AB402" s="1"/>
  <c r="AC410"/>
  <c r="AW410"/>
  <c r="AB410" s="1"/>
  <c r="AC418"/>
  <c r="AW418"/>
  <c r="AB418" s="1"/>
  <c r="AC426"/>
  <c r="AW426"/>
  <c r="AB426" s="1"/>
  <c r="AC434"/>
  <c r="AW434"/>
  <c r="AB434" s="1"/>
  <c r="AC442"/>
  <c r="AW442"/>
  <c r="AB442" s="1"/>
  <c r="AC450"/>
  <c r="AW450"/>
  <c r="AB450" s="1"/>
  <c r="AC458"/>
  <c r="AW458"/>
  <c r="AB458" s="1"/>
  <c r="AC466"/>
  <c r="AW466"/>
  <c r="AB466" s="1"/>
  <c r="AX473"/>
  <c r="AB473" s="1"/>
  <c r="AC473"/>
  <c r="AC481"/>
  <c r="AX481"/>
  <c r="AX504"/>
  <c r="AC504"/>
  <c r="AX536"/>
  <c r="AC536"/>
  <c r="AB9"/>
  <c r="AB57"/>
  <c r="AB73"/>
  <c r="AB129"/>
  <c r="AB169"/>
  <c r="AB177"/>
  <c r="AB193"/>
  <c r="AB209"/>
  <c r="AC6"/>
  <c r="AC9"/>
  <c r="AC14"/>
  <c r="AC17"/>
  <c r="AC22"/>
  <c r="AC25"/>
  <c r="AC30"/>
  <c r="AC33"/>
  <c r="AC38"/>
  <c r="AC41"/>
  <c r="AC46"/>
  <c r="AC49"/>
  <c r="AC54"/>
  <c r="AC57"/>
  <c r="AC62"/>
  <c r="AC65"/>
  <c r="AC70"/>
  <c r="AC73"/>
  <c r="AC78"/>
  <c r="AC81"/>
  <c r="AC86"/>
  <c r="AC89"/>
  <c r="AC94"/>
  <c r="AC97"/>
  <c r="AC102"/>
  <c r="AC105"/>
  <c r="AC110"/>
  <c r="AC113"/>
  <c r="AC118"/>
  <c r="AC121"/>
  <c r="AC126"/>
  <c r="AC129"/>
  <c r="AC134"/>
  <c r="AC137"/>
  <c r="AC142"/>
  <c r="AC145"/>
  <c r="AC150"/>
  <c r="AC153"/>
  <c r="AC158"/>
  <c r="AC161"/>
  <c r="AC166"/>
  <c r="AC169"/>
  <c r="AC174"/>
  <c r="AC177"/>
  <c r="AC182"/>
  <c r="AC185"/>
  <c r="AC190"/>
  <c r="AC193"/>
  <c r="AC198"/>
  <c r="AC201"/>
  <c r="AC206"/>
  <c r="AC209"/>
  <c r="AC214"/>
  <c r="AB219"/>
  <c r="AB227"/>
  <c r="AB235"/>
  <c r="AB243"/>
  <c r="AB251"/>
  <c r="AB259"/>
  <c r="AB267"/>
  <c r="AB275"/>
  <c r="AB283"/>
  <c r="AB291"/>
  <c r="AB299"/>
  <c r="AB307"/>
  <c r="AB315"/>
  <c r="AB323"/>
  <c r="AB331"/>
  <c r="AB339"/>
  <c r="AB347"/>
  <c r="AB355"/>
  <c r="AB363"/>
  <c r="AB371"/>
  <c r="AB379"/>
  <c r="AB387"/>
  <c r="AB395"/>
  <c r="AB403"/>
  <c r="AB411"/>
  <c r="AB419"/>
  <c r="AB427"/>
  <c r="AB435"/>
  <c r="AB443"/>
  <c r="AB451"/>
  <c r="AB459"/>
  <c r="AB467"/>
  <c r="AC612"/>
  <c r="AW612"/>
  <c r="AB612" s="1"/>
  <c r="AW618"/>
  <c r="AB618" s="1"/>
  <c r="AC618"/>
  <c r="AC628"/>
  <c r="AW628"/>
  <c r="AB628" s="1"/>
  <c r="AC652"/>
  <c r="AW652"/>
  <c r="AB652" s="1"/>
  <c r="AW658"/>
  <c r="AB658" s="1"/>
  <c r="AC658"/>
  <c r="AC692"/>
  <c r="AW692"/>
  <c r="AB692" s="1"/>
  <c r="AW698"/>
  <c r="AB698" s="1"/>
  <c r="AC698"/>
  <c r="AW706"/>
  <c r="AB706" s="1"/>
  <c r="AC706"/>
  <c r="AW722"/>
  <c r="AB722" s="1"/>
  <c r="AC722"/>
  <c r="AW738"/>
  <c r="AB738" s="1"/>
  <c r="AC738"/>
  <c r="AC759"/>
  <c r="AW759"/>
  <c r="AB759" s="1"/>
  <c r="AC1136"/>
  <c r="AW1136"/>
  <c r="AB1136" s="1"/>
  <c r="AX1141"/>
  <c r="AC1141"/>
  <c r="AC1194"/>
  <c r="AW1194"/>
  <c r="AB1194" s="1"/>
  <c r="AC1206"/>
  <c r="AW1206"/>
  <c r="AB1206" s="1"/>
  <c r="AC1226"/>
  <c r="AW1226"/>
  <c r="AB1226" s="1"/>
  <c r="AC1234"/>
  <c r="AW1234"/>
  <c r="AB1234" s="1"/>
  <c r="AW483"/>
  <c r="AB483" s="1"/>
  <c r="AC483"/>
  <c r="AW491"/>
  <c r="AB491" s="1"/>
  <c r="AC491"/>
  <c r="AW499"/>
  <c r="AB499" s="1"/>
  <c r="AC499"/>
  <c r="AW507"/>
  <c r="AB507" s="1"/>
  <c r="AC507"/>
  <c r="AW515"/>
  <c r="AB515" s="1"/>
  <c r="AC515"/>
  <c r="AW523"/>
  <c r="AB523" s="1"/>
  <c r="AC523"/>
  <c r="AW531"/>
  <c r="AB531" s="1"/>
  <c r="AC531"/>
  <c r="AW539"/>
  <c r="AB539" s="1"/>
  <c r="AC539"/>
  <c r="AW547"/>
  <c r="AB547" s="1"/>
  <c r="AC547"/>
  <c r="AW555"/>
  <c r="AB555" s="1"/>
  <c r="AC555"/>
  <c r="AW563"/>
  <c r="AB563" s="1"/>
  <c r="AC563"/>
  <c r="AW757"/>
  <c r="AB757" s="1"/>
  <c r="AC757"/>
  <c r="AX772"/>
  <c r="AC772"/>
  <c r="AX804"/>
  <c r="AC804"/>
  <c r="AX836"/>
  <c r="AC836"/>
  <c r="AX868"/>
  <c r="AC868"/>
  <c r="AB221"/>
  <c r="AB229"/>
  <c r="AB237"/>
  <c r="AB245"/>
  <c r="AB253"/>
  <c r="AB261"/>
  <c r="AB269"/>
  <c r="AB277"/>
  <c r="AB285"/>
  <c r="AB293"/>
  <c r="AB301"/>
  <c r="AB309"/>
  <c r="AB317"/>
  <c r="AB325"/>
  <c r="AB333"/>
  <c r="AB341"/>
  <c r="AB349"/>
  <c r="AB357"/>
  <c r="AB365"/>
  <c r="AB373"/>
  <c r="AB381"/>
  <c r="AB389"/>
  <c r="AB397"/>
  <c r="AB405"/>
  <c r="AB413"/>
  <c r="AB421"/>
  <c r="AB429"/>
  <c r="AB437"/>
  <c r="AB445"/>
  <c r="AB453"/>
  <c r="AB461"/>
  <c r="AB469"/>
  <c r="AC620"/>
  <c r="AW620"/>
  <c r="AB620" s="1"/>
  <c r="AW626"/>
  <c r="AB626" s="1"/>
  <c r="AC626"/>
  <c r="AW642"/>
  <c r="AB642" s="1"/>
  <c r="AC642"/>
  <c r="AW650"/>
  <c r="AB650" s="1"/>
  <c r="AC650"/>
  <c r="AC668"/>
  <c r="AW668"/>
  <c r="AB668" s="1"/>
  <c r="AW674"/>
  <c r="AB674" s="1"/>
  <c r="AC674"/>
  <c r="AC684"/>
  <c r="AW684"/>
  <c r="AB684" s="1"/>
  <c r="AW690"/>
  <c r="AB690" s="1"/>
  <c r="AC690"/>
  <c r="AC708"/>
  <c r="AW708"/>
  <c r="AB708" s="1"/>
  <c r="AW730"/>
  <c r="AB730" s="1"/>
  <c r="AC730"/>
  <c r="AC740"/>
  <c r="AW740"/>
  <c r="AB740" s="1"/>
  <c r="AX860"/>
  <c r="AC860"/>
  <c r="AC1134"/>
  <c r="AW1134"/>
  <c r="AB1134" s="1"/>
  <c r="AC1214"/>
  <c r="AW1214"/>
  <c r="AB1214" s="1"/>
  <c r="AC1238"/>
  <c r="AW1238"/>
  <c r="AB1238" s="1"/>
  <c r="AC1242"/>
  <c r="AW1242"/>
  <c r="AB1242" s="1"/>
  <c r="AC1250"/>
  <c r="AW1250"/>
  <c r="AB1250" s="1"/>
  <c r="AW487"/>
  <c r="AB487" s="1"/>
  <c r="AC487"/>
  <c r="AW495"/>
  <c r="AB495" s="1"/>
  <c r="AC495"/>
  <c r="AW503"/>
  <c r="AB503" s="1"/>
  <c r="AC503"/>
  <c r="AW511"/>
  <c r="AB511" s="1"/>
  <c r="AC511"/>
  <c r="AW519"/>
  <c r="AB519" s="1"/>
  <c r="AC519"/>
  <c r="AW527"/>
  <c r="AB527" s="1"/>
  <c r="AC527"/>
  <c r="AW535"/>
  <c r="AB535" s="1"/>
  <c r="AC535"/>
  <c r="AW543"/>
  <c r="AB543" s="1"/>
  <c r="AC543"/>
  <c r="AW551"/>
  <c r="AB551" s="1"/>
  <c r="AC551"/>
  <c r="AW559"/>
  <c r="AB559" s="1"/>
  <c r="AC559"/>
  <c r="BA754"/>
  <c r="AC754"/>
  <c r="AX761"/>
  <c r="AC761"/>
  <c r="AX788"/>
  <c r="AC788"/>
  <c r="AX820"/>
  <c r="AC820"/>
  <c r="AX852"/>
  <c r="AC852"/>
  <c r="AX884"/>
  <c r="AC884"/>
  <c r="AW11"/>
  <c r="AB11" s="1"/>
  <c r="AW15"/>
  <c r="AB15" s="1"/>
  <c r="AW19"/>
  <c r="AB19" s="1"/>
  <c r="AW23"/>
  <c r="AB23" s="1"/>
  <c r="AW27"/>
  <c r="AB27" s="1"/>
  <c r="AW31"/>
  <c r="AB31" s="1"/>
  <c r="AW35"/>
  <c r="AB35" s="1"/>
  <c r="AW39"/>
  <c r="AB39" s="1"/>
  <c r="AW43"/>
  <c r="AB43" s="1"/>
  <c r="AW47"/>
  <c r="AB47" s="1"/>
  <c r="AW51"/>
  <c r="AB51" s="1"/>
  <c r="AW55"/>
  <c r="AB55" s="1"/>
  <c r="AW59"/>
  <c r="AB59" s="1"/>
  <c r="AW63"/>
  <c r="AB63" s="1"/>
  <c r="AW67"/>
  <c r="AB67" s="1"/>
  <c r="AW71"/>
  <c r="AB71" s="1"/>
  <c r="AW75"/>
  <c r="AB75" s="1"/>
  <c r="AW79"/>
  <c r="AB79" s="1"/>
  <c r="AW83"/>
  <c r="AB83" s="1"/>
  <c r="AW87"/>
  <c r="AB87" s="1"/>
  <c r="AW91"/>
  <c r="AB91" s="1"/>
  <c r="AW95"/>
  <c r="AB95" s="1"/>
  <c r="AW99"/>
  <c r="AB99" s="1"/>
  <c r="AW103"/>
  <c r="AB103" s="1"/>
  <c r="AW107"/>
  <c r="AB107" s="1"/>
  <c r="AW111"/>
  <c r="AB111" s="1"/>
  <c r="AW115"/>
  <c r="AB115" s="1"/>
  <c r="AW119"/>
  <c r="AB119" s="1"/>
  <c r="AW123"/>
  <c r="AB123" s="1"/>
  <c r="AW127"/>
  <c r="AB127" s="1"/>
  <c r="AW131"/>
  <c r="AB131" s="1"/>
  <c r="AW135"/>
  <c r="AB135" s="1"/>
  <c r="AW139"/>
  <c r="AB139" s="1"/>
  <c r="AW143"/>
  <c r="AB143" s="1"/>
  <c r="AW147"/>
  <c r="AB147" s="1"/>
  <c r="AW151"/>
  <c r="AB151" s="1"/>
  <c r="AW155"/>
  <c r="AB155" s="1"/>
  <c r="AW159"/>
  <c r="AB159" s="1"/>
  <c r="AW163"/>
  <c r="AB163" s="1"/>
  <c r="AW167"/>
  <c r="AB167" s="1"/>
  <c r="AW171"/>
  <c r="AB171" s="1"/>
  <c r="AW175"/>
  <c r="AB175" s="1"/>
  <c r="AW179"/>
  <c r="AB179" s="1"/>
  <c r="AW183"/>
  <c r="AB183" s="1"/>
  <c r="AW187"/>
  <c r="AB187" s="1"/>
  <c r="AW191"/>
  <c r="AB191" s="1"/>
  <c r="AW195"/>
  <c r="AB195" s="1"/>
  <c r="AW199"/>
  <c r="AB199" s="1"/>
  <c r="AW203"/>
  <c r="AB203" s="1"/>
  <c r="AW207"/>
  <c r="AB207" s="1"/>
  <c r="AW211"/>
  <c r="AB211" s="1"/>
  <c r="AW215"/>
  <c r="AB215" s="1"/>
  <c r="AB217"/>
  <c r="AC220"/>
  <c r="AB225"/>
  <c r="AC228"/>
  <c r="AB233"/>
  <c r="AC236"/>
  <c r="AB241"/>
  <c r="AC244"/>
  <c r="AB249"/>
  <c r="AC252"/>
  <c r="AB257"/>
  <c r="AC260"/>
  <c r="AB265"/>
  <c r="AC268"/>
  <c r="AB273"/>
  <c r="AC276"/>
  <c r="AB281"/>
  <c r="AC284"/>
  <c r="AB289"/>
  <c r="AC292"/>
  <c r="AB297"/>
  <c r="AC300"/>
  <c r="AB305"/>
  <c r="AC308"/>
  <c r="AB313"/>
  <c r="AC316"/>
  <c r="AB321"/>
  <c r="AC324"/>
  <c r="AB329"/>
  <c r="AC332"/>
  <c r="AB337"/>
  <c r="AC340"/>
  <c r="AB345"/>
  <c r="AC348"/>
  <c r="AB353"/>
  <c r="AC356"/>
  <c r="AB361"/>
  <c r="AC364"/>
  <c r="AB369"/>
  <c r="AC372"/>
  <c r="AB377"/>
  <c r="AC380"/>
  <c r="AB385"/>
  <c r="AC388"/>
  <c r="AB393"/>
  <c r="AC396"/>
  <c r="AB401"/>
  <c r="AC404"/>
  <c r="AB409"/>
  <c r="AC412"/>
  <c r="AB417"/>
  <c r="AC420"/>
  <c r="AB425"/>
  <c r="AC428"/>
  <c r="AB433"/>
  <c r="AC436"/>
  <c r="AB441"/>
  <c r="AC444"/>
  <c r="AB449"/>
  <c r="AC452"/>
  <c r="AB457"/>
  <c r="AC460"/>
  <c r="AB465"/>
  <c r="AC468"/>
  <c r="AC472"/>
  <c r="AC480"/>
  <c r="AB481"/>
  <c r="AB488"/>
  <c r="AB496"/>
  <c r="AB504"/>
  <c r="AB520"/>
  <c r="AB536"/>
  <c r="AB544"/>
  <c r="AB552"/>
  <c r="AB560"/>
  <c r="AB566"/>
  <c r="AB574"/>
  <c r="AB582"/>
  <c r="AB590"/>
  <c r="AB598"/>
  <c r="AB606"/>
  <c r="AB614"/>
  <c r="AB622"/>
  <c r="AB630"/>
  <c r="AB638"/>
  <c r="AB646"/>
  <c r="AB654"/>
  <c r="AB662"/>
  <c r="AB670"/>
  <c r="AB678"/>
  <c r="AB686"/>
  <c r="AB694"/>
  <c r="AB702"/>
  <c r="AB710"/>
  <c r="AB718"/>
  <c r="AB726"/>
  <c r="AB734"/>
  <c r="AB742"/>
  <c r="AW610"/>
  <c r="AB610" s="1"/>
  <c r="AC610"/>
  <c r="AW634"/>
  <c r="AB634" s="1"/>
  <c r="AC634"/>
  <c r="AC636"/>
  <c r="AW636"/>
  <c r="AB636" s="1"/>
  <c r="AC644"/>
  <c r="AW644"/>
  <c r="AB644" s="1"/>
  <c r="AC660"/>
  <c r="AW660"/>
  <c r="AB660" s="1"/>
  <c r="AW666"/>
  <c r="AB666" s="1"/>
  <c r="AC666"/>
  <c r="AC676"/>
  <c r="AW676"/>
  <c r="AB676" s="1"/>
  <c r="AW682"/>
  <c r="AB682" s="1"/>
  <c r="AC682"/>
  <c r="AC700"/>
  <c r="AW700"/>
  <c r="AB700" s="1"/>
  <c r="AW714"/>
  <c r="AB714" s="1"/>
  <c r="AC714"/>
  <c r="AC716"/>
  <c r="AW716"/>
  <c r="AB716" s="1"/>
  <c r="AC724"/>
  <c r="AW724"/>
  <c r="AB724" s="1"/>
  <c r="AC732"/>
  <c r="AW732"/>
  <c r="AB732" s="1"/>
  <c r="AX796"/>
  <c r="AC796"/>
  <c r="AX828"/>
  <c r="AB828" s="1"/>
  <c r="AC828"/>
  <c r="AX1174"/>
  <c r="AC1174"/>
  <c r="AC1198"/>
  <c r="AW1198"/>
  <c r="AB1198" s="1"/>
  <c r="AC1202"/>
  <c r="AW1202"/>
  <c r="AB1202" s="1"/>
  <c r="AC1210"/>
  <c r="AW1210"/>
  <c r="AB1210" s="1"/>
  <c r="AC1218"/>
  <c r="AW1218"/>
  <c r="AB1218" s="1"/>
  <c r="AC1222"/>
  <c r="AW1222"/>
  <c r="AB1222" s="1"/>
  <c r="AC1230"/>
  <c r="AW1230"/>
  <c r="AB1230" s="1"/>
  <c r="AC1246"/>
  <c r="AW1246"/>
  <c r="AB1246" s="1"/>
  <c r="AW471"/>
  <c r="AB471" s="1"/>
  <c r="AC471"/>
  <c r="AW479"/>
  <c r="AB479" s="1"/>
  <c r="AC479"/>
  <c r="AC751"/>
  <c r="AW751"/>
  <c r="AB751" s="1"/>
  <c r="AW756"/>
  <c r="AB756" s="1"/>
  <c r="AC756"/>
  <c r="AX780"/>
  <c r="AC780"/>
  <c r="AX812"/>
  <c r="AB812" s="1"/>
  <c r="AC812"/>
  <c r="AX844"/>
  <c r="AC844"/>
  <c r="AX876"/>
  <c r="AB876" s="1"/>
  <c r="AC876"/>
  <c r="AW7"/>
  <c r="AB7" s="1"/>
  <c r="AC219"/>
  <c r="AC222"/>
  <c r="AC227"/>
  <c r="AC230"/>
  <c r="AC235"/>
  <c r="AC238"/>
  <c r="AC243"/>
  <c r="AC246"/>
  <c r="AC251"/>
  <c r="AC254"/>
  <c r="AC259"/>
  <c r="AC262"/>
  <c r="AC267"/>
  <c r="AC270"/>
  <c r="AC275"/>
  <c r="AC278"/>
  <c r="AC283"/>
  <c r="AC286"/>
  <c r="AC291"/>
  <c r="AC294"/>
  <c r="AC299"/>
  <c r="AC302"/>
  <c r="AC307"/>
  <c r="AC310"/>
  <c r="AC315"/>
  <c r="AC318"/>
  <c r="AC323"/>
  <c r="AC326"/>
  <c r="AC331"/>
  <c r="AC334"/>
  <c r="AC339"/>
  <c r="AC342"/>
  <c r="AC347"/>
  <c r="AC350"/>
  <c r="AC355"/>
  <c r="AC358"/>
  <c r="AC363"/>
  <c r="AC366"/>
  <c r="AC371"/>
  <c r="AC374"/>
  <c r="AC379"/>
  <c r="AC382"/>
  <c r="AC387"/>
  <c r="AC390"/>
  <c r="AC395"/>
  <c r="AC398"/>
  <c r="AC403"/>
  <c r="AC406"/>
  <c r="AC411"/>
  <c r="AC414"/>
  <c r="AC419"/>
  <c r="AC422"/>
  <c r="AC427"/>
  <c r="AC430"/>
  <c r="AC435"/>
  <c r="AC438"/>
  <c r="AC443"/>
  <c r="AC446"/>
  <c r="AC451"/>
  <c r="AC454"/>
  <c r="AC459"/>
  <c r="AC462"/>
  <c r="AC467"/>
  <c r="AC470"/>
  <c r="AW470"/>
  <c r="AB470" s="1"/>
  <c r="AB477"/>
  <c r="AC478"/>
  <c r="AB478"/>
  <c r="AC482"/>
  <c r="AB482"/>
  <c r="AC485"/>
  <c r="AC490"/>
  <c r="AB490"/>
  <c r="AC493"/>
  <c r="AC498"/>
  <c r="AB498"/>
  <c r="AC501"/>
  <c r="AC506"/>
  <c r="AB506"/>
  <c r="AC509"/>
  <c r="AC514"/>
  <c r="AB514"/>
  <c r="AC517"/>
  <c r="AC522"/>
  <c r="AB522"/>
  <c r="AC525"/>
  <c r="AC530"/>
  <c r="AB530"/>
  <c r="AC533"/>
  <c r="AC538"/>
  <c r="AB538"/>
  <c r="AC541"/>
  <c r="AC546"/>
  <c r="AB546"/>
  <c r="AC549"/>
  <c r="AC554"/>
  <c r="AB554"/>
  <c r="AC557"/>
  <c r="AC562"/>
  <c r="AB562"/>
  <c r="AB568"/>
  <c r="AB576"/>
  <c r="AB584"/>
  <c r="AB592"/>
  <c r="AB600"/>
  <c r="AB608"/>
  <c r="AB616"/>
  <c r="AB624"/>
  <c r="AB632"/>
  <c r="AB640"/>
  <c r="AB648"/>
  <c r="AB656"/>
  <c r="AB664"/>
  <c r="AB672"/>
  <c r="AB680"/>
  <c r="AB688"/>
  <c r="AB696"/>
  <c r="AB704"/>
  <c r="AB712"/>
  <c r="AB720"/>
  <c r="AB728"/>
  <c r="AB736"/>
  <c r="AB761"/>
  <c r="AW752"/>
  <c r="AB752" s="1"/>
  <c r="AC752"/>
  <c r="AX485"/>
  <c r="AB485" s="1"/>
  <c r="AX489"/>
  <c r="AB489" s="1"/>
  <c r="AX493"/>
  <c r="AB493" s="1"/>
  <c r="AX497"/>
  <c r="AB497" s="1"/>
  <c r="AX501"/>
  <c r="AB501" s="1"/>
  <c r="AX505"/>
  <c r="AB505" s="1"/>
  <c r="AX509"/>
  <c r="AB509" s="1"/>
  <c r="AX513"/>
  <c r="AB513" s="1"/>
  <c r="AX517"/>
  <c r="AB517" s="1"/>
  <c r="AX521"/>
  <c r="AB521" s="1"/>
  <c r="AX525"/>
  <c r="AB525" s="1"/>
  <c r="AX529"/>
  <c r="AB529" s="1"/>
  <c r="AX533"/>
  <c r="AB533" s="1"/>
  <c r="AX537"/>
  <c r="AB537" s="1"/>
  <c r="AX541"/>
  <c r="AB541" s="1"/>
  <c r="AX545"/>
  <c r="AB545" s="1"/>
  <c r="AX549"/>
  <c r="AB549" s="1"/>
  <c r="AX553"/>
  <c r="AB553" s="1"/>
  <c r="AX557"/>
  <c r="AB557" s="1"/>
  <c r="AX561"/>
  <c r="AB561" s="1"/>
  <c r="AB567"/>
  <c r="AB575"/>
  <c r="AB583"/>
  <c r="AB591"/>
  <c r="AB599"/>
  <c r="AB607"/>
  <c r="AB615"/>
  <c r="AB623"/>
  <c r="AB631"/>
  <c r="AB639"/>
  <c r="AB647"/>
  <c r="AB655"/>
  <c r="AB663"/>
  <c r="AB671"/>
  <c r="AB679"/>
  <c r="AB687"/>
  <c r="AB695"/>
  <c r="AB703"/>
  <c r="AB711"/>
  <c r="AB719"/>
  <c r="AB727"/>
  <c r="AB735"/>
  <c r="AB743"/>
  <c r="AC750"/>
  <c r="AX750"/>
  <c r="AB750" s="1"/>
  <c r="AC753"/>
  <c r="AB755"/>
  <c r="AX758"/>
  <c r="AB758" s="1"/>
  <c r="AB769"/>
  <c r="AB777"/>
  <c r="AB785"/>
  <c r="AB793"/>
  <c r="AB801"/>
  <c r="AB809"/>
  <c r="AB817"/>
  <c r="AB825"/>
  <c r="AB833"/>
  <c r="AB841"/>
  <c r="AB849"/>
  <c r="AB857"/>
  <c r="AB865"/>
  <c r="AB873"/>
  <c r="AB881"/>
  <c r="AB889"/>
  <c r="AC566"/>
  <c r="AB571"/>
  <c r="AC574"/>
  <c r="AB579"/>
  <c r="AC582"/>
  <c r="AB587"/>
  <c r="AC590"/>
  <c r="AB595"/>
  <c r="AC598"/>
  <c r="AB603"/>
  <c r="AC606"/>
  <c r="AB611"/>
  <c r="AC614"/>
  <c r="AB619"/>
  <c r="AC622"/>
  <c r="AB627"/>
  <c r="AC630"/>
  <c r="AB635"/>
  <c r="AC638"/>
  <c r="AB643"/>
  <c r="AC646"/>
  <c r="AB651"/>
  <c r="AC654"/>
  <c r="AB659"/>
  <c r="AC662"/>
  <c r="AB667"/>
  <c r="AC670"/>
  <c r="AB675"/>
  <c r="AC678"/>
  <c r="AB683"/>
  <c r="AC686"/>
  <c r="AB691"/>
  <c r="AC694"/>
  <c r="AB699"/>
  <c r="AC702"/>
  <c r="AB707"/>
  <c r="AC710"/>
  <c r="AB715"/>
  <c r="AC718"/>
  <c r="AB723"/>
  <c r="AC726"/>
  <c r="AB731"/>
  <c r="AC734"/>
  <c r="AB739"/>
  <c r="AC742"/>
  <c r="AB745"/>
  <c r="AB746"/>
  <c r="AB747"/>
  <c r="AB763"/>
  <c r="AC764"/>
  <c r="AC766"/>
  <c r="AX766"/>
  <c r="AB772"/>
  <c r="AC774"/>
  <c r="AB780"/>
  <c r="AC782"/>
  <c r="AB788"/>
  <c r="AC790"/>
  <c r="AB796"/>
  <c r="AC798"/>
  <c r="AB804"/>
  <c r="AC806"/>
  <c r="AC814"/>
  <c r="AB820"/>
  <c r="AC822"/>
  <c r="AC830"/>
  <c r="AB836"/>
  <c r="AC838"/>
  <c r="AB844"/>
  <c r="AC846"/>
  <c r="AB852"/>
  <c r="AC854"/>
  <c r="AB860"/>
  <c r="AC862"/>
  <c r="AB868"/>
  <c r="AC870"/>
  <c r="AC878"/>
  <c r="AB884"/>
  <c r="AC886"/>
  <c r="AW744"/>
  <c r="AB744" s="1"/>
  <c r="AC744"/>
  <c r="AW765"/>
  <c r="AB765" s="1"/>
  <c r="AC765"/>
  <c r="AC767"/>
  <c r="AW767"/>
  <c r="AB767" s="1"/>
  <c r="AW773"/>
  <c r="AB773" s="1"/>
  <c r="AC773"/>
  <c r="AC775"/>
  <c r="AW775"/>
  <c r="AB775" s="1"/>
  <c r="AW781"/>
  <c r="AB781" s="1"/>
  <c r="AC781"/>
  <c r="AC783"/>
  <c r="AW783"/>
  <c r="AB783" s="1"/>
  <c r="AW789"/>
  <c r="AB789" s="1"/>
  <c r="AC789"/>
  <c r="AC791"/>
  <c r="AW791"/>
  <c r="AB791" s="1"/>
  <c r="AW797"/>
  <c r="AB797" s="1"/>
  <c r="AC797"/>
  <c r="AC799"/>
  <c r="AW799"/>
  <c r="AB799" s="1"/>
  <c r="AW805"/>
  <c r="AB805" s="1"/>
  <c r="AC805"/>
  <c r="AC807"/>
  <c r="AW807"/>
  <c r="AB807" s="1"/>
  <c r="AW813"/>
  <c r="AB813" s="1"/>
  <c r="AC813"/>
  <c r="AC815"/>
  <c r="AW815"/>
  <c r="AB815" s="1"/>
  <c r="AW821"/>
  <c r="AB821" s="1"/>
  <c r="AC821"/>
  <c r="AC823"/>
  <c r="AW823"/>
  <c r="AB823" s="1"/>
  <c r="AW829"/>
  <c r="AB829" s="1"/>
  <c r="AC829"/>
  <c r="AC831"/>
  <c r="AW831"/>
  <c r="AB831" s="1"/>
  <c r="AW837"/>
  <c r="AB837" s="1"/>
  <c r="AC837"/>
  <c r="AC839"/>
  <c r="AW839"/>
  <c r="AB839" s="1"/>
  <c r="AW845"/>
  <c r="AB845" s="1"/>
  <c r="AC845"/>
  <c r="AC847"/>
  <c r="AW847"/>
  <c r="AB847" s="1"/>
  <c r="AW853"/>
  <c r="AB853" s="1"/>
  <c r="AC853"/>
  <c r="AC855"/>
  <c r="AW855"/>
  <c r="AB855" s="1"/>
  <c r="AW861"/>
  <c r="AB861" s="1"/>
  <c r="AC861"/>
  <c r="AC863"/>
  <c r="AW863"/>
  <c r="AB863" s="1"/>
  <c r="AW869"/>
  <c r="AB869" s="1"/>
  <c r="AC869"/>
  <c r="AC871"/>
  <c r="AW871"/>
  <c r="AB871" s="1"/>
  <c r="AW877"/>
  <c r="AB877" s="1"/>
  <c r="AC877"/>
  <c r="AC879"/>
  <c r="AW879"/>
  <c r="AB879" s="1"/>
  <c r="AW885"/>
  <c r="AB885" s="1"/>
  <c r="AC885"/>
  <c r="AC887"/>
  <c r="AW887"/>
  <c r="AB887" s="1"/>
  <c r="AC565"/>
  <c r="AC568"/>
  <c r="AC573"/>
  <c r="AC576"/>
  <c r="AC581"/>
  <c r="AC584"/>
  <c r="AC589"/>
  <c r="AC592"/>
  <c r="AC597"/>
  <c r="AC600"/>
  <c r="AC605"/>
  <c r="AC608"/>
  <c r="AC613"/>
  <c r="AC616"/>
  <c r="AC621"/>
  <c r="AC624"/>
  <c r="AC629"/>
  <c r="AC632"/>
  <c r="AC637"/>
  <c r="AC640"/>
  <c r="AC645"/>
  <c r="AC648"/>
  <c r="AC653"/>
  <c r="AC656"/>
  <c r="AC661"/>
  <c r="AC664"/>
  <c r="AC669"/>
  <c r="AC672"/>
  <c r="AC677"/>
  <c r="AC680"/>
  <c r="AC685"/>
  <c r="AC688"/>
  <c r="AC693"/>
  <c r="AC696"/>
  <c r="AC701"/>
  <c r="AC704"/>
  <c r="AC709"/>
  <c r="AC712"/>
  <c r="AC717"/>
  <c r="AC720"/>
  <c r="AC725"/>
  <c r="AC728"/>
  <c r="AC733"/>
  <c r="AC736"/>
  <c r="AC741"/>
  <c r="AC745"/>
  <c r="AC746"/>
  <c r="AB753"/>
  <c r="AB766"/>
  <c r="AB768"/>
  <c r="AB776"/>
  <c r="AB784"/>
  <c r="AB792"/>
  <c r="AB800"/>
  <c r="AB808"/>
  <c r="AB816"/>
  <c r="AB824"/>
  <c r="AB832"/>
  <c r="AB840"/>
  <c r="AB848"/>
  <c r="AB856"/>
  <c r="AB864"/>
  <c r="AB872"/>
  <c r="AB880"/>
  <c r="AB888"/>
  <c r="AW924"/>
  <c r="AB924" s="1"/>
  <c r="AC924"/>
  <c r="AW932"/>
  <c r="AB932" s="1"/>
  <c r="AC932"/>
  <c r="AW940"/>
  <c r="AB940" s="1"/>
  <c r="AC940"/>
  <c r="AW948"/>
  <c r="AB948" s="1"/>
  <c r="AC948"/>
  <c r="AW956"/>
  <c r="AB956" s="1"/>
  <c r="AC956"/>
  <c r="AW964"/>
  <c r="AB964" s="1"/>
  <c r="AC964"/>
  <c r="AW972"/>
  <c r="AB972" s="1"/>
  <c r="AC972"/>
  <c r="AW980"/>
  <c r="AB980" s="1"/>
  <c r="AC980"/>
  <c r="AW988"/>
  <c r="AB988" s="1"/>
  <c r="AC988"/>
  <c r="AW996"/>
  <c r="AB996" s="1"/>
  <c r="AC996"/>
  <c r="AW1004"/>
  <c r="AB1004" s="1"/>
  <c r="AC1004"/>
  <c r="AW1012"/>
  <c r="AB1012" s="1"/>
  <c r="AC1012"/>
  <c r="AX1149"/>
  <c r="AC1149"/>
  <c r="AB754"/>
  <c r="AB762"/>
  <c r="AB770"/>
  <c r="AB778"/>
  <c r="AB786"/>
  <c r="AB794"/>
  <c r="AB802"/>
  <c r="AB810"/>
  <c r="AB818"/>
  <c r="AB826"/>
  <c r="AB834"/>
  <c r="AB842"/>
  <c r="AB850"/>
  <c r="AB858"/>
  <c r="AB866"/>
  <c r="AB874"/>
  <c r="AB882"/>
  <c r="AB890"/>
  <c r="AB925"/>
  <c r="AB926"/>
  <c r="AC927"/>
  <c r="AB933"/>
  <c r="AB934"/>
  <c r="AC935"/>
  <c r="AB941"/>
  <c r="AB942"/>
  <c r="AC943"/>
  <c r="AB949"/>
  <c r="AB950"/>
  <c r="AC951"/>
  <c r="AB957"/>
  <c r="AB958"/>
  <c r="AC959"/>
  <c r="AB965"/>
  <c r="AB966"/>
  <c r="AC967"/>
  <c r="AB973"/>
  <c r="AB974"/>
  <c r="AC975"/>
  <c r="AB981"/>
  <c r="AB982"/>
  <c r="AC983"/>
  <c r="AB989"/>
  <c r="AB990"/>
  <c r="AC991"/>
  <c r="AB997"/>
  <c r="AB998"/>
  <c r="AC999"/>
  <c r="AB1005"/>
  <c r="AB1006"/>
  <c r="AC1007"/>
  <c r="AB1013"/>
  <c r="AB1014"/>
  <c r="AB1022"/>
  <c r="AB1030"/>
  <c r="AB1038"/>
  <c r="AB1046"/>
  <c r="AB1054"/>
  <c r="AB1060"/>
  <c r="AB1062"/>
  <c r="AC895"/>
  <c r="AW895"/>
  <c r="AB895" s="1"/>
  <c r="AC899"/>
  <c r="AW899"/>
  <c r="AB899" s="1"/>
  <c r="AC903"/>
  <c r="AW903"/>
  <c r="AB903" s="1"/>
  <c r="AC907"/>
  <c r="AW907"/>
  <c r="AB907" s="1"/>
  <c r="AC911"/>
  <c r="AW911"/>
  <c r="AB911" s="1"/>
  <c r="AC915"/>
  <c r="AW915"/>
  <c r="AB915" s="1"/>
  <c r="AC919"/>
  <c r="AW919"/>
  <c r="AB919" s="1"/>
  <c r="AW928"/>
  <c r="AB928" s="1"/>
  <c r="AC928"/>
  <c r="AW936"/>
  <c r="AB936" s="1"/>
  <c r="AC936"/>
  <c r="AW944"/>
  <c r="AB944" s="1"/>
  <c r="AC944"/>
  <c r="AW952"/>
  <c r="AB952" s="1"/>
  <c r="AC952"/>
  <c r="AW960"/>
  <c r="AB960" s="1"/>
  <c r="AC960"/>
  <c r="AW968"/>
  <c r="AB968" s="1"/>
  <c r="AC968"/>
  <c r="AW976"/>
  <c r="AB976" s="1"/>
  <c r="AC976"/>
  <c r="AW984"/>
  <c r="AB984" s="1"/>
  <c r="AC984"/>
  <c r="AW992"/>
  <c r="AB992" s="1"/>
  <c r="AC992"/>
  <c r="AW1000"/>
  <c r="AB1000" s="1"/>
  <c r="AC1000"/>
  <c r="AW1008"/>
  <c r="AB1008" s="1"/>
  <c r="AC1008"/>
  <c r="AW1016"/>
  <c r="AB1016" s="1"/>
  <c r="AC1016"/>
  <c r="AW1024"/>
  <c r="AB1024" s="1"/>
  <c r="AC1024"/>
  <c r="AW1032"/>
  <c r="AB1032" s="1"/>
  <c r="AC1032"/>
  <c r="AW1040"/>
  <c r="AB1040" s="1"/>
  <c r="AC1040"/>
  <c r="AW1048"/>
  <c r="AB1048" s="1"/>
  <c r="AC1048"/>
  <c r="AW1056"/>
  <c r="AB1056" s="1"/>
  <c r="AC1056"/>
  <c r="AW1064"/>
  <c r="AB1064" s="1"/>
  <c r="AC1064"/>
  <c r="AX1165"/>
  <c r="AC1165"/>
  <c r="AC769"/>
  <c r="AB774"/>
  <c r="AC777"/>
  <c r="AB782"/>
  <c r="AC785"/>
  <c r="AB790"/>
  <c r="AC793"/>
  <c r="AB798"/>
  <c r="AC801"/>
  <c r="AB806"/>
  <c r="AC809"/>
  <c r="AB814"/>
  <c r="AC817"/>
  <c r="AB822"/>
  <c r="AC825"/>
  <c r="AB830"/>
  <c r="AC833"/>
  <c r="AB838"/>
  <c r="AC841"/>
  <c r="AB846"/>
  <c r="AC849"/>
  <c r="AB854"/>
  <c r="AC857"/>
  <c r="AB862"/>
  <c r="AC865"/>
  <c r="AB870"/>
  <c r="AC873"/>
  <c r="AB878"/>
  <c r="AC881"/>
  <c r="AB886"/>
  <c r="AC889"/>
  <c r="AC892"/>
  <c r="AB893"/>
  <c r="AB894"/>
  <c r="AC896"/>
  <c r="AB897"/>
  <c r="AB898"/>
  <c r="AC900"/>
  <c r="AB901"/>
  <c r="AB902"/>
  <c r="AC904"/>
  <c r="AB905"/>
  <c r="AB906"/>
  <c r="AC908"/>
  <c r="AB909"/>
  <c r="AB910"/>
  <c r="AC912"/>
  <c r="AB913"/>
  <c r="AB914"/>
  <c r="AC916"/>
  <c r="AB917"/>
  <c r="AB918"/>
  <c r="AC920"/>
  <c r="AB921"/>
  <c r="AB922"/>
  <c r="AB929"/>
  <c r="AB930"/>
  <c r="AB937"/>
  <c r="AB938"/>
  <c r="AB945"/>
  <c r="AB946"/>
  <c r="AB953"/>
  <c r="AB954"/>
  <c r="AB961"/>
  <c r="AB962"/>
  <c r="AB969"/>
  <c r="AB970"/>
  <c r="AB977"/>
  <c r="AB978"/>
  <c r="AB985"/>
  <c r="AB986"/>
  <c r="AB993"/>
  <c r="AB994"/>
  <c r="AB1001"/>
  <c r="AB1002"/>
  <c r="AB1009"/>
  <c r="AB1010"/>
  <c r="AC1018"/>
  <c r="AW1018"/>
  <c r="AB1018" s="1"/>
  <c r="AC1026"/>
  <c r="AW1026"/>
  <c r="AB1026" s="1"/>
  <c r="AC1034"/>
  <c r="AW1034"/>
  <c r="AB1034" s="1"/>
  <c r="AC1042"/>
  <c r="AW1042"/>
  <c r="AB1042" s="1"/>
  <c r="AC1050"/>
  <c r="AW1050"/>
  <c r="AB1050" s="1"/>
  <c r="AC1058"/>
  <c r="AW1058"/>
  <c r="AB1058" s="1"/>
  <c r="AX1157"/>
  <c r="AB1157" s="1"/>
  <c r="AC1157"/>
  <c r="AC747"/>
  <c r="AC755"/>
  <c r="AC760"/>
  <c r="AC763"/>
  <c r="AC768"/>
  <c r="AC771"/>
  <c r="AC776"/>
  <c r="AC779"/>
  <c r="AC784"/>
  <c r="AC787"/>
  <c r="AC792"/>
  <c r="AC795"/>
  <c r="AC800"/>
  <c r="AC803"/>
  <c r="AC808"/>
  <c r="AC811"/>
  <c r="AC816"/>
  <c r="AC819"/>
  <c r="AC824"/>
  <c r="AC827"/>
  <c r="AC832"/>
  <c r="AC835"/>
  <c r="AC840"/>
  <c r="AC843"/>
  <c r="AC848"/>
  <c r="AC851"/>
  <c r="AC856"/>
  <c r="AC859"/>
  <c r="AC864"/>
  <c r="AC867"/>
  <c r="AC872"/>
  <c r="AC875"/>
  <c r="AC880"/>
  <c r="AC883"/>
  <c r="AC888"/>
  <c r="AC891"/>
  <c r="AC893"/>
  <c r="AC897"/>
  <c r="AC901"/>
  <c r="AC905"/>
  <c r="AC909"/>
  <c r="AC913"/>
  <c r="AC917"/>
  <c r="AC921"/>
  <c r="AC926"/>
  <c r="AC929"/>
  <c r="AC934"/>
  <c r="AC937"/>
  <c r="AC942"/>
  <c r="AC945"/>
  <c r="AC950"/>
  <c r="AC953"/>
  <c r="AC958"/>
  <c r="AC961"/>
  <c r="AC966"/>
  <c r="AC969"/>
  <c r="AC974"/>
  <c r="AC977"/>
  <c r="AC982"/>
  <c r="AC985"/>
  <c r="AC990"/>
  <c r="AC993"/>
  <c r="AC998"/>
  <c r="AC1001"/>
  <c r="AC1006"/>
  <c r="AC1009"/>
  <c r="AB1019"/>
  <c r="AB1027"/>
  <c r="AB1035"/>
  <c r="AB1043"/>
  <c r="AB1051"/>
  <c r="AB1059"/>
  <c r="AC1070"/>
  <c r="AW1070"/>
  <c r="AB1070" s="1"/>
  <c r="AC1074"/>
  <c r="AW1074"/>
  <c r="AB1074" s="1"/>
  <c r="AC1078"/>
  <c r="AW1078"/>
  <c r="AB1078" s="1"/>
  <c r="AC1082"/>
  <c r="AW1082"/>
  <c r="AB1082" s="1"/>
  <c r="AC1086"/>
  <c r="AW1086"/>
  <c r="AB1086" s="1"/>
  <c r="AC1090"/>
  <c r="AW1090"/>
  <c r="AB1090" s="1"/>
  <c r="AC1094"/>
  <c r="AW1094"/>
  <c r="AB1094" s="1"/>
  <c r="AC1098"/>
  <c r="AW1098"/>
  <c r="AB1098" s="1"/>
  <c r="AC1102"/>
  <c r="AW1102"/>
  <c r="AB1102" s="1"/>
  <c r="AZ1111"/>
  <c r="AC1111"/>
  <c r="AC1152"/>
  <c r="AW1152"/>
  <c r="AB1152" s="1"/>
  <c r="AC1160"/>
  <c r="AW1160"/>
  <c r="AB1160" s="1"/>
  <c r="AC1168"/>
  <c r="AW1168"/>
  <c r="AB1168" s="1"/>
  <c r="AB1021"/>
  <c r="AB1029"/>
  <c r="AB1037"/>
  <c r="AB1045"/>
  <c r="AB1053"/>
  <c r="AB1061"/>
  <c r="AB1130"/>
  <c r="AC1137"/>
  <c r="AB1146"/>
  <c r="AB1153"/>
  <c r="AB1161"/>
  <c r="AC1110"/>
  <c r="AW1110"/>
  <c r="AB1110" s="1"/>
  <c r="AC1112"/>
  <c r="AW1112"/>
  <c r="AB1112" s="1"/>
  <c r="AC1118"/>
  <c r="AW1118"/>
  <c r="AB1118" s="1"/>
  <c r="AC1120"/>
  <c r="AW1120"/>
  <c r="AB1120" s="1"/>
  <c r="AC1126"/>
  <c r="AW1126"/>
  <c r="AB1126" s="1"/>
  <c r="AC1128"/>
  <c r="AW1128"/>
  <c r="AB1128" s="1"/>
  <c r="AZ1179"/>
  <c r="AC1179"/>
  <c r="AW923"/>
  <c r="AB923" s="1"/>
  <c r="AW927"/>
  <c r="AB927" s="1"/>
  <c r="AW931"/>
  <c r="AB931" s="1"/>
  <c r="AW935"/>
  <c r="AB935" s="1"/>
  <c r="AW939"/>
  <c r="AB939" s="1"/>
  <c r="AW943"/>
  <c r="AB943" s="1"/>
  <c r="AW947"/>
  <c r="AB947" s="1"/>
  <c r="AW951"/>
  <c r="AB951" s="1"/>
  <c r="AW955"/>
  <c r="AB955" s="1"/>
  <c r="AW959"/>
  <c r="AB959" s="1"/>
  <c r="AW963"/>
  <c r="AB963" s="1"/>
  <c r="AW967"/>
  <c r="AB967" s="1"/>
  <c r="AW971"/>
  <c r="AB971" s="1"/>
  <c r="AW975"/>
  <c r="AB975" s="1"/>
  <c r="AW979"/>
  <c r="AB979" s="1"/>
  <c r="AW983"/>
  <c r="AB983" s="1"/>
  <c r="AW987"/>
  <c r="AB987" s="1"/>
  <c r="AW991"/>
  <c r="AB991" s="1"/>
  <c r="AW995"/>
  <c r="AB995" s="1"/>
  <c r="AW999"/>
  <c r="AB999" s="1"/>
  <c r="AW1003"/>
  <c r="AB1003" s="1"/>
  <c r="AW1007"/>
  <c r="AB1007" s="1"/>
  <c r="AW1011"/>
  <c r="AB1011" s="1"/>
  <c r="AB1017"/>
  <c r="AC1020"/>
  <c r="AB1025"/>
  <c r="AC1028"/>
  <c r="AB1033"/>
  <c r="AC1036"/>
  <c r="AB1041"/>
  <c r="AC1044"/>
  <c r="AB1049"/>
  <c r="AC1052"/>
  <c r="AB1057"/>
  <c r="AC1060"/>
  <c r="AC1065"/>
  <c r="AC1069"/>
  <c r="AB1072"/>
  <c r="AC1073"/>
  <c r="AB1076"/>
  <c r="AC1077"/>
  <c r="AB1080"/>
  <c r="AC1081"/>
  <c r="AB1084"/>
  <c r="AC1085"/>
  <c r="AB1088"/>
  <c r="AC1089"/>
  <c r="AB1092"/>
  <c r="AC1093"/>
  <c r="AB1096"/>
  <c r="AC1097"/>
  <c r="AC1100"/>
  <c r="AB1100"/>
  <c r="AC1101"/>
  <c r="AC1104"/>
  <c r="AB1104"/>
  <c r="AC1105"/>
  <c r="AB1129"/>
  <c r="AB1138"/>
  <c r="AB1140"/>
  <c r="AB1141"/>
  <c r="AC1143"/>
  <c r="AB1149"/>
  <c r="AC1151"/>
  <c r="AC1159"/>
  <c r="AB1165"/>
  <c r="AC1167"/>
  <c r="AB1170"/>
  <c r="AB1174"/>
  <c r="AC1066"/>
  <c r="AW1066"/>
  <c r="AB1066" s="1"/>
  <c r="AC1106"/>
  <c r="AW1106"/>
  <c r="AB1106" s="1"/>
  <c r="AC1142"/>
  <c r="AW1142"/>
  <c r="AB1142" s="1"/>
  <c r="AC1144"/>
  <c r="AW1144"/>
  <c r="AB1144" s="1"/>
  <c r="AC1150"/>
  <c r="AW1150"/>
  <c r="AB1150" s="1"/>
  <c r="AC1158"/>
  <c r="AW1158"/>
  <c r="AB1158" s="1"/>
  <c r="AC1166"/>
  <c r="AW1166"/>
  <c r="AB1166" s="1"/>
  <c r="AZ1187"/>
  <c r="AC1187"/>
  <c r="AC1014"/>
  <c r="AC1019"/>
  <c r="AC1022"/>
  <c r="AC1027"/>
  <c r="AC1030"/>
  <c r="AC1035"/>
  <c r="AC1038"/>
  <c r="AC1043"/>
  <c r="AC1046"/>
  <c r="AC1051"/>
  <c r="AC1054"/>
  <c r="AC1059"/>
  <c r="AC1062"/>
  <c r="AB1065"/>
  <c r="AC1067"/>
  <c r="AB1068"/>
  <c r="AB1069"/>
  <c r="AB1073"/>
  <c r="AB1077"/>
  <c r="AB1081"/>
  <c r="AB1085"/>
  <c r="AB1089"/>
  <c r="AB1093"/>
  <c r="AB1097"/>
  <c r="AB1101"/>
  <c r="AB1105"/>
  <c r="AB1107"/>
  <c r="AC1107"/>
  <c r="AB1145"/>
  <c r="AB1178"/>
  <c r="AB1182"/>
  <c r="AC1182"/>
  <c r="AC1173"/>
  <c r="AW1173"/>
  <c r="AB1173" s="1"/>
  <c r="AC1181"/>
  <c r="AW1181"/>
  <c r="AB1181" s="1"/>
  <c r="AC1189"/>
  <c r="AW1189"/>
  <c r="AB1189" s="1"/>
  <c r="AC1254"/>
  <c r="AW1254"/>
  <c r="AB1254" s="1"/>
  <c r="AC1072"/>
  <c r="AC1076"/>
  <c r="AC1080"/>
  <c r="AC1084"/>
  <c r="AC1088"/>
  <c r="AC1092"/>
  <c r="AC1096"/>
  <c r="AB1111"/>
  <c r="AX1113"/>
  <c r="AB1113" s="1"/>
  <c r="AB1119"/>
  <c r="AX1121"/>
  <c r="AB1121" s="1"/>
  <c r="AB1127"/>
  <c r="AX1129"/>
  <c r="AB1135"/>
  <c r="AB1143"/>
  <c r="AC1146"/>
  <c r="AB1151"/>
  <c r="AC1154"/>
  <c r="AB1159"/>
  <c r="AB1167"/>
  <c r="AB1171"/>
  <c r="AC1172"/>
  <c r="AB1172"/>
  <c r="AB1179"/>
  <c r="AC1180"/>
  <c r="AB1180"/>
  <c r="AB1187"/>
  <c r="AC1188"/>
  <c r="AB1188"/>
  <c r="AB1255"/>
  <c r="AC1257"/>
  <c r="AC1108"/>
  <c r="AC1116"/>
  <c r="AC1124"/>
  <c r="AC1132"/>
  <c r="AC1140"/>
  <c r="AC1148"/>
  <c r="AC1153"/>
  <c r="AC1156"/>
  <c r="AC1161"/>
  <c r="AC1164"/>
  <c r="AC1170"/>
  <c r="AC1171"/>
  <c r="AC1178"/>
  <c r="AC1186"/>
  <c r="AC1256"/>
  <c r="AB1256"/>
  <c r="AB1259"/>
  <c r="AC1260"/>
  <c r="AB1260"/>
  <c r="AB1263"/>
  <c r="AC1264"/>
  <c r="AB1264"/>
  <c r="AB1267"/>
  <c r="AC1268"/>
  <c r="AB1268"/>
  <c r="AB1271"/>
  <c r="AC1272"/>
  <c r="AB1272"/>
  <c r="AB1275"/>
  <c r="AC1276"/>
  <c r="AB1276"/>
  <c r="AC1169"/>
  <c r="AW1169"/>
  <c r="AB1169" s="1"/>
  <c r="AC1177"/>
  <c r="AW1177"/>
  <c r="AB1177" s="1"/>
  <c r="AC1185"/>
  <c r="AW1185"/>
  <c r="AB1185" s="1"/>
  <c r="AC1258"/>
  <c r="AW1258"/>
  <c r="AB1258" s="1"/>
  <c r="AC1262"/>
  <c r="AW1262"/>
  <c r="AB1262" s="1"/>
  <c r="AC1266"/>
  <c r="AW1266"/>
  <c r="AB1266" s="1"/>
  <c r="AC1270"/>
  <c r="AW1270"/>
  <c r="AB1270" s="1"/>
  <c r="AC1274"/>
  <c r="AW1274"/>
  <c r="AB1274" s="1"/>
  <c r="AB1115"/>
  <c r="AB1123"/>
  <c r="AB1131"/>
  <c r="AB1139"/>
  <c r="AB1147"/>
  <c r="AB1155"/>
  <c r="AB1163"/>
  <c r="AB1175"/>
  <c r="AC1176"/>
  <c r="AB1176"/>
  <c r="AB1183"/>
  <c r="AC1184"/>
  <c r="AB1184"/>
  <c r="AB1191"/>
  <c r="AB1192"/>
  <c r="AC1193"/>
  <c r="AB1195"/>
  <c r="AB1196"/>
  <c r="AC1197"/>
  <c r="AB1199"/>
  <c r="AB1200"/>
  <c r="AC1201"/>
  <c r="AB1203"/>
  <c r="AB1204"/>
  <c r="AC1205"/>
  <c r="AB1207"/>
  <c r="AB1208"/>
  <c r="AC1209"/>
  <c r="AB1211"/>
  <c r="AB1212"/>
  <c r="AC1213"/>
  <c r="AB1215"/>
  <c r="AB1216"/>
  <c r="AC1217"/>
  <c r="AB1219"/>
  <c r="AB1220"/>
  <c r="AC1221"/>
  <c r="AB1223"/>
  <c r="AB1224"/>
  <c r="AC1225"/>
  <c r="AB1227"/>
  <c r="AB1228"/>
  <c r="AC1229"/>
  <c r="AB1231"/>
  <c r="AB1232"/>
  <c r="AC1233"/>
  <c r="AB1235"/>
  <c r="AB1236"/>
  <c r="AC1237"/>
  <c r="AB1239"/>
  <c r="AB1240"/>
  <c r="AC1241"/>
  <c r="AB1243"/>
  <c r="AB1244"/>
  <c r="AC1245"/>
  <c r="AB1247"/>
  <c r="AB1248"/>
  <c r="AC1249"/>
  <c r="AB1251"/>
  <c r="AC1259"/>
  <c r="AC1263"/>
  <c r="AC1267"/>
  <c r="AC1271"/>
  <c r="AC1275"/>
  <c r="AW1193"/>
  <c r="AB1193" s="1"/>
  <c r="AW1197"/>
  <c r="AB1197" s="1"/>
  <c r="AW1201"/>
  <c r="AB1201" s="1"/>
  <c r="AW1205"/>
  <c r="AB1205" s="1"/>
  <c r="AW1209"/>
  <c r="AB1209" s="1"/>
  <c r="AW1213"/>
  <c r="AB1213" s="1"/>
  <c r="AW1217"/>
  <c r="AB1217" s="1"/>
  <c r="AW1221"/>
  <c r="AB1221" s="1"/>
  <c r="AW1225"/>
  <c r="AB1225" s="1"/>
  <c r="AW1229"/>
  <c r="AB1229" s="1"/>
  <c r="AW1233"/>
  <c r="AB1233" s="1"/>
  <c r="AW1237"/>
  <c r="AB1237" s="1"/>
  <c r="AW1241"/>
  <c r="AB1241" s="1"/>
  <c r="AW1245"/>
  <c r="AB1245" s="1"/>
  <c r="AW1249"/>
  <c r="AB1249" s="1"/>
  <c r="AW1261"/>
  <c r="AB1261" s="1"/>
  <c r="AW1265"/>
  <c r="AB1265" s="1"/>
  <c r="AW1269"/>
  <c r="AB1269" s="1"/>
  <c r="AW1273"/>
  <c r="AB1273" s="1"/>
  <c r="AW1277"/>
  <c r="AB1277" s="1"/>
  <c r="T387" i="1" l="1"/>
  <c r="V387" s="1"/>
  <c r="T386"/>
  <c r="V386" s="1"/>
  <c r="T385"/>
  <c r="V385" s="1"/>
  <c r="T384" l="1"/>
  <c r="V384" s="1"/>
  <c r="T383"/>
  <c r="V383" s="1"/>
  <c r="T382"/>
  <c r="V382" s="1"/>
  <c r="T381"/>
  <c r="V381" s="1"/>
  <c r="T380"/>
  <c r="V380" s="1"/>
  <c r="T379"/>
  <c r="V379" s="1"/>
  <c r="T378"/>
  <c r="V378" s="1"/>
  <c r="T377"/>
  <c r="V377" s="1"/>
  <c r="T376"/>
  <c r="V376" s="1"/>
  <c r="T375"/>
  <c r="V375" s="1"/>
  <c r="T374"/>
  <c r="V374" s="1"/>
  <c r="T373"/>
  <c r="V373" s="1"/>
  <c r="T372"/>
  <c r="V372" s="1"/>
  <c r="T371"/>
  <c r="V371" s="1"/>
  <c r="T370"/>
  <c r="V370" s="1"/>
  <c r="T369"/>
  <c r="V369" s="1"/>
  <c r="T368"/>
  <c r="V368" s="1"/>
  <c r="T367"/>
  <c r="V367" s="1"/>
  <c r="T366"/>
  <c r="V366" s="1"/>
  <c r="T365"/>
  <c r="V365" s="1"/>
  <c r="T364"/>
  <c r="V364" s="1"/>
  <c r="T363"/>
  <c r="V363" s="1"/>
  <c r="T362"/>
  <c r="V362" s="1"/>
  <c r="T361"/>
  <c r="V361" s="1"/>
  <c r="T360"/>
  <c r="V360" s="1"/>
  <c r="T359"/>
  <c r="V359" s="1"/>
  <c r="T358"/>
  <c r="V358" s="1"/>
  <c r="T357"/>
  <c r="V357" s="1"/>
  <c r="T356"/>
  <c r="V356" s="1"/>
  <c r="T355"/>
  <c r="V355" s="1"/>
  <c r="T354"/>
  <c r="V354" s="1"/>
  <c r="T353"/>
  <c r="V353" s="1"/>
  <c r="T352"/>
  <c r="V352" s="1"/>
  <c r="T351"/>
  <c r="V351" s="1"/>
  <c r="T350"/>
  <c r="V350" s="1"/>
  <c r="T349"/>
  <c r="V349" s="1"/>
  <c r="T348"/>
  <c r="V348" s="1"/>
  <c r="T347"/>
  <c r="V347" s="1"/>
  <c r="T346"/>
  <c r="V346" s="1"/>
  <c r="T345"/>
  <c r="V345" s="1"/>
  <c r="T344"/>
  <c r="V344" s="1"/>
  <c r="T343"/>
  <c r="V343" s="1"/>
  <c r="T342"/>
  <c r="V342" s="1"/>
  <c r="T341"/>
  <c r="V341" s="1"/>
  <c r="T340"/>
  <c r="V340" s="1"/>
  <c r="T339"/>
  <c r="V339" s="1"/>
  <c r="T338"/>
  <c r="V338" s="1"/>
  <c r="T337"/>
  <c r="V337" s="1"/>
  <c r="T336"/>
  <c r="V336" s="1"/>
  <c r="T335"/>
  <c r="V335" s="1"/>
  <c r="T334"/>
  <c r="V334" s="1"/>
  <c r="T333"/>
  <c r="V333" s="1"/>
  <c r="T332"/>
  <c r="V332" s="1"/>
  <c r="T331"/>
  <c r="V331" s="1"/>
  <c r="T330"/>
  <c r="V330" s="1"/>
  <c r="T329"/>
  <c r="V329" s="1"/>
  <c r="T328"/>
  <c r="V328" s="1"/>
  <c r="T327"/>
  <c r="V327" s="1"/>
  <c r="T326"/>
  <c r="V326" s="1"/>
  <c r="T325"/>
  <c r="V325" s="1"/>
  <c r="T324"/>
  <c r="V324" s="1"/>
  <c r="T323"/>
  <c r="V323" s="1"/>
  <c r="T322"/>
  <c r="V322" s="1"/>
  <c r="T321"/>
  <c r="V321" s="1"/>
  <c r="T320"/>
  <c r="V320" s="1"/>
  <c r="T319"/>
  <c r="V319" s="1"/>
  <c r="T318"/>
  <c r="V318" s="1"/>
  <c r="T317"/>
  <c r="V317" s="1"/>
  <c r="T316"/>
  <c r="V316" s="1"/>
  <c r="T315"/>
  <c r="V315" s="1"/>
  <c r="T314"/>
  <c r="V314" s="1"/>
  <c r="T313"/>
  <c r="V313" s="1"/>
  <c r="T312"/>
  <c r="V312" s="1"/>
  <c r="T311"/>
  <c r="V311" s="1"/>
  <c r="T310"/>
  <c r="V310" s="1"/>
  <c r="T309"/>
  <c r="V309" s="1"/>
  <c r="T308"/>
  <c r="V308" s="1"/>
  <c r="T307"/>
  <c r="V307" s="1"/>
  <c r="T306"/>
  <c r="V306" s="1"/>
  <c r="T305"/>
  <c r="V305" s="1"/>
  <c r="T304"/>
  <c r="V304" s="1"/>
  <c r="T303"/>
  <c r="V303" s="1"/>
  <c r="T302"/>
  <c r="V302" s="1"/>
  <c r="T301"/>
  <c r="V301" s="1"/>
  <c r="T300"/>
  <c r="V300" s="1"/>
  <c r="T299"/>
  <c r="V299" s="1"/>
  <c r="T298"/>
  <c r="V298" s="1"/>
  <c r="T297"/>
  <c r="V297" s="1"/>
  <c r="T296"/>
  <c r="V296" s="1"/>
  <c r="T295"/>
  <c r="V295" s="1"/>
  <c r="T294"/>
  <c r="V294" s="1"/>
  <c r="T293"/>
  <c r="V293" s="1"/>
  <c r="T292"/>
  <c r="V292" s="1"/>
  <c r="T291"/>
  <c r="V291" s="1"/>
  <c r="T290"/>
  <c r="V290" s="1"/>
  <c r="T289"/>
  <c r="V289" s="1"/>
  <c r="T288"/>
  <c r="V288" s="1"/>
  <c r="T287"/>
  <c r="V287" s="1"/>
  <c r="T286"/>
  <c r="V286" s="1"/>
  <c r="T285"/>
  <c r="V285" s="1"/>
  <c r="T284"/>
  <c r="V284" s="1"/>
  <c r="T283"/>
  <c r="V283" s="1"/>
  <c r="T282"/>
  <c r="V282" s="1"/>
  <c r="T281"/>
  <c r="V281" s="1"/>
  <c r="T280"/>
  <c r="V280" s="1"/>
  <c r="T279"/>
  <c r="V279" s="1"/>
  <c r="T278"/>
  <c r="V278" s="1"/>
  <c r="T277"/>
  <c r="V277" s="1"/>
  <c r="T276"/>
  <c r="V276" s="1"/>
  <c r="T275"/>
  <c r="V275" s="1"/>
  <c r="T274"/>
  <c r="V274" s="1"/>
  <c r="T273"/>
  <c r="V273" s="1"/>
  <c r="T272"/>
  <c r="V272" s="1"/>
  <c r="T271"/>
  <c r="V271" s="1"/>
  <c r="T270"/>
  <c r="V270" s="1"/>
  <c r="T269"/>
  <c r="V269" s="1"/>
  <c r="T268"/>
  <c r="V268" s="1"/>
  <c r="T267"/>
  <c r="V267" s="1"/>
  <c r="T266"/>
  <c r="V266" s="1"/>
  <c r="T265"/>
  <c r="V265" s="1"/>
  <c r="T264"/>
  <c r="V264" s="1"/>
  <c r="T263"/>
  <c r="V263" s="1"/>
  <c r="T262"/>
  <c r="V262" s="1"/>
  <c r="T261"/>
  <c r="V261" s="1"/>
  <c r="T260"/>
  <c r="V260" s="1"/>
  <c r="T259"/>
  <c r="V259" s="1"/>
  <c r="T258"/>
  <c r="V258" s="1"/>
  <c r="T257"/>
  <c r="V257" s="1"/>
  <c r="T256"/>
  <c r="V256" s="1"/>
  <c r="T255"/>
  <c r="V255" s="1"/>
  <c r="T254"/>
  <c r="V254" s="1"/>
  <c r="T253"/>
  <c r="V253" s="1"/>
  <c r="T252"/>
  <c r="V252" s="1"/>
  <c r="T251"/>
  <c r="V251" s="1"/>
  <c r="T250"/>
  <c r="V250" s="1"/>
  <c r="T249"/>
  <c r="V249" s="1"/>
  <c r="T248"/>
  <c r="V248" s="1"/>
  <c r="T247"/>
  <c r="V247" s="1"/>
  <c r="T246"/>
  <c r="V246" s="1"/>
  <c r="T245"/>
  <c r="V245" s="1"/>
  <c r="T244"/>
  <c r="V244" s="1"/>
  <c r="T243"/>
  <c r="V243" s="1"/>
  <c r="T242"/>
  <c r="V242" s="1"/>
  <c r="T241"/>
  <c r="V241" s="1"/>
  <c r="T240"/>
  <c r="V240" s="1"/>
  <c r="T239"/>
  <c r="V239" s="1"/>
  <c r="T238"/>
  <c r="V238" s="1"/>
  <c r="T237"/>
  <c r="V237" s="1"/>
  <c r="T236"/>
  <c r="V236" s="1"/>
  <c r="T235"/>
  <c r="V235" s="1"/>
  <c r="T234"/>
  <c r="V234" s="1"/>
  <c r="T233"/>
  <c r="V233" s="1"/>
  <c r="T232"/>
  <c r="V232" s="1"/>
  <c r="T231"/>
  <c r="V231" s="1"/>
  <c r="T230"/>
  <c r="V230" s="1"/>
  <c r="T229"/>
  <c r="V229" s="1"/>
  <c r="T228"/>
  <c r="V228" s="1"/>
  <c r="T227"/>
  <c r="V227" s="1"/>
  <c r="T226"/>
  <c r="V226" s="1"/>
  <c r="T225"/>
  <c r="V225" s="1"/>
  <c r="T224"/>
  <c r="V224" s="1"/>
  <c r="T223"/>
  <c r="V223" s="1"/>
  <c r="T222"/>
  <c r="V222" s="1"/>
  <c r="T221"/>
  <c r="V221" s="1"/>
  <c r="T220"/>
  <c r="V220" s="1"/>
  <c r="T219"/>
  <c r="V219" s="1"/>
  <c r="T218"/>
  <c r="V218" s="1"/>
  <c r="T217"/>
  <c r="V217" s="1"/>
  <c r="T216"/>
  <c r="V216" s="1"/>
  <c r="T215"/>
  <c r="V215" s="1"/>
  <c r="T214"/>
  <c r="V214" s="1"/>
  <c r="T213"/>
  <c r="V213" s="1"/>
  <c r="T212"/>
  <c r="V212" s="1"/>
  <c r="T211"/>
  <c r="V211" s="1"/>
  <c r="T210"/>
  <c r="V210" s="1"/>
  <c r="T209"/>
  <c r="V209" s="1"/>
  <c r="T208"/>
  <c r="V208" s="1"/>
  <c r="T207"/>
  <c r="V207" s="1"/>
  <c r="T206"/>
  <c r="V206" s="1"/>
  <c r="T205"/>
  <c r="V205" s="1"/>
  <c r="T204"/>
  <c r="V204" s="1"/>
  <c r="T203"/>
  <c r="V203" s="1"/>
  <c r="T202"/>
  <c r="V202" s="1"/>
  <c r="T201"/>
  <c r="V201" s="1"/>
  <c r="T200"/>
  <c r="V200" s="1"/>
  <c r="T199"/>
  <c r="V199" s="1"/>
  <c r="T198"/>
  <c r="V198" s="1"/>
  <c r="T197"/>
  <c r="V197" s="1"/>
  <c r="T196"/>
  <c r="V196" s="1"/>
  <c r="T195"/>
  <c r="V195" s="1"/>
  <c r="T194"/>
  <c r="V194" s="1"/>
  <c r="T193"/>
  <c r="V193" s="1"/>
  <c r="T192"/>
  <c r="V192" s="1"/>
  <c r="T191"/>
  <c r="V191" s="1"/>
  <c r="T190"/>
  <c r="V190" s="1"/>
  <c r="T189"/>
  <c r="V189" s="1"/>
  <c r="T188"/>
  <c r="V188" s="1"/>
  <c r="T187"/>
  <c r="V187" s="1"/>
  <c r="T186"/>
  <c r="V186" s="1"/>
  <c r="T185"/>
  <c r="V185" s="1"/>
  <c r="T184"/>
  <c r="V184" s="1"/>
  <c r="T183"/>
  <c r="V183" s="1"/>
  <c r="T182"/>
  <c r="V182" s="1"/>
  <c r="T181"/>
  <c r="V181" s="1"/>
  <c r="T180"/>
  <c r="V180" s="1"/>
  <c r="T179"/>
  <c r="V179" s="1"/>
  <c r="T178"/>
  <c r="V178" s="1"/>
  <c r="T177" l="1"/>
  <c r="V177" s="1"/>
  <c r="T176"/>
  <c r="V176" s="1"/>
  <c r="T175"/>
  <c r="V175" s="1"/>
  <c r="T174"/>
  <c r="V174" s="1"/>
  <c r="T173"/>
  <c r="V173" s="1"/>
  <c r="T172"/>
  <c r="V172" s="1"/>
  <c r="T171"/>
  <c r="V171" s="1"/>
  <c r="T170"/>
  <c r="V170" s="1"/>
  <c r="T169"/>
  <c r="V169" s="1"/>
  <c r="T168"/>
  <c r="V168" s="1"/>
  <c r="T167"/>
  <c r="V167" s="1"/>
  <c r="T166"/>
  <c r="V166" s="1"/>
  <c r="T165"/>
  <c r="V165" s="1"/>
  <c r="T164"/>
  <c r="V164" s="1"/>
  <c r="T163"/>
  <c r="V163" s="1"/>
  <c r="T162"/>
  <c r="V162" s="1"/>
  <c r="T161"/>
  <c r="V161" s="1"/>
  <c r="T160"/>
  <c r="V160" s="1"/>
  <c r="T159"/>
  <c r="V159" s="1"/>
  <c r="T158"/>
  <c r="V158" s="1"/>
  <c r="T157"/>
  <c r="V157" s="1"/>
  <c r="T156"/>
  <c r="V156" s="1"/>
  <c r="T155"/>
  <c r="V155" s="1"/>
  <c r="T154"/>
  <c r="V154" s="1"/>
  <c r="T153"/>
  <c r="V153" s="1"/>
  <c r="T152"/>
  <c r="V152" s="1"/>
  <c r="T151"/>
  <c r="V151" s="1"/>
  <c r="T150"/>
  <c r="V150" s="1"/>
  <c r="T149"/>
  <c r="V149" s="1"/>
  <c r="T148" l="1"/>
  <c r="V148" s="1"/>
  <c r="T147"/>
  <c r="V147" s="1"/>
  <c r="T146"/>
  <c r="V146" s="1"/>
  <c r="T145"/>
  <c r="V145" s="1"/>
  <c r="T144"/>
  <c r="V144" s="1"/>
  <c r="T143"/>
  <c r="V143" s="1"/>
  <c r="T142"/>
  <c r="V142" s="1"/>
  <c r="T141"/>
  <c r="V141" s="1"/>
  <c r="T140"/>
  <c r="V140" s="1"/>
  <c r="T139"/>
  <c r="V139" s="1"/>
  <c r="T138"/>
  <c r="V138" s="1"/>
  <c r="T137"/>
  <c r="V137" s="1"/>
  <c r="T136"/>
  <c r="V136" s="1"/>
  <c r="T135"/>
  <c r="V135" s="1"/>
  <c r="T134"/>
  <c r="V134" s="1"/>
  <c r="T133"/>
  <c r="V133" s="1"/>
  <c r="T132"/>
  <c r="V132" s="1"/>
  <c r="T131"/>
  <c r="V131" s="1"/>
  <c r="T130"/>
  <c r="V130" s="1"/>
  <c r="T129"/>
  <c r="V129" s="1"/>
  <c r="T128"/>
  <c r="V128" s="1"/>
  <c r="T127"/>
  <c r="V127" s="1"/>
  <c r="T126"/>
  <c r="V126" s="1"/>
  <c r="T125"/>
  <c r="V125" s="1"/>
  <c r="T124"/>
  <c r="V124" s="1"/>
  <c r="T123"/>
  <c r="V123" s="1"/>
  <c r="T122"/>
  <c r="V122" s="1"/>
  <c r="T121"/>
  <c r="V121" s="1"/>
  <c r="T120"/>
  <c r="V120" s="1"/>
  <c r="T119"/>
  <c r="V119" s="1"/>
  <c r="T118"/>
  <c r="V118" s="1"/>
  <c r="T117"/>
  <c r="V117" s="1"/>
  <c r="T116"/>
  <c r="V116" s="1"/>
  <c r="T115"/>
  <c r="V115" s="1"/>
  <c r="T114"/>
  <c r="V114" s="1"/>
  <c r="T113"/>
  <c r="V113" s="1"/>
  <c r="T112"/>
  <c r="V112" s="1"/>
  <c r="T111"/>
  <c r="V111" s="1"/>
  <c r="T110"/>
  <c r="V110" s="1"/>
  <c r="T109"/>
  <c r="V109" s="1"/>
  <c r="T108"/>
  <c r="V108" s="1"/>
  <c r="T107"/>
  <c r="V107" s="1"/>
  <c r="T106"/>
  <c r="V106" s="1"/>
  <c r="T105"/>
  <c r="V105" s="1"/>
  <c r="T104"/>
  <c r="V104" s="1"/>
  <c r="T103"/>
  <c r="V103" s="1"/>
  <c r="T102"/>
  <c r="V102" s="1"/>
  <c r="T101"/>
  <c r="V101" s="1"/>
  <c r="T100"/>
  <c r="V100" s="1"/>
  <c r="T99"/>
  <c r="V99" s="1"/>
  <c r="T98"/>
  <c r="V98" s="1"/>
  <c r="T97"/>
  <c r="V97" s="1"/>
  <c r="T96"/>
  <c r="V96" s="1"/>
  <c r="T95"/>
  <c r="V95" s="1"/>
  <c r="T94"/>
  <c r="V94" s="1"/>
  <c r="T93"/>
  <c r="V93" s="1"/>
  <c r="T92"/>
  <c r="V92" s="1"/>
  <c r="T91"/>
  <c r="V91" s="1"/>
  <c r="T90"/>
  <c r="V90" s="1"/>
  <c r="T89"/>
  <c r="V89" s="1"/>
  <c r="T88"/>
  <c r="V88" s="1"/>
  <c r="T87"/>
  <c r="V87" s="1"/>
  <c r="T86"/>
  <c r="V86" s="1"/>
  <c r="T85"/>
  <c r="V85" s="1"/>
  <c r="T84"/>
  <c r="V84" s="1"/>
  <c r="T83"/>
  <c r="V83" s="1"/>
  <c r="T82"/>
  <c r="V82" s="1"/>
  <c r="T81"/>
  <c r="V81" s="1"/>
  <c r="T80"/>
  <c r="V80" s="1"/>
  <c r="T79"/>
  <c r="V79" s="1"/>
  <c r="T78"/>
  <c r="V78" s="1"/>
  <c r="T77"/>
  <c r="V77" s="1"/>
  <c r="T76"/>
  <c r="V76" s="1"/>
  <c r="T75"/>
  <c r="V75" s="1"/>
  <c r="T74"/>
  <c r="V74" s="1"/>
  <c r="T73"/>
  <c r="V73" s="1"/>
  <c r="T72"/>
  <c r="V72" s="1"/>
  <c r="T71"/>
  <c r="V71" s="1"/>
  <c r="T70"/>
  <c r="V70" s="1"/>
  <c r="T69" l="1"/>
  <c r="V69" s="1"/>
  <c r="T68"/>
  <c r="V68" s="1"/>
  <c r="T67"/>
  <c r="V67" s="1"/>
  <c r="T66"/>
  <c r="V66" s="1"/>
  <c r="T65"/>
  <c r="V65" s="1"/>
  <c r="T64"/>
  <c r="V64" s="1"/>
  <c r="T63"/>
  <c r="V63" s="1"/>
  <c r="T62"/>
  <c r="V62" s="1"/>
  <c r="T61"/>
  <c r="V61" s="1"/>
  <c r="T60"/>
  <c r="V60" s="1"/>
  <c r="T59"/>
  <c r="V59" s="1"/>
  <c r="T58"/>
  <c r="V58" s="1"/>
  <c r="T57"/>
  <c r="V57" s="1"/>
  <c r="T56"/>
  <c r="V56" s="1"/>
  <c r="T55"/>
  <c r="V55" s="1"/>
  <c r="T54"/>
  <c r="V54" s="1"/>
  <c r="T53"/>
  <c r="V53" s="1"/>
  <c r="T52"/>
  <c r="V52" s="1"/>
  <c r="T51"/>
  <c r="V51" s="1"/>
  <c r="T50"/>
  <c r="V50" s="1"/>
  <c r="T49"/>
  <c r="V49" s="1"/>
  <c r="T48"/>
  <c r="V48" s="1"/>
  <c r="T47"/>
  <c r="V47" s="1"/>
  <c r="T46"/>
  <c r="V46" s="1"/>
  <c r="T45"/>
  <c r="V45" s="1"/>
  <c r="T44"/>
  <c r="V44" s="1"/>
  <c r="T43"/>
  <c r="V43" s="1"/>
  <c r="T42"/>
  <c r="V42" s="1"/>
  <c r="T41"/>
  <c r="V41" s="1"/>
  <c r="T40"/>
  <c r="V40" s="1"/>
  <c r="T39"/>
  <c r="V39" s="1"/>
  <c r="T38"/>
  <c r="V38" s="1"/>
  <c r="T37"/>
  <c r="V37" s="1"/>
  <c r="T36"/>
  <c r="V36" s="1"/>
  <c r="T35"/>
  <c r="V35" s="1"/>
  <c r="T34" l="1"/>
  <c r="V34" s="1"/>
  <c r="T33"/>
  <c r="V33" s="1"/>
  <c r="T32"/>
  <c r="V32" s="1"/>
  <c r="T31"/>
  <c r="V31" s="1"/>
  <c r="T30"/>
  <c r="V30" s="1"/>
  <c r="T29"/>
  <c r="V29" s="1"/>
  <c r="T28" l="1"/>
  <c r="V28" s="1"/>
  <c r="T27"/>
  <c r="V27" s="1"/>
  <c r="T26"/>
  <c r="V26" s="1"/>
  <c r="T25"/>
  <c r="V25" s="1"/>
  <c r="T24"/>
  <c r="V24" s="1"/>
  <c r="T23"/>
  <c r="V23" s="1"/>
  <c r="T22" l="1"/>
  <c r="V22" s="1"/>
  <c r="T21"/>
  <c r="V21" s="1"/>
  <c r="T20"/>
  <c r="V20" s="1"/>
  <c r="T19"/>
  <c r="V19" s="1"/>
  <c r="T18"/>
  <c r="V18" s="1"/>
  <c r="T17"/>
  <c r="V17" s="1"/>
  <c r="T16"/>
  <c r="V16" s="1"/>
  <c r="T15"/>
  <c r="V15" s="1"/>
  <c r="T14"/>
  <c r="V14" s="1"/>
  <c r="T13"/>
  <c r="V13" s="1"/>
  <c r="T12"/>
  <c r="V12" s="1"/>
  <c r="T11"/>
  <c r="V11" s="1"/>
  <c r="T10"/>
  <c r="V10" s="1"/>
  <c r="T9"/>
  <c r="V9" s="1"/>
  <c r="T8"/>
  <c r="V8" s="1"/>
  <c r="T7"/>
  <c r="V7" s="1"/>
  <c r="T6"/>
  <c r="V6" s="1"/>
  <c r="T5" l="1"/>
  <c r="V5" s="1"/>
  <c r="A182" i="4"/>
  <c r="A181"/>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03" s="1"/>
  <c r="A102" s="1"/>
  <c r="A101" s="1"/>
  <c r="A100" s="1"/>
  <c r="A99" s="1"/>
  <c r="A98" s="1"/>
  <c r="A97" s="1"/>
  <c r="A96" s="1"/>
  <c r="A95" s="1"/>
  <c r="A94" s="1"/>
  <c r="A93" s="1"/>
  <c r="A92" s="1"/>
  <c r="A91" s="1"/>
  <c r="A90" s="1"/>
  <c r="A89" s="1"/>
  <c r="A88" s="1"/>
  <c r="A87" s="1"/>
  <c r="A86" s="1"/>
  <c r="A85" s="1"/>
  <c r="BF84"/>
  <c r="BE84"/>
  <c r="BD84"/>
  <c r="BC84"/>
  <c r="BB84"/>
  <c r="BA84"/>
  <c r="AZ84"/>
  <c r="AY84"/>
  <c r="AX84"/>
  <c r="AW84"/>
  <c r="AV84"/>
  <c r="AU84"/>
  <c r="AT84"/>
  <c r="AS84"/>
  <c r="AR84"/>
  <c r="AQ84"/>
  <c r="AP84"/>
  <c r="AO84"/>
  <c r="AN84"/>
  <c r="AM84"/>
  <c r="AL84"/>
  <c r="AK84"/>
  <c r="AJ84"/>
  <c r="AI84"/>
  <c r="AH84"/>
  <c r="AG84"/>
  <c r="AF84"/>
  <c r="AE84"/>
  <c r="AD84"/>
  <c r="AC84"/>
  <c r="AB84"/>
  <c r="AA84"/>
  <c r="Z84"/>
  <c r="Y84"/>
  <c r="X84"/>
  <c r="W84"/>
  <c r="V84"/>
  <c r="U84"/>
  <c r="T84"/>
  <c r="S84"/>
  <c r="R84"/>
  <c r="Q84"/>
  <c r="P84"/>
  <c r="O84"/>
  <c r="N84"/>
  <c r="M84"/>
  <c r="L84"/>
  <c r="K84"/>
  <c r="J84"/>
  <c r="I84"/>
  <c r="H84"/>
  <c r="G84"/>
  <c r="A84" s="1"/>
  <c r="A83" s="1"/>
  <c r="A82" s="1"/>
  <c r="A81" s="1"/>
  <c r="A80" s="1"/>
  <c r="A79" s="1"/>
  <c r="A78" s="1"/>
  <c r="A77" s="1"/>
  <c r="A76" s="1"/>
  <c r="A75" s="1"/>
  <c r="A74" s="1"/>
  <c r="A73" s="1"/>
  <c r="A72" s="1"/>
  <c r="A71" s="1"/>
  <c r="A70" s="1"/>
  <c r="A69" s="1"/>
  <c r="A68" s="1"/>
  <c r="A67" s="1"/>
  <c r="A66" s="1"/>
  <c r="A65" s="1"/>
  <c r="A64" s="1"/>
  <c r="A63" s="1"/>
  <c r="A62" s="1"/>
  <c r="A61" s="1"/>
  <c r="A60" s="1"/>
  <c r="A59" s="1"/>
  <c r="A58" s="1"/>
  <c r="A57" s="1"/>
  <c r="A56" s="1"/>
  <c r="A55" s="1"/>
  <c r="A54" s="1"/>
  <c r="A53" s="1"/>
  <c r="A52" s="1"/>
  <c r="A51" s="1"/>
  <c r="A50" s="1"/>
  <c r="A49" s="1"/>
  <c r="A48" s="1"/>
  <c r="A47" s="1"/>
  <c r="A46" s="1"/>
  <c r="A45" s="1"/>
  <c r="A44" s="1"/>
  <c r="A43" s="1"/>
  <c r="A42" s="1"/>
  <c r="BE41"/>
  <c r="BD41"/>
  <c r="BC41"/>
  <c r="BB41"/>
  <c r="BA41"/>
  <c r="AZ41"/>
  <c r="AY41"/>
  <c r="AX41"/>
  <c r="AW41"/>
  <c r="AV41"/>
  <c r="AU41"/>
  <c r="AT41"/>
  <c r="AS41"/>
  <c r="AR41"/>
  <c r="AQ41"/>
  <c r="AP41"/>
  <c r="AO41"/>
  <c r="AN41"/>
  <c r="AM41"/>
  <c r="AL41"/>
  <c r="AK41"/>
  <c r="AJ41"/>
  <c r="AI41"/>
  <c r="AH41"/>
  <c r="AG41"/>
  <c r="AF41"/>
  <c r="AE41"/>
  <c r="AD41"/>
  <c r="AC41"/>
  <c r="AB41"/>
  <c r="AA41"/>
  <c r="A41" s="1"/>
  <c r="BE40"/>
  <c r="BD40"/>
  <c r="BC40"/>
  <c r="BB40"/>
  <c r="BA40"/>
  <c r="AZ40"/>
  <c r="AY40"/>
  <c r="AX40"/>
  <c r="AW40"/>
  <c r="AV40"/>
  <c r="AU40"/>
  <c r="AT40"/>
  <c r="AS40"/>
  <c r="AR40"/>
  <c r="AQ40"/>
  <c r="AP40"/>
  <c r="AO40"/>
  <c r="AN40"/>
  <c r="AM40"/>
  <c r="AL40"/>
  <c r="AK40"/>
  <c r="AJ40"/>
  <c r="AI40"/>
  <c r="AH40"/>
  <c r="AG40"/>
  <c r="AF40"/>
  <c r="AE40"/>
  <c r="AD40"/>
  <c r="AC40"/>
  <c r="AB40"/>
  <c r="A40" s="1"/>
  <c r="A39" s="1"/>
  <c r="A38" s="1"/>
  <c r="A37" s="1"/>
  <c r="A36" s="1"/>
  <c r="A35" s="1"/>
  <c r="A34" s="1"/>
  <c r="A33" s="1"/>
  <c r="A32" s="1"/>
  <c r="A31" s="1"/>
  <c r="A30" s="1"/>
  <c r="A29" s="1"/>
  <c r="A28" s="1"/>
  <c r="A27" s="1"/>
  <c r="A26" s="1"/>
  <c r="A25" s="1"/>
  <c r="A24" s="1"/>
  <c r="A23" s="1"/>
  <c r="A22" s="1"/>
  <c r="A21" s="1"/>
  <c r="A20" s="1"/>
  <c r="A19"/>
  <c r="G8" i="28"/>
  <c r="W13" i="1" s="1"/>
  <c r="W14" l="1"/>
  <c r="U386"/>
  <c r="U387"/>
  <c r="U374"/>
  <c r="U372"/>
  <c r="U369"/>
  <c r="U367"/>
  <c r="U360"/>
  <c r="U357"/>
  <c r="U354"/>
  <c r="U338"/>
  <c r="U335"/>
  <c r="W387"/>
  <c r="U326"/>
  <c r="U270"/>
  <c r="U268"/>
  <c r="U201"/>
  <c r="U198"/>
  <c r="W385"/>
  <c r="U385"/>
  <c r="U381"/>
  <c r="U378"/>
  <c r="U365"/>
  <c r="U363"/>
  <c r="U350"/>
  <c r="U348"/>
  <c r="U345"/>
  <c r="U342"/>
  <c r="U337"/>
  <c r="U334"/>
  <c r="U331"/>
  <c r="U328"/>
  <c r="U320"/>
  <c r="U318"/>
  <c r="U313"/>
  <c r="U310"/>
  <c r="U302"/>
  <c r="U299"/>
  <c r="U297"/>
  <c r="U295"/>
  <c r="U292"/>
  <c r="U278"/>
  <c r="U275"/>
  <c r="U272"/>
  <c r="U269"/>
  <c r="U265"/>
  <c r="U262"/>
  <c r="U259"/>
  <c r="U254"/>
  <c r="U252"/>
  <c r="U249"/>
  <c r="U246"/>
  <c r="U241"/>
  <c r="U238"/>
  <c r="U230"/>
  <c r="U228"/>
  <c r="U226"/>
  <c r="U223"/>
  <c r="U220"/>
  <c r="U206"/>
  <c r="U203"/>
  <c r="U200"/>
  <c r="U197"/>
  <c r="U195"/>
  <c r="U192"/>
  <c r="U189"/>
  <c r="U186"/>
  <c r="U217"/>
  <c r="U194"/>
  <c r="U191"/>
  <c r="W178"/>
  <c r="W187"/>
  <c r="U327"/>
  <c r="W255"/>
  <c r="U202"/>
  <c r="U180"/>
  <c r="U384"/>
  <c r="W247"/>
  <c r="W303"/>
  <c r="U301"/>
  <c r="U183"/>
  <c r="U222"/>
  <c r="U227"/>
  <c r="U248"/>
  <c r="U261"/>
  <c r="U267"/>
  <c r="U280"/>
  <c r="U317"/>
  <c r="U330"/>
  <c r="U336"/>
  <c r="U358"/>
  <c r="U375"/>
  <c r="U383"/>
  <c r="W295"/>
  <c r="U179"/>
  <c r="U184"/>
  <c r="U187"/>
  <c r="U190"/>
  <c r="U193"/>
  <c r="U207"/>
  <c r="U215"/>
  <c r="U229"/>
  <c r="U279"/>
  <c r="U287"/>
  <c r="U300"/>
  <c r="U303"/>
  <c r="U316"/>
  <c r="U319"/>
  <c r="U340"/>
  <c r="U371"/>
  <c r="W382"/>
  <c r="U210"/>
  <c r="U260"/>
  <c r="U266"/>
  <c r="W231"/>
  <c r="W316"/>
  <c r="U178"/>
  <c r="U257"/>
  <c r="U288"/>
  <c r="U329"/>
  <c r="W193"/>
  <c r="W337"/>
  <c r="U219"/>
  <c r="U277"/>
  <c r="W279"/>
  <c r="W340"/>
  <c r="W376"/>
  <c r="U185"/>
  <c r="U208"/>
  <c r="U211"/>
  <c r="U225"/>
  <c r="U251"/>
  <c r="U294"/>
  <c r="U304"/>
  <c r="U307"/>
  <c r="U312"/>
  <c r="U347"/>
  <c r="U355"/>
  <c r="W386"/>
  <c r="U204"/>
  <c r="U218"/>
  <c r="U233"/>
  <c r="U276"/>
  <c r="U290"/>
  <c r="U298"/>
  <c r="U323"/>
  <c r="U343"/>
  <c r="U353"/>
  <c r="U359"/>
  <c r="W367"/>
  <c r="U176"/>
  <c r="U150"/>
  <c r="U158"/>
  <c r="U152"/>
  <c r="U149"/>
  <c r="W244"/>
  <c r="U234"/>
  <c r="U271"/>
  <c r="U282"/>
  <c r="U308"/>
  <c r="U314"/>
  <c r="U324"/>
  <c r="W184"/>
  <c r="W379"/>
  <c r="U196"/>
  <c r="U274"/>
  <c r="W250"/>
  <c r="U236"/>
  <c r="U263"/>
  <c r="U311"/>
  <c r="W343"/>
  <c r="W351"/>
  <c r="U224"/>
  <c r="U239"/>
  <c r="U306"/>
  <c r="U181"/>
  <c r="U188"/>
  <c r="U214"/>
  <c r="U232"/>
  <c r="U237"/>
  <c r="U240"/>
  <c r="U243"/>
  <c r="U258"/>
  <c r="U264"/>
  <c r="U286"/>
  <c r="U289"/>
  <c r="U296"/>
  <c r="U333"/>
  <c r="U339"/>
  <c r="U344"/>
  <c r="U352"/>
  <c r="U373"/>
  <c r="U377"/>
  <c r="U209"/>
  <c r="U255"/>
  <c r="W268"/>
  <c r="U273"/>
  <c r="U281"/>
  <c r="U305"/>
  <c r="U346"/>
  <c r="U368"/>
  <c r="U376"/>
  <c r="U379"/>
  <c r="U382"/>
  <c r="U322"/>
  <c r="U171"/>
  <c r="U169"/>
  <c r="U166"/>
  <c r="U163"/>
  <c r="U155"/>
  <c r="W207"/>
  <c r="U182"/>
  <c r="U205"/>
  <c r="U213"/>
  <c r="U293"/>
  <c r="U199"/>
  <c r="U216"/>
  <c r="U285"/>
  <c r="U291"/>
  <c r="U364"/>
  <c r="U221"/>
  <c r="W190"/>
  <c r="W346"/>
  <c r="U242"/>
  <c r="U332"/>
  <c r="U235"/>
  <c r="U245"/>
  <c r="U256"/>
  <c r="U283"/>
  <c r="U309"/>
  <c r="U315"/>
  <c r="U325"/>
  <c r="U341"/>
  <c r="U361"/>
  <c r="U362"/>
  <c r="U370"/>
  <c r="U380"/>
  <c r="U212"/>
  <c r="U231"/>
  <c r="U244"/>
  <c r="U247"/>
  <c r="U250"/>
  <c r="U253"/>
  <c r="U284"/>
  <c r="U321"/>
  <c r="U349"/>
  <c r="U351"/>
  <c r="U356"/>
  <c r="U366"/>
  <c r="U154"/>
  <c r="W290"/>
  <c r="W363"/>
  <c r="W334"/>
  <c r="W220"/>
  <c r="W200"/>
  <c r="W377"/>
  <c r="W344"/>
  <c r="W289"/>
  <c r="W211"/>
  <c r="W374"/>
  <c r="W274"/>
  <c r="W260"/>
  <c r="W219"/>
  <c r="W182"/>
  <c r="W319"/>
  <c r="W371"/>
  <c r="W233"/>
  <c r="W342"/>
  <c r="W318"/>
  <c r="W299"/>
  <c r="W192"/>
  <c r="W339"/>
  <c r="W294"/>
  <c r="W251"/>
  <c r="W191"/>
  <c r="W369"/>
  <c r="W327"/>
  <c r="W314"/>
  <c r="W301"/>
  <c r="W271"/>
  <c r="W199"/>
  <c r="W349"/>
  <c r="W270"/>
  <c r="W302"/>
  <c r="W252"/>
  <c r="W230"/>
  <c r="W341"/>
  <c r="W283"/>
  <c r="W242"/>
  <c r="W234"/>
  <c r="W202"/>
  <c r="U153"/>
  <c r="U173"/>
  <c r="W322"/>
  <c r="W323"/>
  <c r="W212"/>
  <c r="W378"/>
  <c r="W350"/>
  <c r="W262"/>
  <c r="W223"/>
  <c r="W336"/>
  <c r="W248"/>
  <c r="W222"/>
  <c r="W188"/>
  <c r="W311"/>
  <c r="W213"/>
  <c r="W205"/>
  <c r="W298"/>
  <c r="U138"/>
  <c r="U91"/>
  <c r="W359"/>
  <c r="W284"/>
  <c r="W345"/>
  <c r="W313"/>
  <c r="W197"/>
  <c r="W370"/>
  <c r="W312"/>
  <c r="W267"/>
  <c r="W243"/>
  <c r="W183"/>
  <c r="W357"/>
  <c r="W224"/>
  <c r="W196"/>
  <c r="U160"/>
  <c r="U175"/>
  <c r="W366"/>
  <c r="W215"/>
  <c r="W310"/>
  <c r="W278"/>
  <c r="W189"/>
  <c r="W333"/>
  <c r="W280"/>
  <c r="W245"/>
  <c r="W185"/>
  <c r="W360"/>
  <c r="W308"/>
  <c r="W282"/>
  <c r="W221"/>
  <c r="W253"/>
  <c r="W361"/>
  <c r="W356"/>
  <c r="W201"/>
  <c r="W249"/>
  <c r="W375"/>
  <c r="W325"/>
  <c r="W264"/>
  <c r="W217"/>
  <c r="W288"/>
  <c r="W263"/>
  <c r="W239"/>
  <c r="W216"/>
  <c r="W373"/>
  <c r="W305"/>
  <c r="W204"/>
  <c r="W365"/>
  <c r="W348"/>
  <c r="W330"/>
  <c r="W214"/>
  <c r="W354"/>
  <c r="W306"/>
  <c r="W277"/>
  <c r="W210"/>
  <c r="W180"/>
  <c r="U172"/>
  <c r="W307"/>
  <c r="U126"/>
  <c r="U124"/>
  <c r="U110"/>
  <c r="U84"/>
  <c r="U81"/>
  <c r="U78"/>
  <c r="U76"/>
  <c r="U70"/>
  <c r="U161"/>
  <c r="U167"/>
  <c r="U177"/>
  <c r="U151"/>
  <c r="W353"/>
  <c r="W276"/>
  <c r="W297"/>
  <c r="W275"/>
  <c r="W383"/>
  <c r="W304"/>
  <c r="W261"/>
  <c r="W237"/>
  <c r="W335"/>
  <c r="U170"/>
  <c r="W229"/>
  <c r="W326"/>
  <c r="W209"/>
  <c r="W241"/>
  <c r="W206"/>
  <c r="W186"/>
  <c r="W362"/>
  <c r="W235"/>
  <c r="W287"/>
  <c r="W328"/>
  <c r="W246"/>
  <c r="W226"/>
  <c r="W355"/>
  <c r="W315"/>
  <c r="W258"/>
  <c r="W225"/>
  <c r="W372"/>
  <c r="W338"/>
  <c r="W291"/>
  <c r="W285"/>
  <c r="U159"/>
  <c r="W273"/>
  <c r="W384"/>
  <c r="W272"/>
  <c r="W317"/>
  <c r="W208"/>
  <c r="W293"/>
  <c r="W257"/>
  <c r="U148"/>
  <c r="U134"/>
  <c r="U131"/>
  <c r="U128"/>
  <c r="U125"/>
  <c r="U121"/>
  <c r="U118"/>
  <c r="U115"/>
  <c r="U157"/>
  <c r="U174"/>
  <c r="W159"/>
  <c r="U164"/>
  <c r="W321"/>
  <c r="W179"/>
  <c r="W292"/>
  <c r="W259"/>
  <c r="W203"/>
  <c r="W380"/>
  <c r="W296"/>
  <c r="W227"/>
  <c r="W329"/>
  <c r="W266"/>
  <c r="U162"/>
  <c r="U165"/>
  <c r="U168"/>
  <c r="W300"/>
  <c r="W198"/>
  <c r="W331"/>
  <c r="W228"/>
  <c r="W195"/>
  <c r="W352"/>
  <c r="W324"/>
  <c r="W256"/>
  <c r="W281"/>
  <c r="W320"/>
  <c r="W265"/>
  <c r="W238"/>
  <c r="W347"/>
  <c r="W309"/>
  <c r="W240"/>
  <c r="W364"/>
  <c r="W332"/>
  <c r="U156"/>
  <c r="W181"/>
  <c r="W368"/>
  <c r="W218"/>
  <c r="W381"/>
  <c r="W269"/>
  <c r="W254"/>
  <c r="W358"/>
  <c r="W286"/>
  <c r="W232"/>
  <c r="W194"/>
  <c r="W236"/>
  <c r="U114"/>
  <c r="U109"/>
  <c r="U98"/>
  <c r="U108"/>
  <c r="U85"/>
  <c r="U127"/>
  <c r="U144"/>
  <c r="U111"/>
  <c r="W135"/>
  <c r="W153"/>
  <c r="U72"/>
  <c r="U117"/>
  <c r="U120"/>
  <c r="U139"/>
  <c r="W156"/>
  <c r="W152"/>
  <c r="W149"/>
  <c r="W164"/>
  <c r="U101"/>
  <c r="U104"/>
  <c r="W165"/>
  <c r="W151"/>
  <c r="U95"/>
  <c r="U100"/>
  <c r="U107"/>
  <c r="W124"/>
  <c r="U132"/>
  <c r="U135"/>
  <c r="U140"/>
  <c r="W150"/>
  <c r="W158"/>
  <c r="U61"/>
  <c r="U119"/>
  <c r="U82"/>
  <c r="U130"/>
  <c r="U79"/>
  <c r="U93"/>
  <c r="U116"/>
  <c r="U133"/>
  <c r="W163"/>
  <c r="W175"/>
  <c r="U71"/>
  <c r="U75"/>
  <c r="U99"/>
  <c r="U136"/>
  <c r="W161"/>
  <c r="U87"/>
  <c r="W176"/>
  <c r="W169"/>
  <c r="U90"/>
  <c r="U129"/>
  <c r="U143"/>
  <c r="W166"/>
  <c r="W91"/>
  <c r="U67"/>
  <c r="U66"/>
  <c r="U65"/>
  <c r="U58"/>
  <c r="U46"/>
  <c r="U45"/>
  <c r="U44"/>
  <c r="U37"/>
  <c r="U103"/>
  <c r="U141"/>
  <c r="U147"/>
  <c r="U96"/>
  <c r="U113"/>
  <c r="U88"/>
  <c r="W168"/>
  <c r="U74"/>
  <c r="U94"/>
  <c r="U97"/>
  <c r="U123"/>
  <c r="W171"/>
  <c r="U77"/>
  <c r="U80"/>
  <c r="W148"/>
  <c r="W155"/>
  <c r="W76"/>
  <c r="U105"/>
  <c r="U137"/>
  <c r="U146"/>
  <c r="W177"/>
  <c r="W154"/>
  <c r="W160"/>
  <c r="U55"/>
  <c r="U36"/>
  <c r="U122"/>
  <c r="W173"/>
  <c r="W162"/>
  <c r="W157"/>
  <c r="W70"/>
  <c r="U73"/>
  <c r="U86"/>
  <c r="U142"/>
  <c r="U145"/>
  <c r="W167"/>
  <c r="U83"/>
  <c r="U89"/>
  <c r="U112"/>
  <c r="W170"/>
  <c r="U92"/>
  <c r="U102"/>
  <c r="W174"/>
  <c r="U106"/>
  <c r="W172"/>
  <c r="U40"/>
  <c r="U35"/>
  <c r="U48"/>
  <c r="U39"/>
  <c r="U50"/>
  <c r="W110"/>
  <c r="W121"/>
  <c r="W98"/>
  <c r="U63"/>
  <c r="W137"/>
  <c r="W87"/>
  <c r="W99"/>
  <c r="U43"/>
  <c r="U53"/>
  <c r="W107"/>
  <c r="W115"/>
  <c r="W77"/>
  <c r="W130"/>
  <c r="W85"/>
  <c r="W67"/>
  <c r="W140"/>
  <c r="W81"/>
  <c r="W104"/>
  <c r="W114"/>
  <c r="W74"/>
  <c r="W93"/>
  <c r="W37"/>
  <c r="W61"/>
  <c r="U68"/>
  <c r="U60"/>
  <c r="U59"/>
  <c r="W84"/>
  <c r="W100"/>
  <c r="W128"/>
  <c r="W136"/>
  <c r="W94"/>
  <c r="W138"/>
  <c r="W108"/>
  <c r="W40"/>
  <c r="U52"/>
  <c r="W95"/>
  <c r="W131"/>
  <c r="W139"/>
  <c r="W144"/>
  <c r="W133"/>
  <c r="U41"/>
  <c r="W106"/>
  <c r="W78"/>
  <c r="W83"/>
  <c r="W75"/>
  <c r="W111"/>
  <c r="U57"/>
  <c r="W97"/>
  <c r="W105"/>
  <c r="W123"/>
  <c r="W113"/>
  <c r="U69"/>
  <c r="W103"/>
  <c r="W79"/>
  <c r="W126"/>
  <c r="W142"/>
  <c r="W88"/>
  <c r="W46"/>
  <c r="W145"/>
  <c r="U51"/>
  <c r="U47"/>
  <c r="W125"/>
  <c r="W89"/>
  <c r="W109"/>
  <c r="W73"/>
  <c r="W143"/>
  <c r="W90"/>
  <c r="W118"/>
  <c r="W120"/>
  <c r="W72"/>
  <c r="W147"/>
  <c r="W141"/>
  <c r="U54"/>
  <c r="U64"/>
  <c r="W129"/>
  <c r="W134"/>
  <c r="W80"/>
  <c r="W122"/>
  <c r="U56"/>
  <c r="W146"/>
  <c r="W92"/>
  <c r="W112"/>
  <c r="W117"/>
  <c r="W86"/>
  <c r="W71"/>
  <c r="W127"/>
  <c r="W96"/>
  <c r="W82"/>
  <c r="U49"/>
  <c r="U38"/>
  <c r="W119"/>
  <c r="U62"/>
  <c r="W116"/>
  <c r="U42"/>
  <c r="W102"/>
  <c r="W101"/>
  <c r="W132"/>
  <c r="U34"/>
  <c r="U33"/>
  <c r="U32"/>
  <c r="W43"/>
  <c r="W52"/>
  <c r="W57"/>
  <c r="W38"/>
  <c r="W34"/>
  <c r="W44"/>
  <c r="W66"/>
  <c r="W53"/>
  <c r="W69"/>
  <c r="W56"/>
  <c r="U23"/>
  <c r="U29"/>
  <c r="W45"/>
  <c r="W51"/>
  <c r="W39"/>
  <c r="W41"/>
  <c r="U31"/>
  <c r="W48"/>
  <c r="W35"/>
  <c r="W62"/>
  <c r="W50"/>
  <c r="U25"/>
  <c r="W55"/>
  <c r="W30"/>
  <c r="W58"/>
  <c r="W49"/>
  <c r="W47"/>
  <c r="W60"/>
  <c r="W65"/>
  <c r="W54"/>
  <c r="W64"/>
  <c r="W63"/>
  <c r="W59"/>
  <c r="U30"/>
  <c r="W36"/>
  <c r="W68"/>
  <c r="W42"/>
  <c r="U24"/>
  <c r="W32"/>
  <c r="U28"/>
  <c r="U19"/>
  <c r="U18"/>
  <c r="U17"/>
  <c r="U15"/>
  <c r="U11"/>
  <c r="U10"/>
  <c r="W29"/>
  <c r="W25"/>
  <c r="W31"/>
  <c r="U26"/>
  <c r="W33"/>
  <c r="U27"/>
  <c r="U20"/>
  <c r="U7"/>
  <c r="W23"/>
  <c r="W28"/>
  <c r="U14"/>
  <c r="U12"/>
  <c r="U22"/>
  <c r="W24"/>
  <c r="U6"/>
  <c r="U9"/>
  <c r="U21"/>
  <c r="U13"/>
  <c r="W27"/>
  <c r="U8"/>
  <c r="U16"/>
  <c r="W26"/>
  <c r="W19"/>
  <c r="W11"/>
  <c r="U5"/>
  <c r="W7"/>
  <c r="W10"/>
  <c r="W9"/>
  <c r="W15"/>
  <c r="W16"/>
  <c r="W12"/>
  <c r="W17"/>
  <c r="W8"/>
  <c r="W21"/>
  <c r="W18"/>
  <c r="W22"/>
  <c r="W6"/>
  <c r="W20"/>
  <c r="W5" l="1"/>
</calcChain>
</file>

<file path=xl/comments1.xml><?xml version="1.0" encoding="utf-8"?>
<comments xmlns="http://schemas.openxmlformats.org/spreadsheetml/2006/main">
  <authors>
    <author>burr</author>
  </authors>
  <commentList>
    <comment ref="BD35" authorId="0">
      <text>
        <r>
          <rPr>
            <b/>
            <sz val="9"/>
            <color indexed="81"/>
            <rFont val="Tahoma"/>
            <family val="2"/>
          </rPr>
          <t>burr:</t>
        </r>
        <r>
          <rPr>
            <sz val="9"/>
            <color indexed="81"/>
            <rFont val="Tahoma"/>
            <family val="2"/>
          </rPr>
          <t xml:space="preserve">
Assumed</t>
        </r>
      </text>
    </comment>
  </commentList>
</comments>
</file>

<file path=xl/sharedStrings.xml><?xml version="1.0" encoding="utf-8"?>
<sst xmlns="http://schemas.openxmlformats.org/spreadsheetml/2006/main" count="36991" uniqueCount="2276">
  <si>
    <t>Country Coding</t>
  </si>
  <si>
    <t>Region</t>
  </si>
  <si>
    <t>District</t>
  </si>
  <si>
    <t>Area Type</t>
  </si>
  <si>
    <t>Technology</t>
  </si>
  <si>
    <t>Pop. Served Observed</t>
  </si>
  <si>
    <t>Pop. Served Design</t>
  </si>
  <si>
    <t>Year of Construction</t>
  </si>
  <si>
    <t>Number of units</t>
  </si>
  <si>
    <t>Cost component</t>
  </si>
  <si>
    <t>Year of Expenditure</t>
  </si>
  <si>
    <t>Infrastructure Status</t>
  </si>
  <si>
    <t>Normative Lifespan</t>
  </si>
  <si>
    <t>Current Cost  (Local Currency 2009)</t>
  </si>
  <si>
    <t>Current Cost (US $ 2009)</t>
  </si>
  <si>
    <t>Cost per year (Local Currency 2009)</t>
  </si>
  <si>
    <t>CapEx</t>
  </si>
  <si>
    <t>Mozambique</t>
  </si>
  <si>
    <t>Rural</t>
  </si>
  <si>
    <t>OpEx</t>
  </si>
  <si>
    <t>CapManEx</t>
  </si>
  <si>
    <t>Comparing international currencies step by step</t>
  </si>
  <si>
    <t>Burkina Faso</t>
  </si>
  <si>
    <t>Ghana</t>
  </si>
  <si>
    <t>India</t>
  </si>
  <si>
    <t>Version 2011.03.13</t>
  </si>
  <si>
    <t>Source: http://databank.worldbank.org/ddp/home.do?Step=1&amp;id=4</t>
  </si>
  <si>
    <t>Step 1: bring your local currency to any given year by using the GDP inflators below</t>
  </si>
  <si>
    <t>Country Name</t>
  </si>
  <si>
    <t>Country Code</t>
  </si>
  <si>
    <t>Indicator Name</t>
  </si>
  <si>
    <t>Indicator Code</t>
  </si>
  <si>
    <t>Bangladesh</t>
  </si>
  <si>
    <t>BGD</t>
  </si>
  <si>
    <t>Inflation, GDP deflator (annual %)</t>
  </si>
  <si>
    <t>NY.GDP.DEFL.KD.ZG</t>
  </si>
  <si>
    <t>Bangladesh GDP Deflator multiplier to convert past costs to current (2008) prices</t>
  </si>
  <si>
    <t>BFA</t>
  </si>
  <si>
    <t>Burkina GDP Deflator multiplier to convert past costs to current (2009) prices</t>
  </si>
  <si>
    <t>Ethiopia</t>
  </si>
  <si>
    <t>ETH</t>
  </si>
  <si>
    <t>Ethiopia GDP Deflator multiplier to convert past costs to current (2008) prices</t>
  </si>
  <si>
    <t>Euro zone (NL)</t>
  </si>
  <si>
    <t>EUR</t>
  </si>
  <si>
    <t>Euro GDP Deflator multiplier to convert past costs to current (2008) prices</t>
  </si>
  <si>
    <t>GHA</t>
  </si>
  <si>
    <t>Ghana GDP Deflator multiplier to convert past costs to current (2009) prices</t>
  </si>
  <si>
    <t>IND</t>
  </si>
  <si>
    <t>India GDP Deflator multiplier to convert past costs to current (2009) prices</t>
  </si>
  <si>
    <t>Kenya</t>
  </si>
  <si>
    <t>KEN</t>
  </si>
  <si>
    <t>Kenya GDP Deflator multiplier to convert past costs to current (2008) prices</t>
  </si>
  <si>
    <t>MOZ</t>
  </si>
  <si>
    <t>Mozambique GDP Deflator multiplier to convert past costs to current (2009) prices</t>
  </si>
  <si>
    <t>South Africa</t>
  </si>
  <si>
    <t>ZAR</t>
  </si>
  <si>
    <t>South Africa GDP Deflator multiplier to convert past costs to current (2008) prices</t>
  </si>
  <si>
    <t>Uganda</t>
  </si>
  <si>
    <t>UGA</t>
  </si>
  <si>
    <t>Uganda GDP Deflator multiplier to convert past costs to current (2008) prices</t>
  </si>
  <si>
    <t>United Kingdom</t>
  </si>
  <si>
    <t>GBR</t>
  </si>
  <si>
    <t>United Kingdom GDP Deflator multiplier to convert past costs to current (2008) prices</t>
  </si>
  <si>
    <t>United States</t>
  </si>
  <si>
    <t>USA</t>
  </si>
  <si>
    <t>United States GDP Deflator multiplier to convert past costs to current (2008) prices</t>
  </si>
  <si>
    <t>Vietnam</t>
  </si>
  <si>
    <t>VNM</t>
  </si>
  <si>
    <t>Vietnam GDP Deflator multiplier to convert past costs to current (2008) prices</t>
  </si>
  <si>
    <t>Example to calculate O&amp;M costs in Ghana cedis from 2005 to 2008:</t>
  </si>
  <si>
    <t>O&amp;M in Ghana Cedis in 2005 =</t>
  </si>
  <si>
    <t>So the calculation is:</t>
  </si>
  <si>
    <t>40x2.90</t>
  </si>
  <si>
    <t>O&amp;M in Ghana Cedis in 2009 =</t>
  </si>
  <si>
    <t>Step 2a: Convert data from local currency units (LCU) in US$ using Purchasing Power Parity (PPP)</t>
  </si>
  <si>
    <t>PPP conversion factor, GDP (LCU per international $)</t>
  </si>
  <si>
    <t>PA.NUS.PPP</t>
  </si>
  <si>
    <t>Euro (NL)</t>
  </si>
  <si>
    <t>ZAF</t>
  </si>
  <si>
    <t>Example to calculate O&amp;M costs in Ghana cedis to US$ (using PPP) in 2009:</t>
  </si>
  <si>
    <t>O&amp;M in Ghana, USP (PPP) in 2009 =</t>
  </si>
  <si>
    <t>60/Y</t>
  </si>
  <si>
    <t>Y is the PPP conversion factor for 2009</t>
  </si>
  <si>
    <t xml:space="preserve"> (interesting, in PPP, the Ghana cedi is almost pegged to the dollar in terms of its value) </t>
  </si>
  <si>
    <t>O&amp;M in Ghana, USD (PPP) in 2009 =</t>
  </si>
  <si>
    <t>Step 2b: Convert data from local currency units (LCU) in US$ using nominal exchange rates</t>
  </si>
  <si>
    <t>Official exchange rate (LCU per US$, period average)</t>
  </si>
  <si>
    <t>PA.NUS.FCRF</t>
  </si>
  <si>
    <t>NLD</t>
  </si>
  <si>
    <t>Example to calculate O&amp;M costs in Ghana cedis to US$ (using nominal exchange rates) in 2008:</t>
  </si>
  <si>
    <t>data not yet available for 2009... Please use country annual reference exchange rate.</t>
  </si>
  <si>
    <t>O&amp;M in Ghana Cedis in 2008 =</t>
  </si>
  <si>
    <t>O&amp;M in Ghana, US$ in 2008 =</t>
  </si>
  <si>
    <t>Y is the nominal exchange rate for 2008</t>
  </si>
  <si>
    <t>USD</t>
  </si>
  <si>
    <t>Countries</t>
  </si>
  <si>
    <t>Euro</t>
  </si>
  <si>
    <t>Lookup Currency</t>
  </si>
  <si>
    <t>TPL</t>
  </si>
  <si>
    <t>VIP</t>
  </si>
  <si>
    <t>Technology code</t>
  </si>
  <si>
    <t>Full Technology Name</t>
  </si>
  <si>
    <t>Traditional Pit Latrine</t>
  </si>
  <si>
    <t>Currency</t>
  </si>
  <si>
    <t>Dollar</t>
  </si>
  <si>
    <t>Abbreviation</t>
  </si>
  <si>
    <t>Exchange</t>
  </si>
  <si>
    <t>Normative lifespan</t>
  </si>
  <si>
    <t>GHA-04-03-AeH0001hh1</t>
  </si>
  <si>
    <t>Ae</t>
  </si>
  <si>
    <t>AeH0001hh1</t>
  </si>
  <si>
    <t>GHA-04-03-KoH002hh1</t>
  </si>
  <si>
    <t>Ko</t>
  </si>
  <si>
    <t>KoH002hh1</t>
  </si>
  <si>
    <t>GHA-04-03-KoH01hh1</t>
  </si>
  <si>
    <t>KoH01hh1</t>
  </si>
  <si>
    <t>GHA-04-03-KoH13hh1</t>
  </si>
  <si>
    <t>KoH13hh1</t>
  </si>
  <si>
    <t>GHA-04-03-KoH14hh1</t>
  </si>
  <si>
    <t>KoH14hh1</t>
  </si>
  <si>
    <t>GHA-04-03-KoH3hh1</t>
  </si>
  <si>
    <t>KoH3hh1</t>
  </si>
  <si>
    <t>GHA-04-03-KoH4hh1</t>
  </si>
  <si>
    <t>KoH4hh1</t>
  </si>
  <si>
    <t>GHA-04-03-KoH8hh1</t>
  </si>
  <si>
    <t>KoH8hh1</t>
  </si>
  <si>
    <t>GHA-06-09-AdH0001hh1</t>
  </si>
  <si>
    <t>Ad</t>
  </si>
  <si>
    <t>AdH0001hh1</t>
  </si>
  <si>
    <t>GHA-06-09-AdH0002hh1</t>
  </si>
  <si>
    <t>AdH0002hh1</t>
  </si>
  <si>
    <t>GHA-06-09-AdH0003hh1</t>
  </si>
  <si>
    <t>AdH0003hh1</t>
  </si>
  <si>
    <t>GHA-06-09-AdH0004hh1</t>
  </si>
  <si>
    <t>AdH0004hh1</t>
  </si>
  <si>
    <t>GHA-06-09-AdH0005hh1</t>
  </si>
  <si>
    <t>AdH0005hh1</t>
  </si>
  <si>
    <t>GHA-06-09-AdH001hh1</t>
  </si>
  <si>
    <t>AdH001hh1</t>
  </si>
  <si>
    <t>GHA-06-09-AdH001hh2</t>
  </si>
  <si>
    <t>AdH001hh2</t>
  </si>
  <si>
    <t>GHA-06-09-AdH003hh1</t>
  </si>
  <si>
    <t>AdH003hh1</t>
  </si>
  <si>
    <t>GHA-06-09-AdH010hh1</t>
  </si>
  <si>
    <t>AdH010hh1</t>
  </si>
  <si>
    <t>GHA-06-09-AdH010hh2</t>
  </si>
  <si>
    <t>AdH013hh1</t>
  </si>
  <si>
    <t>GHA-06-09-AdH010hh3</t>
  </si>
  <si>
    <t>AdH014hh1</t>
  </si>
  <si>
    <t>GHA-06-09-AdH013hh1</t>
  </si>
  <si>
    <t>GHA-06-09-AdH014hh1</t>
  </si>
  <si>
    <t>GHA-06-09-AdH04hh1</t>
  </si>
  <si>
    <t>AdH04hh1</t>
  </si>
  <si>
    <t>GHA-06-09-AdH09hh1</t>
  </si>
  <si>
    <t>AdH09hh1</t>
  </si>
  <si>
    <t>GHA-06-09-AdH10hh1</t>
  </si>
  <si>
    <t>AdH10hh1</t>
  </si>
  <si>
    <t>GHA-06-09-AdH10hh2</t>
  </si>
  <si>
    <t>GHA-06-09-AdH10hh3</t>
  </si>
  <si>
    <t>GHA-06-09-AdH10hh4</t>
  </si>
  <si>
    <t>GHA-06-09-AdH10hh5</t>
  </si>
  <si>
    <t>GHA-06-09-AdH10hh6</t>
  </si>
  <si>
    <t>GHA-06-09-DdH002hh1</t>
  </si>
  <si>
    <t>Dd</t>
  </si>
  <si>
    <t>DdH002hh1</t>
  </si>
  <si>
    <t>GHA-06-09-EdH001hh1</t>
  </si>
  <si>
    <t>Ed</t>
  </si>
  <si>
    <t>EdH001hh1</t>
  </si>
  <si>
    <t>GHA-06-09-EdH001hh2</t>
  </si>
  <si>
    <t>EdH001hh2</t>
  </si>
  <si>
    <t>GHA-06-09-EdH003hh1</t>
  </si>
  <si>
    <t>EdH003hh1</t>
  </si>
  <si>
    <t>GHA-06-09-EdH007hh1</t>
  </si>
  <si>
    <t>EdH007hh1</t>
  </si>
  <si>
    <t>GHA-06-09-EdH007hh2</t>
  </si>
  <si>
    <t>EdH03hh1</t>
  </si>
  <si>
    <t>GHA-06-09-EdH03hh1</t>
  </si>
  <si>
    <t>GHA-06-09-KkH08hh1</t>
  </si>
  <si>
    <t>Kk</t>
  </si>
  <si>
    <t>Kkh08hh1</t>
  </si>
  <si>
    <t>KkH08hh1</t>
  </si>
  <si>
    <t>GHA-06-09-KsH042hh2</t>
  </si>
  <si>
    <t>Ks</t>
  </si>
  <si>
    <t>KsH042hh2</t>
  </si>
  <si>
    <t>GHA-06-09-KsH18hh1</t>
  </si>
  <si>
    <t>KsH18hh1</t>
  </si>
  <si>
    <t>GHA-06-09-KsH29hh1</t>
  </si>
  <si>
    <t>KsH29hh1</t>
  </si>
  <si>
    <t>GHA-06-09-KsH31hh6</t>
  </si>
  <si>
    <t>KsH31hh6</t>
  </si>
  <si>
    <t>GHA-06-09-KsH35hh1</t>
  </si>
  <si>
    <t>KsH35hh1</t>
  </si>
  <si>
    <t>GHA-06-09-KsH39hh1</t>
  </si>
  <si>
    <t>KsH39hh1</t>
  </si>
  <si>
    <t>GHA-06-09-KsH42hh1</t>
  </si>
  <si>
    <t>KsH42hh1</t>
  </si>
  <si>
    <t>GHA-06-09-KsH42hh2</t>
  </si>
  <si>
    <t>GHA-06-09-KsH45hh1</t>
  </si>
  <si>
    <t>KsH45hh1</t>
  </si>
  <si>
    <t>GHA-06-09-KsH46hh1</t>
  </si>
  <si>
    <t>KsH46hh1</t>
  </si>
  <si>
    <t>GHA-06-09-KsH53hh1</t>
  </si>
  <si>
    <t>KsH53hh1</t>
  </si>
  <si>
    <t>WC</t>
  </si>
  <si>
    <t>GHA-06-09-KsH57hh1</t>
  </si>
  <si>
    <t>KsH57hh1</t>
  </si>
  <si>
    <t>GHA-06-09-KsH58hh1</t>
  </si>
  <si>
    <t>KsH58hh1</t>
  </si>
  <si>
    <t>GHA-06-09-KsH59hh1</t>
  </si>
  <si>
    <t>KsH59hh1</t>
  </si>
  <si>
    <t>GHA-06-09-KsH62hh1</t>
  </si>
  <si>
    <t>KsH62hh1</t>
  </si>
  <si>
    <t>GHA-06-09-KsH64hh1</t>
  </si>
  <si>
    <t>KsH64hh1</t>
  </si>
  <si>
    <t>GHA-06-09-KsH67hh1</t>
  </si>
  <si>
    <t>KsH67hh1</t>
  </si>
  <si>
    <t>GHA-06-09-NtH0003hh1</t>
  </si>
  <si>
    <t>Nt</t>
  </si>
  <si>
    <t>NtH0003hh1</t>
  </si>
  <si>
    <t>GHA-06-09-NtH0003hh10</t>
  </si>
  <si>
    <t>Ya</t>
  </si>
  <si>
    <t>YaH10hh1</t>
  </si>
  <si>
    <t>GHA-06-09-NtH0003hh11</t>
  </si>
  <si>
    <t>YaH005hh1</t>
  </si>
  <si>
    <t>GHA-06-09-NtH0003hh12</t>
  </si>
  <si>
    <t>YaH008hh1</t>
  </si>
  <si>
    <t>GHA-06-09-NtH0003hh13</t>
  </si>
  <si>
    <t>YaH011hh1</t>
  </si>
  <si>
    <t>GHA-06-09-NtH0003hh14</t>
  </si>
  <si>
    <t>YaH004hh1</t>
  </si>
  <si>
    <t>GHA-06-09-NtH0003hh15</t>
  </si>
  <si>
    <t>YaH0006hh1</t>
  </si>
  <si>
    <t>GHA-06-09-NtH0003hh2</t>
  </si>
  <si>
    <t>NtH009hh1</t>
  </si>
  <si>
    <t>GHA-06-09-NtH0003hh3</t>
  </si>
  <si>
    <t>NtH009hh2</t>
  </si>
  <si>
    <t>GHA-06-09-NtH0003hh4</t>
  </si>
  <si>
    <t>YaH02hh1</t>
  </si>
  <si>
    <t>GHA-06-09-NtH0003hh5</t>
  </si>
  <si>
    <t>YaH03hh1</t>
  </si>
  <si>
    <t>GHA-06-09-NtH0003hh6</t>
  </si>
  <si>
    <t>YaH06hh1</t>
  </si>
  <si>
    <t>GHA-06-09-NtH0003hh7</t>
  </si>
  <si>
    <t>YaH07hh1</t>
  </si>
  <si>
    <t>GHA-06-09-NtH0003hh8</t>
  </si>
  <si>
    <t>YaH08hh1</t>
  </si>
  <si>
    <t>GHA-06-09-NtH0003hh9</t>
  </si>
  <si>
    <t>YaH09hh1</t>
  </si>
  <si>
    <t>GHA-06-09-NtH002hh0</t>
  </si>
  <si>
    <t>NtH5hh1</t>
  </si>
  <si>
    <t>GHA-06-09-NtH002hh1</t>
  </si>
  <si>
    <t>NtH002hh1</t>
  </si>
  <si>
    <t>NtH016hh1</t>
  </si>
  <si>
    <t>GHA-06-09-NtH002hh2</t>
  </si>
  <si>
    <t>NtH002hh2</t>
  </si>
  <si>
    <t>GHA-06-09-NtH009hh1</t>
  </si>
  <si>
    <t>GHA-06-09-NtH009hh2</t>
  </si>
  <si>
    <t>GHA-06-09-NtH016hh1</t>
  </si>
  <si>
    <t>GHA-06-09-NtH22hh1</t>
  </si>
  <si>
    <t>NtH22hh1</t>
  </si>
  <si>
    <t>GHA-06-09-NtH5hh1</t>
  </si>
  <si>
    <t>GHA-06-09-PeH00020hh1</t>
  </si>
  <si>
    <t>Pe</t>
  </si>
  <si>
    <t>PeH00020hh1</t>
  </si>
  <si>
    <t>GHA-06-09-PeH001hh1</t>
  </si>
  <si>
    <t>PeH001hh1</t>
  </si>
  <si>
    <t>GHA-06-09-PeH002hh1</t>
  </si>
  <si>
    <t>PeH0002hh1</t>
  </si>
  <si>
    <t>PeH28hh1</t>
  </si>
  <si>
    <t>GHA-06-09-PeH002hh2</t>
  </si>
  <si>
    <t>PeH02hh1</t>
  </si>
  <si>
    <t>PeH010hh1</t>
  </si>
  <si>
    <t>PeH29hh1</t>
  </si>
  <si>
    <t>PeH23hh1</t>
  </si>
  <si>
    <t>PeH30hh1</t>
  </si>
  <si>
    <t>PeH025hh1</t>
  </si>
  <si>
    <t>GHA-06-09-PeH010hh1</t>
  </si>
  <si>
    <t>GHA-06-09-PeH025hh1</t>
  </si>
  <si>
    <t>GHA-06-09-PeH02hh1</t>
  </si>
  <si>
    <t>GHA-06-09-PeH23hh1</t>
  </si>
  <si>
    <t>GHA-06-09-PeH28hh1</t>
  </si>
  <si>
    <t>GHA-06-09-PeH29hh1</t>
  </si>
  <si>
    <t>GHA-06-09-PeH30hh1</t>
  </si>
  <si>
    <t>GHA-06-09-YaH00062hh1</t>
  </si>
  <si>
    <t>GHA-06-09-YaH004hh1</t>
  </si>
  <si>
    <t>GHA-06-09-YaH005hh1</t>
  </si>
  <si>
    <t>GHA-06-09-YaH008hh1</t>
  </si>
  <si>
    <t>GHA-06-09-YaH011h1</t>
  </si>
  <si>
    <t>GHA-06-09-YaH02hh1</t>
  </si>
  <si>
    <t>GHA-06-09-YaH03hh1</t>
  </si>
  <si>
    <t>GHA-06-09-YaH06hh1</t>
  </si>
  <si>
    <t>GHA-06-09-YaH07hh1</t>
  </si>
  <si>
    <t>GHA-06-09-YaH08hh1</t>
  </si>
  <si>
    <t>GHA-06-09-YaH09hh1</t>
  </si>
  <si>
    <t>GHA-06-09-YaH10hh1</t>
  </si>
  <si>
    <t>GHA-08--Bk-HH13</t>
  </si>
  <si>
    <t>Bk</t>
  </si>
  <si>
    <t>BkHH13</t>
  </si>
  <si>
    <t>GHA-08--Bk-HH5</t>
  </si>
  <si>
    <t>BkHH5</t>
  </si>
  <si>
    <t>GHA-08--Kd-HH3</t>
  </si>
  <si>
    <t>Kd</t>
  </si>
  <si>
    <t>KdHH3</t>
  </si>
  <si>
    <t>Water Closet</t>
  </si>
  <si>
    <t>Per Capita figure Used</t>
  </si>
  <si>
    <t>Lifespan Used</t>
  </si>
  <si>
    <t>Normative</t>
  </si>
  <si>
    <t>GHA-08-GzHH1</t>
  </si>
  <si>
    <t>Gz</t>
  </si>
  <si>
    <t>GHA-08-GzHH2</t>
  </si>
  <si>
    <t>GHA-08-GzHH3</t>
  </si>
  <si>
    <t>GHA-08-GzHH4</t>
  </si>
  <si>
    <t>GHA-08-GzHH5</t>
  </si>
  <si>
    <t>GHA-08-GzHH6</t>
  </si>
  <si>
    <t>GHA-08-GzHH7</t>
  </si>
  <si>
    <t>GHA-08-GzHH8</t>
  </si>
  <si>
    <t>GHA-08-GzHH9</t>
  </si>
  <si>
    <t>GHA-08-GzHH10</t>
  </si>
  <si>
    <t>GHA-08-NmHH1</t>
  </si>
  <si>
    <t>Nm</t>
  </si>
  <si>
    <t>GHA-08-NmHH2</t>
  </si>
  <si>
    <t>GHA-08-NmHH3</t>
  </si>
  <si>
    <t>GHA-08-NmHH4</t>
  </si>
  <si>
    <t>GHA-08-NmHH5</t>
  </si>
  <si>
    <t>GHA-08-NmHH6</t>
  </si>
  <si>
    <t>GHA-08-NmHH7</t>
  </si>
  <si>
    <t>GHA-08-NmHH8</t>
  </si>
  <si>
    <t>GHA-08-NmHH9</t>
  </si>
  <si>
    <t>GHA-08-NmHH10</t>
  </si>
  <si>
    <t>GHA-08-MeHH1</t>
  </si>
  <si>
    <t>Me</t>
  </si>
  <si>
    <t>GHA-08-MeHH2</t>
  </si>
  <si>
    <t>GHA-08-MeHH3</t>
  </si>
  <si>
    <t>GHA-08-MeHH4</t>
  </si>
  <si>
    <t>GHA-08-MeHH5</t>
  </si>
  <si>
    <t>GHA-08-MeHH6</t>
  </si>
  <si>
    <t>GHA-08-MeHH7</t>
  </si>
  <si>
    <t>GHA-08-MeHH8</t>
  </si>
  <si>
    <t>GHA-08-MeHH9</t>
  </si>
  <si>
    <t>GHA-08-MeHH10</t>
  </si>
  <si>
    <t>GHA-08-KbHH1</t>
  </si>
  <si>
    <t>Kb</t>
  </si>
  <si>
    <t>GHA-08-KbHH2</t>
  </si>
  <si>
    <t>GHA-08-KbHH3</t>
  </si>
  <si>
    <t>GHA-08-KbHH4</t>
  </si>
  <si>
    <t>GHA-08-KbHH5</t>
  </si>
  <si>
    <t>GHA-08-KbHH6</t>
  </si>
  <si>
    <t>GHA-08-KbHH7</t>
  </si>
  <si>
    <t>GHA-08-KbHH8</t>
  </si>
  <si>
    <t>GHA-08-KbHH9</t>
  </si>
  <si>
    <t>GHA-08-KbHH10</t>
  </si>
  <si>
    <t>GHA-08-NkHH1</t>
  </si>
  <si>
    <t>Nk</t>
  </si>
  <si>
    <t>GHA-08-NkHH2</t>
  </si>
  <si>
    <t>GHA-08-NkHH3</t>
  </si>
  <si>
    <t>GHA-08-NkHH4</t>
  </si>
  <si>
    <t>GHA-08-NkHH5</t>
  </si>
  <si>
    <t>GHA-08-NkHH6</t>
  </si>
  <si>
    <t>GHA-08-NkHH7</t>
  </si>
  <si>
    <t>GHA-08-NkHH8</t>
  </si>
  <si>
    <t>GHA-08-NkHH9</t>
  </si>
  <si>
    <t>GHA-08-NkHH10</t>
  </si>
  <si>
    <t>GHA-08-BjHH1</t>
  </si>
  <si>
    <t>Bj</t>
  </si>
  <si>
    <t>GHA-08-BjHH2</t>
  </si>
  <si>
    <t>GHA-08-BjHH3</t>
  </si>
  <si>
    <t>GHA-08-BjHH4</t>
  </si>
  <si>
    <t>GHA-08-BjHH5</t>
  </si>
  <si>
    <t>GHA-08-BjHH6</t>
  </si>
  <si>
    <t>GHA-08-BjHH7</t>
  </si>
  <si>
    <t>GHA-08-BjHH8</t>
  </si>
  <si>
    <t>GHA-08-BjHH9</t>
  </si>
  <si>
    <t>GHA-08-BjHH10</t>
  </si>
  <si>
    <t>GHA-08-KtHH1</t>
  </si>
  <si>
    <t>Kt</t>
  </si>
  <si>
    <t>GHA-08-KtHH2</t>
  </si>
  <si>
    <t>GHA-08-KtHH3</t>
  </si>
  <si>
    <t>GHA-08-KtHH4</t>
  </si>
  <si>
    <t>GHA-08-KtHH5</t>
  </si>
  <si>
    <t>GHA-08-KtHH6</t>
  </si>
  <si>
    <t>GHA-08-KtHH7</t>
  </si>
  <si>
    <t>GHA-08-KtHH8</t>
  </si>
  <si>
    <t>GHA-08-KtHH9</t>
  </si>
  <si>
    <t>GHA-08-KtHH10</t>
  </si>
  <si>
    <t>GHA-08-KtHH11</t>
  </si>
  <si>
    <t>GHA-08-KgHH1</t>
  </si>
  <si>
    <t>Kg</t>
  </si>
  <si>
    <t>GHA-08-KgHH2</t>
  </si>
  <si>
    <t>GHA-08-KgHH3</t>
  </si>
  <si>
    <t>GHA-08-KgHH4</t>
  </si>
  <si>
    <t>GHA-08-KgHH5</t>
  </si>
  <si>
    <t>GHA-08-KgHH6</t>
  </si>
  <si>
    <t>GHA-08-KgHH7</t>
  </si>
  <si>
    <t>GHA-08-KgHH8</t>
  </si>
  <si>
    <t>GHA-08-KgHH9</t>
  </si>
  <si>
    <t>GHA-08-KgHH10</t>
  </si>
  <si>
    <t>GHA-08-KnHH1</t>
  </si>
  <si>
    <t>Kn</t>
  </si>
  <si>
    <t>GHA-08-KnHH2</t>
  </si>
  <si>
    <t>GHA-08-KnHH3</t>
  </si>
  <si>
    <t>GHA-08-KnHH4</t>
  </si>
  <si>
    <t>GHA-08-KnHH5</t>
  </si>
  <si>
    <t>GHA-08-KnHH6</t>
  </si>
  <si>
    <t>GHA-08-KnHH7</t>
  </si>
  <si>
    <t>GHA-08-KnHH8</t>
  </si>
  <si>
    <t>GHA-08-KnHH9</t>
  </si>
  <si>
    <t>GHA-08-KnHH10</t>
  </si>
  <si>
    <t>GHA-08-LfHH1</t>
  </si>
  <si>
    <t>Lf</t>
  </si>
  <si>
    <t>GHA-08-LfHH2</t>
  </si>
  <si>
    <t>GHA-08-LfHH3</t>
  </si>
  <si>
    <t>GHA-08-LfHH4</t>
  </si>
  <si>
    <t>GHA-08-LfHH6</t>
  </si>
  <si>
    <t>GHA-08-LfHH7</t>
  </si>
  <si>
    <t>GHA-08-LfHH8</t>
  </si>
  <si>
    <t>GHA-08-LfHH9</t>
  </si>
  <si>
    <t>GHA-08-LfHH10</t>
  </si>
  <si>
    <t>GHA-08-AuHH1</t>
  </si>
  <si>
    <t>Au</t>
  </si>
  <si>
    <t>GHA-08-AuHH2</t>
  </si>
  <si>
    <t>GHA-08-AuHH3</t>
  </si>
  <si>
    <t>GHA-08-AuHH4</t>
  </si>
  <si>
    <t>GHA-08-AuHH5</t>
  </si>
  <si>
    <t>GHA-08-AuHH6</t>
  </si>
  <si>
    <t>GHA-08-AuHH7</t>
  </si>
  <si>
    <t>GHA-08-AuHH8</t>
  </si>
  <si>
    <t>GHA-08-AuHH9</t>
  </si>
  <si>
    <t>GHA-08-AuHH10</t>
  </si>
  <si>
    <t>GHA-08-KpHH1</t>
  </si>
  <si>
    <t>Kp</t>
  </si>
  <si>
    <t>GHA-08-KpHH2</t>
  </si>
  <si>
    <t>GHA-08-KpHH3</t>
  </si>
  <si>
    <t>GHA-08-KpHH4</t>
  </si>
  <si>
    <t>GHA-08-KpHH5</t>
  </si>
  <si>
    <t>GHA-08-KpHH6</t>
  </si>
  <si>
    <t>GHA-08-KpHH7</t>
  </si>
  <si>
    <t>GHA-08-KpHH8</t>
  </si>
  <si>
    <t>GHA-08-KpHH9</t>
  </si>
  <si>
    <t>GHA-08-KpHH10</t>
  </si>
  <si>
    <t>GHA-08-JkHH1</t>
  </si>
  <si>
    <t>Jk</t>
  </si>
  <si>
    <t>GHA-08-JkHH2</t>
  </si>
  <si>
    <t>GHA-08-JkHH3</t>
  </si>
  <si>
    <t>GHA-08-JkHH4</t>
  </si>
  <si>
    <t>GHA-08-JkHH5</t>
  </si>
  <si>
    <t>GHA-08-JkHH6</t>
  </si>
  <si>
    <t>GHA-08-JkHH7</t>
  </si>
  <si>
    <t>GHA-08-JkHH8</t>
  </si>
  <si>
    <t>GHA-08-JkHH9</t>
  </si>
  <si>
    <t>GHA-08-JkHH10</t>
  </si>
  <si>
    <t>GHA-08-KeHH1</t>
  </si>
  <si>
    <t>Ke</t>
  </si>
  <si>
    <t>GHA-08-KeHH2</t>
  </si>
  <si>
    <t>GHA-08-KeHH3</t>
  </si>
  <si>
    <t>GHA-08-KeHH4</t>
  </si>
  <si>
    <t>GHA-08-KeHH5</t>
  </si>
  <si>
    <t>GHA-08-KeHH6</t>
  </si>
  <si>
    <t>GHA-08-KeHH7</t>
  </si>
  <si>
    <t>GHA-08-KeHH8</t>
  </si>
  <si>
    <t>GHA-08-KeHH9</t>
  </si>
  <si>
    <t>GHA-08-KeHH10</t>
  </si>
  <si>
    <t>GHA-08-KeHH11</t>
  </si>
  <si>
    <t>GHA-08-KeHH12</t>
  </si>
  <si>
    <t>GHA-08-KeHH13</t>
  </si>
  <si>
    <t>GHA-08-JyHH1</t>
  </si>
  <si>
    <t>Jy</t>
  </si>
  <si>
    <t>GHA-08-JyHH2</t>
  </si>
  <si>
    <t>GHA-08-JyHH3</t>
  </si>
  <si>
    <t>GHA-08-JyHH4</t>
  </si>
  <si>
    <t>GHA-08-JyHH5</t>
  </si>
  <si>
    <t>GHA-08-JyHH6</t>
  </si>
  <si>
    <t>GHA-08-JyHH7</t>
  </si>
  <si>
    <t>GHA-08-JyHH8</t>
  </si>
  <si>
    <t>GHA-08-JyHH9</t>
  </si>
  <si>
    <t>GHA-08-JyHH10</t>
  </si>
  <si>
    <t>GHA-06-PaH1HH1</t>
  </si>
  <si>
    <t>Pa</t>
  </si>
  <si>
    <t>GHA-06-PaH2HH1</t>
  </si>
  <si>
    <t>GHA-06-PaH3HH1</t>
  </si>
  <si>
    <t>GHA-06-PaH5HH1</t>
  </si>
  <si>
    <t>GHA-06-PaH6HH1</t>
  </si>
  <si>
    <t>GHA-06-PaH7HH1</t>
  </si>
  <si>
    <t>GHA-06-PaH8HH1</t>
  </si>
  <si>
    <t>GHA-06-PaH8HH2</t>
  </si>
  <si>
    <t>GHA-06-PaH9HH1</t>
  </si>
  <si>
    <t>GHA-06-PaH9HH2</t>
  </si>
  <si>
    <t>GHA-06-PaH9HH3</t>
  </si>
  <si>
    <t>GHA-06-PaH10HH1</t>
  </si>
  <si>
    <t>GHA-06-PaH11HH1</t>
  </si>
  <si>
    <t>GHA-06-PaH12HH1</t>
  </si>
  <si>
    <t>GHA-06-PaH13HH1</t>
  </si>
  <si>
    <t>GHA-06-PaH13HH2</t>
  </si>
  <si>
    <t>GHA-06-PaH14HH1</t>
  </si>
  <si>
    <t>GHA-06-PaH14HH2</t>
  </si>
  <si>
    <t>GHA-06-PaH15HH1</t>
  </si>
  <si>
    <t>GHA-06-PaH16HH1</t>
  </si>
  <si>
    <t>GHA-06-PaH17HH1</t>
  </si>
  <si>
    <t>GHA-06-PaH17HH2</t>
  </si>
  <si>
    <t>GHA-06-PaH18HH1</t>
  </si>
  <si>
    <t>GHA-06-PaH19HH1</t>
  </si>
  <si>
    <t>GHA-06-PaH20HH1</t>
  </si>
  <si>
    <t>GHA-06-PaH21HH2</t>
  </si>
  <si>
    <t>GHA-06-PaH22HH1</t>
  </si>
  <si>
    <t>GHA-06-PaH22HH2</t>
  </si>
  <si>
    <t>GHA-06-PaH23HH1</t>
  </si>
  <si>
    <t>GHA-06-PaH24HH1</t>
  </si>
  <si>
    <t>GHA-06-PaH25HH1</t>
  </si>
  <si>
    <t>GHA-06-PaH26HH1</t>
  </si>
  <si>
    <t>GHA-06-PaH27HH1</t>
  </si>
  <si>
    <t>GHA-06-PaH28HH1</t>
  </si>
  <si>
    <t>GHA-06-PaH29HH1</t>
  </si>
  <si>
    <t>GHA-06-PaH30HH1</t>
  </si>
  <si>
    <t>GHA-06-PaH31HH1</t>
  </si>
  <si>
    <t>GHA-06-PaH32HH1</t>
  </si>
  <si>
    <t>GHA-06-AbH001HH1</t>
  </si>
  <si>
    <t>Ab</t>
  </si>
  <si>
    <t>GHA-06-AbH01HH1</t>
  </si>
  <si>
    <t>GHA-06-AbH002HH1</t>
  </si>
  <si>
    <t>GHA-06-AbH003HH1</t>
  </si>
  <si>
    <t>GHA-06-AbH003HH2</t>
  </si>
  <si>
    <t>GHA-06-AbH03HH1</t>
  </si>
  <si>
    <t>GHA-06-AbH004HH1</t>
  </si>
  <si>
    <t>GHA-06-AbH004HH3</t>
  </si>
  <si>
    <t>GHA-06-AbH005HH1</t>
  </si>
  <si>
    <t>GHA-06-AbH006HH1</t>
  </si>
  <si>
    <t>GHA-06-AbH06HH2</t>
  </si>
  <si>
    <t>GHA-06-AbH007HH1</t>
  </si>
  <si>
    <t>GHA-06-AbH07HH1</t>
  </si>
  <si>
    <t>GHA-06-AbH008HH1</t>
  </si>
  <si>
    <t>GHA-06-AbH08HH1</t>
  </si>
  <si>
    <t>GHA-06-AbH009HH1</t>
  </si>
  <si>
    <t>GHA-06-AbH009HH2</t>
  </si>
  <si>
    <t>GHA-06-AbH009HH3</t>
  </si>
  <si>
    <t>GHA-06-AbH09HH2</t>
  </si>
  <si>
    <t>GHA-06-AbH010HH1</t>
  </si>
  <si>
    <t>GHA-06-AbH10HH1</t>
  </si>
  <si>
    <t>GHA-06-AbH011HH1</t>
  </si>
  <si>
    <t>GHA-06-AbH012HH1</t>
  </si>
  <si>
    <t>GHA-06-AbH12HH1</t>
  </si>
  <si>
    <t>GHA-06-AbH013HH1</t>
  </si>
  <si>
    <t>GHA-06-AbH13HH1</t>
  </si>
  <si>
    <t>GHA-06-AbH015HH1</t>
  </si>
  <si>
    <t>GHA-06-AbH16HH1</t>
  </si>
  <si>
    <t>GHA-06-AbH017HH1</t>
  </si>
  <si>
    <t>GHA-06-AbH017HH2</t>
  </si>
  <si>
    <t>GHA-06-AbH018HH1</t>
  </si>
  <si>
    <t>GHA-06-AbH019HH1</t>
  </si>
  <si>
    <t>GHA-06-AbH020HH1</t>
  </si>
  <si>
    <t>GHA-06-AbH021HH1</t>
  </si>
  <si>
    <t>GHA-06-AbH022HH1</t>
  </si>
  <si>
    <t>GHA-06-AbH023HH1</t>
  </si>
  <si>
    <t>GHA-06-AbH024HH1</t>
  </si>
  <si>
    <t>GHA-06-AbH24HH1</t>
  </si>
  <si>
    <t>GHA-06-AbH025HH1</t>
  </si>
  <si>
    <t>GHA-06-AbH026HH1</t>
  </si>
  <si>
    <t>GHA-06-AbH027HH1</t>
  </si>
  <si>
    <t>GHA-06-AbH28HH1</t>
  </si>
  <si>
    <t>GHA-06-AbH029HH1</t>
  </si>
  <si>
    <t>GHA-06-AbH030HH1</t>
  </si>
  <si>
    <t>GHA-06-AbH031HH1</t>
  </si>
  <si>
    <t>GHA-06-AbH31HH1</t>
  </si>
  <si>
    <t>GHA-06-AbH032HH1</t>
  </si>
  <si>
    <t>GHA-06-AbH034HH1</t>
  </si>
  <si>
    <t>GHA-06-AbH34HH1</t>
  </si>
  <si>
    <t>GHA-06-AbH035HH1</t>
  </si>
  <si>
    <t>GHA-06-AbH036HH1</t>
  </si>
  <si>
    <t>GHA-06-AbH037HH1</t>
  </si>
  <si>
    <t>GHA-06-AbH37HH1</t>
  </si>
  <si>
    <t>GHA-06-AbH038HH1</t>
  </si>
  <si>
    <t>GHA-06-AbH38HH1</t>
  </si>
  <si>
    <t>GHA-06-AbH039HH1</t>
  </si>
  <si>
    <t>GHA-06-AbH040HH1</t>
  </si>
  <si>
    <t>GHA-06-AbH40HH1</t>
  </si>
  <si>
    <t>GHA-06-AbH041HH1</t>
  </si>
  <si>
    <t>GHA-06-AbH41HH1</t>
  </si>
  <si>
    <t>GHA-06-AbH042HH1</t>
  </si>
  <si>
    <t>GHA-06-AbH043HH1</t>
  </si>
  <si>
    <t>GHA-06-AbH044HH1</t>
  </si>
  <si>
    <t>GHA-06-AbH045HH1</t>
  </si>
  <si>
    <t>GHA-06-AbH046HH1</t>
  </si>
  <si>
    <t>GHA-06-DdH00013HH1</t>
  </si>
  <si>
    <t>GHA-06-DdH00014HH1</t>
  </si>
  <si>
    <t>GHA-06-DdH00015HH1</t>
  </si>
  <si>
    <t>GHA-06-DdH00016HH1</t>
  </si>
  <si>
    <t>GHA-06-DdH00017HH1</t>
  </si>
  <si>
    <t>GHA-06-DdH00017HH2</t>
  </si>
  <si>
    <t>GHA-06-DdH00018HH1</t>
  </si>
  <si>
    <t>GHA-06-DdH00019HH1</t>
  </si>
  <si>
    <t>GHA-06-DdH018HH2</t>
  </si>
  <si>
    <t>GHA-06-DdH017HH1</t>
  </si>
  <si>
    <t>GHA-06-DdH018HH1</t>
  </si>
  <si>
    <t>GHA-06-DdH23HH1</t>
  </si>
  <si>
    <t>GHA-06-DdH20HH1</t>
  </si>
  <si>
    <t>GHA-06-DdH21HH1</t>
  </si>
  <si>
    <t>GHA-06-DdH022HH1</t>
  </si>
  <si>
    <t>GHA-06-DdH0001HH1</t>
  </si>
  <si>
    <t>GHA-06-DdH0002HH1</t>
  </si>
  <si>
    <t>GHA-06-DdH0003HH1</t>
  </si>
  <si>
    <t>GHA-06-DdH0004HH1</t>
  </si>
  <si>
    <t>GHA-06-DdH0005HH1</t>
  </si>
  <si>
    <t>GHA-06-DdH0006HH1</t>
  </si>
  <si>
    <t>GHA-06-DdH0007HH1</t>
  </si>
  <si>
    <t>GHA-06-DdH0008HH1</t>
  </si>
  <si>
    <t>GHA-06-DdH0009HH1</t>
  </si>
  <si>
    <t>GHA-06-DdH00010HH1</t>
  </si>
  <si>
    <t>GHA-06-DdH00011HH1</t>
  </si>
  <si>
    <t>GHA-06-DdH00012HH1</t>
  </si>
  <si>
    <t>GHA-06-DdH014HH1</t>
  </si>
  <si>
    <t>GHA-06-DdH015HH1</t>
  </si>
  <si>
    <t>GHA-06-DdH016HH1</t>
  </si>
  <si>
    <t>GHA-06-DdH013HH1</t>
  </si>
  <si>
    <t>GHA-06-DdH012HH1</t>
  </si>
  <si>
    <t>GHA-06-DdH011HH2</t>
  </si>
  <si>
    <t>GHA-06-DdH011HH1</t>
  </si>
  <si>
    <t>GHA-06-DdH010HH1</t>
  </si>
  <si>
    <t>GHA-06-DdH009HH1</t>
  </si>
  <si>
    <t>GHA-06-DdH008HH1</t>
  </si>
  <si>
    <t>GHA-06-DdH007HH1</t>
  </si>
  <si>
    <t>GHA-06-DdH006HH1</t>
  </si>
  <si>
    <t>GHA-06-DdH005HH1</t>
  </si>
  <si>
    <t>GHA-06-DdH004HH1</t>
  </si>
  <si>
    <t>GHA-06-DdH003HH2</t>
  </si>
  <si>
    <t>GHA-06-DdH014HH2</t>
  </si>
  <si>
    <t>GHA-06-DdH003HH1</t>
  </si>
  <si>
    <t>GHA-06-DdH002HH1</t>
  </si>
  <si>
    <t>GHA-06-DdH001HH1</t>
  </si>
  <si>
    <t>GHA-06-DdH19HH1</t>
  </si>
  <si>
    <t>GHA-06-DdH18HH2</t>
  </si>
  <si>
    <t>GHA-06-DdH18HH1</t>
  </si>
  <si>
    <t>GHA-06-DdH15HH1</t>
  </si>
  <si>
    <t>GHA-06-DdH17HH1</t>
  </si>
  <si>
    <t>GHA-06-DdH14HH1</t>
  </si>
  <si>
    <t>GHA-06-DdH01HH1</t>
  </si>
  <si>
    <t>GHA-06-DdH12HH1</t>
  </si>
  <si>
    <t>GHA-06-DdH2HH1</t>
  </si>
  <si>
    <t>GHA-06-DdH3HH1</t>
  </si>
  <si>
    <t>GHA-06-DdH4HH1</t>
  </si>
  <si>
    <t>GHA-06-DdH5HH1</t>
  </si>
  <si>
    <t>GHA-06-DdH6HH1</t>
  </si>
  <si>
    <t>GHA-06-DdH7HH1</t>
  </si>
  <si>
    <t>GHA-06-DdH8HH1</t>
  </si>
  <si>
    <t>GHA-06-DdH8HH2</t>
  </si>
  <si>
    <t>GHA-06-DdH9HH1</t>
  </si>
  <si>
    <t>GHA-06-DdH16HH1</t>
  </si>
  <si>
    <t>GHA-06-DdH10HH1</t>
  </si>
  <si>
    <t>GHA-06-DdH11HH1</t>
  </si>
  <si>
    <t>GHA-06-DdH13HH1</t>
  </si>
  <si>
    <t>GHA-06-BeH010HH1</t>
  </si>
  <si>
    <t>Be</t>
  </si>
  <si>
    <t>GHA-06-BeH009HH1</t>
  </si>
  <si>
    <t>GHA-06-BeH02HH1</t>
  </si>
  <si>
    <t>GHA-06-BeH03HH1</t>
  </si>
  <si>
    <t>GHA-06-BeH04HH1</t>
  </si>
  <si>
    <t>GHA-06-BeH05HH1</t>
  </si>
  <si>
    <t>GHA-06-BeH06HH1</t>
  </si>
  <si>
    <t>GHA-06-BeH07HH1</t>
  </si>
  <si>
    <t>GHA-06-BeH001HH3</t>
  </si>
  <si>
    <t>GHA-06-BeH001HH1</t>
  </si>
  <si>
    <t>GHA-06-BeH001HH2</t>
  </si>
  <si>
    <t>GHA-06-BeH002HH1</t>
  </si>
  <si>
    <t>GHA-06-BeH003HH1</t>
  </si>
  <si>
    <t>GHA-06-BeH004HH1</t>
  </si>
  <si>
    <t>GHA-06-BeH005HH1</t>
  </si>
  <si>
    <t>GHA-06-BeH006HH1</t>
  </si>
  <si>
    <t>GHA-06-BeH007HH1</t>
  </si>
  <si>
    <t>GHA-06-BeH008HH1</t>
  </si>
  <si>
    <t>GHA-06-BeH12HH2</t>
  </si>
  <si>
    <t>GHA-06-BeH12HH1</t>
  </si>
  <si>
    <t>GHA-06-BeH011HH1</t>
  </si>
  <si>
    <t>GHA-06-BeH012HH1</t>
  </si>
  <si>
    <t>GHA-06-BeH012HH2</t>
  </si>
  <si>
    <t>GHA-06-BeH013HH1</t>
  </si>
  <si>
    <t>GHA-06-BeH10HH1</t>
  </si>
  <si>
    <t>GHA-06-BeH09HH2</t>
  </si>
  <si>
    <t>GHA-06-BeH09HH1</t>
  </si>
  <si>
    <t>GHA-06-BeH08HH1</t>
  </si>
  <si>
    <t>GHA-06-BeH11HH1</t>
  </si>
  <si>
    <t>GHA-06-BeH01HH1</t>
  </si>
  <si>
    <t>GHA-06-YaH01HH1</t>
  </si>
  <si>
    <t>GHA-06-YaH01HH2</t>
  </si>
  <si>
    <t>GHA-06-YaH02HH1</t>
  </si>
  <si>
    <t>GHA-06-YaH03HH1</t>
  </si>
  <si>
    <t>GHA-06-YaH04HH1</t>
  </si>
  <si>
    <t>GHA-06-YaH05HH1</t>
  </si>
  <si>
    <t>GHA-06-YaH06HH1</t>
  </si>
  <si>
    <t>GHA-06-YaH07HH1</t>
  </si>
  <si>
    <t>GHA-06-YaH07HH2</t>
  </si>
  <si>
    <t>GHA-06-YaH08HH1</t>
  </si>
  <si>
    <t>GHA-06-YaH08HH2</t>
  </si>
  <si>
    <t>GHA-06-YaH09HH1</t>
  </si>
  <si>
    <t>GHA-06-YaH10HH1</t>
  </si>
  <si>
    <t>GHA-06-YaH11HH1</t>
  </si>
  <si>
    <t>GHA-06-YaH12HH1</t>
  </si>
  <si>
    <t>GHA-06-YaH13HH1</t>
  </si>
  <si>
    <t>GHA-06-YaH13HH2</t>
  </si>
  <si>
    <t>GHA-06-YaH14HH1</t>
  </si>
  <si>
    <t>GHA-06-YaH15HH1</t>
  </si>
  <si>
    <t>GHA-06-YaH16HH1</t>
  </si>
  <si>
    <t>GHA-06-YaH17HH1</t>
  </si>
  <si>
    <t>GHA-06-YaH18HH1</t>
  </si>
  <si>
    <t>GHA-06-YaH001HH1</t>
  </si>
  <si>
    <t>GHA-06-YaH001HH2</t>
  </si>
  <si>
    <t>GHA-06-YaH002HH1</t>
  </si>
  <si>
    <t>GHA-06-YaH003HH1</t>
  </si>
  <si>
    <t>GHA-06-YaH004HH1</t>
  </si>
  <si>
    <t>GHA-06-YaH005HH1</t>
  </si>
  <si>
    <t>GHA-06-YaH006HH1</t>
  </si>
  <si>
    <t>GHA-06-YaH007HH1</t>
  </si>
  <si>
    <t>GHA-06-YaH008HH1</t>
  </si>
  <si>
    <t>GHA-06-YaH009HH1</t>
  </si>
  <si>
    <t>GHA-06-YaH010HH1</t>
  </si>
  <si>
    <t>GHA-06-YaH010HH2</t>
  </si>
  <si>
    <t>GHA-06-YaH011HH1</t>
  </si>
  <si>
    <t>GHA-06-YaH013HH1</t>
  </si>
  <si>
    <t>GHA-06-YaH014HH1</t>
  </si>
  <si>
    <t>GHA-06-YaH015HH1</t>
  </si>
  <si>
    <t>GHA-06-YaH0002HH1</t>
  </si>
  <si>
    <t>GHA-06-YaH0003HH1</t>
  </si>
  <si>
    <t>GHA-06-YaH0005HH1</t>
  </si>
  <si>
    <t>GHA-06-YaH0006HH1</t>
  </si>
  <si>
    <t>GHA-06-YaH0007HH1</t>
  </si>
  <si>
    <t>GHA-06-KkH14HH1</t>
  </si>
  <si>
    <t>GHA-06-KkH13HH1</t>
  </si>
  <si>
    <t>GHA-06-KkH06HH1</t>
  </si>
  <si>
    <t>GHA-06-KkH07HH1</t>
  </si>
  <si>
    <t>GHA-06-KkH08HH1</t>
  </si>
  <si>
    <t>GHA-06-KkH09HH1</t>
  </si>
  <si>
    <t>GHA-06-KkH10HH1</t>
  </si>
  <si>
    <t>GHA-06-KkH11HH1</t>
  </si>
  <si>
    <t>GHA-06-KkH12HH1</t>
  </si>
  <si>
    <t>GHA-06-KkH05HH1</t>
  </si>
  <si>
    <t>GHA-06-KkH01HH1</t>
  </si>
  <si>
    <t>GHA-06-KkH02HH1</t>
  </si>
  <si>
    <t>GHA-06-KkH03HH1</t>
  </si>
  <si>
    <t>GHA-06-KkH04HH1</t>
  </si>
  <si>
    <t>GHA-06-KkH16HH1</t>
  </si>
  <si>
    <t>GHA-06-KkH15HH1</t>
  </si>
  <si>
    <t>GHA-06-KkH001HH1</t>
  </si>
  <si>
    <t>GHA-06-KkH002HH1</t>
  </si>
  <si>
    <t>GHA-06-KkH003HH1</t>
  </si>
  <si>
    <t>GHA-06-KkH005HH1</t>
  </si>
  <si>
    <t>GHA-06-KkH006HH1</t>
  </si>
  <si>
    <t>GHA-06-KkH008HH1</t>
  </si>
  <si>
    <t>GHA-06-KkH009HH1</t>
  </si>
  <si>
    <t>GHA-06-KkH009HH2</t>
  </si>
  <si>
    <t>GHA-06-EdH001HH1</t>
  </si>
  <si>
    <t>GHA-06-EdH0001HH1</t>
  </si>
  <si>
    <t>GHA-06-EdH0002HH1</t>
  </si>
  <si>
    <t>GHA-06-EdH0003HH1</t>
  </si>
  <si>
    <t>GHA-06-EdH0004HH1</t>
  </si>
  <si>
    <t>GHA-06-EdH0005HH1</t>
  </si>
  <si>
    <t>GHA-06-EdH0005HH2</t>
  </si>
  <si>
    <t>GHA-06-EdH0006HH1</t>
  </si>
  <si>
    <t>GHA-06-EdH0007HH1</t>
  </si>
  <si>
    <t>GHA-06-EdH002HH1</t>
  </si>
  <si>
    <t>GHA-06-EdH003HH1</t>
  </si>
  <si>
    <t>GHA-06-EdH004HH1</t>
  </si>
  <si>
    <t>GHA-06-EdH005HH1</t>
  </si>
  <si>
    <t>GHA-06-EdH006HH1</t>
  </si>
  <si>
    <t>GHA-06-EdH007HH1</t>
  </si>
  <si>
    <t>GHA-06-EdH008HH1</t>
  </si>
  <si>
    <t>GHA-06-EdH009HH1</t>
  </si>
  <si>
    <t>GHA-06-EdH01HH1</t>
  </si>
  <si>
    <t>GHA-06-EdH02HH1</t>
  </si>
  <si>
    <t>GHA-06-EdH03HH1</t>
  </si>
  <si>
    <t>GHA-06-EdH04HH1</t>
  </si>
  <si>
    <t>GHA-06-EdH06HH2</t>
  </si>
  <si>
    <t>GHA-06-EdH05HH1</t>
  </si>
  <si>
    <t>GHA-06-EdH06HH1</t>
  </si>
  <si>
    <t>GHA-06-EdH07HH1</t>
  </si>
  <si>
    <t>GHA-06-EdH010HH1</t>
  </si>
  <si>
    <t>GHA-06-EdH011HH1</t>
  </si>
  <si>
    <t>GHA-06-EdH012HH1</t>
  </si>
  <si>
    <t>GHA-06-EdH013HH1</t>
  </si>
  <si>
    <t>GHA-06-PeP01L3/PeH29HH1</t>
  </si>
  <si>
    <t>GHA-06-PeH21HH1</t>
  </si>
  <si>
    <t>GHA-06-PeH017HH1</t>
  </si>
  <si>
    <t>GHA-06-PeH016HH1</t>
  </si>
  <si>
    <t>GHA-06-PeH027HH1</t>
  </si>
  <si>
    <t>GHA-06-PeH026HH1</t>
  </si>
  <si>
    <t>GHA-06-PeH025HH1</t>
  </si>
  <si>
    <t>GHA-06-PeH024HH1</t>
  </si>
  <si>
    <t>GHA-06-PeH023HH1</t>
  </si>
  <si>
    <t>GHA-06-PeH021HH1</t>
  </si>
  <si>
    <t>GHA-06-PeH020HH1</t>
  </si>
  <si>
    <t>GHA-06-PeH08HH1</t>
  </si>
  <si>
    <t>GHA-06-PeH034HH1</t>
  </si>
  <si>
    <t>GHA-06-PeH036HH1</t>
  </si>
  <si>
    <t>GHA-06-PeH035HH1</t>
  </si>
  <si>
    <t>GHA-06-PeH033HH1</t>
  </si>
  <si>
    <t>GHA-06-PeH032HH1</t>
  </si>
  <si>
    <t>GHA-06-PeH031HH1</t>
  </si>
  <si>
    <t>GHA-06-PeH030HH1</t>
  </si>
  <si>
    <t>GHA-06-PeH029HH1</t>
  </si>
  <si>
    <t>GHA-06-PeH003HH1</t>
  </si>
  <si>
    <t>GHA-06-PeH001HH1</t>
  </si>
  <si>
    <t>GHA-06-PeH002HH1</t>
  </si>
  <si>
    <t>GHA-06-PeH011HH1</t>
  </si>
  <si>
    <t>GHA-06-PeH010HH1</t>
  </si>
  <si>
    <t>GHA-06-PeH05HH1</t>
  </si>
  <si>
    <t>GHA-06-PeH06HH1</t>
  </si>
  <si>
    <t>GHA-06-PeH04HH1</t>
  </si>
  <si>
    <t>GHA-06-PeH02HH1</t>
  </si>
  <si>
    <t>GHA-06-PeH03HH1</t>
  </si>
  <si>
    <t>GHA-06-PeH012HH1</t>
  </si>
  <si>
    <t>GHA-06-PeH009HH1</t>
  </si>
  <si>
    <t>GHA-06-PeH008HH1</t>
  </si>
  <si>
    <t>GHA-06-PeH007HH1</t>
  </si>
  <si>
    <t>GHA-06-PeH006HH1</t>
  </si>
  <si>
    <t>GHA-06-PeH005HH1</t>
  </si>
  <si>
    <t>GHA-06-PeH002HH2</t>
  </si>
  <si>
    <t>GHA-06-PeH004HH1</t>
  </si>
  <si>
    <t>GHA-06-PeH20HH1</t>
  </si>
  <si>
    <t>GHA-06-PeH19HH1</t>
  </si>
  <si>
    <t>GHA-06-PeH18HH1</t>
  </si>
  <si>
    <t>GHA-06-PeH30HH1</t>
  </si>
  <si>
    <t>GHA-06-PeH28HH1</t>
  </si>
  <si>
    <t>GHA-06-PeH23HH1</t>
  </si>
  <si>
    <t>GHA-06-PeH22HH1</t>
  </si>
  <si>
    <t>GHA-06-PeH00013HH1</t>
  </si>
  <si>
    <t>GHA-06-PeH013HH1</t>
  </si>
  <si>
    <t>GHA-06-PeH011HH2</t>
  </si>
  <si>
    <t>GHA-06-PeH0004HH1</t>
  </si>
  <si>
    <t>GHA-06-PeH0005HH1</t>
  </si>
  <si>
    <t>GHA-06-PeH0006HH1</t>
  </si>
  <si>
    <t>GHA-06-PeH0007HH1</t>
  </si>
  <si>
    <t>GHA-06-PeH0008HH1</t>
  </si>
  <si>
    <t>GHA-06-PeH0009HH1</t>
  </si>
  <si>
    <t>GHA-06-PeH00010HH1</t>
  </si>
  <si>
    <t>GHA-06-PeH25HH1</t>
  </si>
  <si>
    <t>GHA-06-PeH26HH1</t>
  </si>
  <si>
    <t>GHA-06-PeH27HH1</t>
  </si>
  <si>
    <t>GHA-06-PeH00015HH1</t>
  </si>
  <si>
    <t>GHA-06-PeH00016HH1</t>
  </si>
  <si>
    <t>GHA-06-PeH00017HH1</t>
  </si>
  <si>
    <t>GHA-06-PeH00018HH1</t>
  </si>
  <si>
    <t>GHA-06-PeH00019HH1</t>
  </si>
  <si>
    <t>GHA-06-PeH31HH1</t>
  </si>
  <si>
    <t>GHA-06-PeH0001HH2</t>
  </si>
  <si>
    <t>GHA-06-PeH0002HH1</t>
  </si>
  <si>
    <t>GHA-06-PeH12HH1</t>
  </si>
  <si>
    <t>GHA-06-PeH00020HH1</t>
  </si>
  <si>
    <t>GHA-06-PeH17HH1</t>
  </si>
  <si>
    <t>GHA-06-PeH16HH1</t>
  </si>
  <si>
    <t>GHA-06-PeH014HH1</t>
  </si>
  <si>
    <t>GHA-06-PeH0011HH1</t>
  </si>
  <si>
    <t>GHA-06-PeH00012HH1</t>
  </si>
  <si>
    <t>GHA-06-PeH00014HH1</t>
  </si>
  <si>
    <t>GHA-06-AdH009HH3</t>
  </si>
  <si>
    <t>GHA-06-AdH010HH1</t>
  </si>
  <si>
    <t>GHA-06-AdH010HH2</t>
  </si>
  <si>
    <t>GHA-06-AdH011HH1</t>
  </si>
  <si>
    <t>GHA-06-AdH012HH1</t>
  </si>
  <si>
    <t>GHA-06-AdH013HH1</t>
  </si>
  <si>
    <t>GHA-06-AdH014HH1</t>
  </si>
  <si>
    <t>GHA-06-AdH015HH1</t>
  </si>
  <si>
    <t>GHA-06-AdH01HH1</t>
  </si>
  <si>
    <t>GHA-06-AdH11HH1</t>
  </si>
  <si>
    <t>GHA-06-AdH12HH1</t>
  </si>
  <si>
    <t>GHA-06-AdH13HH1</t>
  </si>
  <si>
    <t>GHA-06-AdH14HH1</t>
  </si>
  <si>
    <t>GHA-06-AdH14HH2</t>
  </si>
  <si>
    <t>GHA-06-AdH10HH1</t>
  </si>
  <si>
    <t>GHA-06-AdH16HH1</t>
  </si>
  <si>
    <t>GHA-06-AdH001HH1</t>
  </si>
  <si>
    <t>GHA-06-AdH001HH2</t>
  </si>
  <si>
    <t>GHA-06-AdH002HH1</t>
  </si>
  <si>
    <t>GHA-06-AdH003HH1</t>
  </si>
  <si>
    <t>GHA-06-AdH004HH1</t>
  </si>
  <si>
    <t>GHA-06-AdH005HH1</t>
  </si>
  <si>
    <t>GHA-06-AdH005HH2</t>
  </si>
  <si>
    <t>GHA-06-AdH006HH1</t>
  </si>
  <si>
    <t>GHA-06-AdH008HH1</t>
  </si>
  <si>
    <t>GHA-06-AdH009HH1</t>
  </si>
  <si>
    <t>GHA-06-AdH009HH2</t>
  </si>
  <si>
    <t>GHA-06-AdH0001HH1</t>
  </si>
  <si>
    <t>GHA-06-AdH0002HH1</t>
  </si>
  <si>
    <t>GHA-06-AdH0003HH1</t>
  </si>
  <si>
    <t>GHA-06-AdH0004HH1</t>
  </si>
  <si>
    <t>GHA-06-AdH09HH1</t>
  </si>
  <si>
    <t>GHA-06-AdH08HH1</t>
  </si>
  <si>
    <t>GHA-06-AdH0005HH1</t>
  </si>
  <si>
    <t>GHA-06-AdH02HH1</t>
  </si>
  <si>
    <t>GHA-06-AdH03HH1</t>
  </si>
  <si>
    <t>GHA-06-AdH04HH1</t>
  </si>
  <si>
    <t>GHA-06-AdH05HH1</t>
  </si>
  <si>
    <t>GHA-06-AdH06HH1</t>
  </si>
  <si>
    <t>GHA-06-AdH07HH1</t>
  </si>
  <si>
    <t>GHA-06-NtH008HH1</t>
  </si>
  <si>
    <t>GHA-06-NtH18HH1</t>
  </si>
  <si>
    <t>GHA-06-NtH15HH1</t>
  </si>
  <si>
    <t>GHA-06-NtH8HH1</t>
  </si>
  <si>
    <t>GHA-06-NtH9HH1</t>
  </si>
  <si>
    <t>GHA-06-NtH6HH1</t>
  </si>
  <si>
    <t>GHA-06-NtH5HH1</t>
  </si>
  <si>
    <t>GHA-06-NtH19HH1</t>
  </si>
  <si>
    <t>GHA-06-NtH021HH1</t>
  </si>
  <si>
    <t>GHA-06-NtH16HH1</t>
  </si>
  <si>
    <t>GHA-06-NtH12HH1</t>
  </si>
  <si>
    <t>GHA-06-NtH10HH1</t>
  </si>
  <si>
    <t>GHA-06-NtH2HH1</t>
  </si>
  <si>
    <t>GHA-06-NtH13HH1</t>
  </si>
  <si>
    <t>GHA-06-NtH21HH1</t>
  </si>
  <si>
    <t>GHA-06-NtH0001HH1</t>
  </si>
  <si>
    <t>GHA-06-NtH0007HH1</t>
  </si>
  <si>
    <t>GHA-06-NtH0006HH1</t>
  </si>
  <si>
    <t>GHA-06-NtH020HH1</t>
  </si>
  <si>
    <t>GHA-06-NtH0008HH1</t>
  </si>
  <si>
    <t>GHA-06-NtH0005HH1</t>
  </si>
  <si>
    <t>GHA-06-NtH0004HH1</t>
  </si>
  <si>
    <t>GHA-06-NtH00017HH1</t>
  </si>
  <si>
    <t>GHA-06-NtH003HH2</t>
  </si>
  <si>
    <t>GHA-06-NtH004HH2</t>
  </si>
  <si>
    <t>GHA-06-NtH002HH1</t>
  </si>
  <si>
    <t>GHA-06-NtH013HH1</t>
  </si>
  <si>
    <t>GHA-06-NtH009HH1</t>
  </si>
  <si>
    <t>GHA-06-NtH016HH1</t>
  </si>
  <si>
    <t>GHA-06-NtH00016HH1</t>
  </si>
  <si>
    <t>GHA-06-NtH006HH1</t>
  </si>
  <si>
    <t>GHA-06-NtH7HH1</t>
  </si>
  <si>
    <t>GHA-06-NtH4HH1</t>
  </si>
  <si>
    <t>GHA-06-NtH1HH1</t>
  </si>
  <si>
    <t>GHA-06-NtH3HH1</t>
  </si>
  <si>
    <t>GHA-06-NtH14HH1</t>
  </si>
  <si>
    <t>GHA-06-NtH22HH1</t>
  </si>
  <si>
    <t>GHA-06-NtH001HH1</t>
  </si>
  <si>
    <t>GHA-06-NtH002HH2</t>
  </si>
  <si>
    <t>GHA-06-NtH003HH1</t>
  </si>
  <si>
    <t>GHA-06-NtH004HH1</t>
  </si>
  <si>
    <t>GHA-06-NtH005HH1</t>
  </si>
  <si>
    <t>GHA-06-NtH007HH1</t>
  </si>
  <si>
    <t>GHA-06-NtH009HH2</t>
  </si>
  <si>
    <t>GHA-06-NtH010HH1</t>
  </si>
  <si>
    <t>GHA-06-NtH011HH1</t>
  </si>
  <si>
    <t>GHA-06-NtH011HH2</t>
  </si>
  <si>
    <t>GHA-06-NtH012HH1</t>
  </si>
  <si>
    <t>GHA-06-NtH014HH1</t>
  </si>
  <si>
    <t>GHA-06-NtH015HH1</t>
  </si>
  <si>
    <t>GHA-06-NtH017HH1</t>
  </si>
  <si>
    <t>GHA-06-NtH018HH1</t>
  </si>
  <si>
    <t>GHA-06-NtH019HH1</t>
  </si>
  <si>
    <t>GHA-06-NtH022HH1</t>
  </si>
  <si>
    <t>GHA-06-NtH023HH1</t>
  </si>
  <si>
    <t>GHA-06-NtH023HH2</t>
  </si>
  <si>
    <t>GHA-06-NtH023HH3</t>
  </si>
  <si>
    <t>GHA-06-NtH17HH1</t>
  </si>
  <si>
    <t>GHA-06-NtH20HH1</t>
  </si>
  <si>
    <t>GHA-06-NtH22HH2</t>
  </si>
  <si>
    <t>GHA-06-NtH0002HH1</t>
  </si>
  <si>
    <t>GHA-06-NtH0003HH1</t>
  </si>
  <si>
    <t>GHA-06-NtH0009HH1</t>
  </si>
  <si>
    <t>GHA-06-NtH00010HH1</t>
  </si>
  <si>
    <t>GHA-06-NtH00011HH1</t>
  </si>
  <si>
    <t>GHA-06-NtH00012HH1</t>
  </si>
  <si>
    <t>GHA-06-NtH00013HH1</t>
  </si>
  <si>
    <t>GHA-06-NtH00014HH1</t>
  </si>
  <si>
    <t>GHA-06-NtH00015HH1</t>
  </si>
  <si>
    <t>GHA-04-DtH1HH1</t>
  </si>
  <si>
    <t>Dt</t>
  </si>
  <si>
    <t>GHA-04-DtH3HH1</t>
  </si>
  <si>
    <t>GHA-04-DtH2HH1</t>
  </si>
  <si>
    <t>GHA-04-DtH0004HH2</t>
  </si>
  <si>
    <t>GHA-04-DtH5HH1</t>
  </si>
  <si>
    <t>GHA-04-DtH0001HH1</t>
  </si>
  <si>
    <t>GHA-04-DtH0002HH1</t>
  </si>
  <si>
    <t>GHA-04-DtH0003HH1</t>
  </si>
  <si>
    <t>GHA-04-DtH0004HH1</t>
  </si>
  <si>
    <t>GHA-04-DtH4HH1</t>
  </si>
  <si>
    <t>GHA-04-DtH0009HH2</t>
  </si>
  <si>
    <t>GHA-04-DtH9HH1</t>
  </si>
  <si>
    <t>GHA-04-DtH8HH1</t>
  </si>
  <si>
    <t>GHA-04-DtH6HH1</t>
  </si>
  <si>
    <t>GHA-04-DtH0009HH1</t>
  </si>
  <si>
    <t>GHA-04-DtH7HH1</t>
  </si>
  <si>
    <t>GHA-04-DtH14HH2</t>
  </si>
  <si>
    <t>GHA-04-DtH13HH1</t>
  </si>
  <si>
    <t>GHA-04-DtH12HH1</t>
  </si>
  <si>
    <t>GHA-04-DtH11HH2</t>
  </si>
  <si>
    <t>GHA-04-DtH11HH1</t>
  </si>
  <si>
    <t>GHA-04-DtH10HH1</t>
  </si>
  <si>
    <t>GHA-04-DtH14HH1</t>
  </si>
  <si>
    <t>GHA-04-DtH0008HH2</t>
  </si>
  <si>
    <t>GHA-04-DtH0008HH1</t>
  </si>
  <si>
    <t>GHA-04-DtH0007HH1</t>
  </si>
  <si>
    <t>GHA-04-DtH0006HH1</t>
  </si>
  <si>
    <t>GHA-04-DtH0005HH1</t>
  </si>
  <si>
    <t>GHA-04-DtH0004HH3</t>
  </si>
  <si>
    <t>GHA-04-DtH00010HH1</t>
  </si>
  <si>
    <t>GHA-04-DtH6HH2</t>
  </si>
  <si>
    <t>GHA-04-DtH25HH1</t>
  </si>
  <si>
    <t>GHA-04-DtH22HH1</t>
  </si>
  <si>
    <t>GHA-04-DtH21HH1</t>
  </si>
  <si>
    <t>GHA-04-DtH19HH1</t>
  </si>
  <si>
    <t>GHA-04-DtH15HH1</t>
  </si>
  <si>
    <t>GHA-04-DtH17HH1</t>
  </si>
  <si>
    <t>GHA-04-DtH23HH1</t>
  </si>
  <si>
    <t>GHA-04-DtH00014HH1</t>
  </si>
  <si>
    <t>GHA-04-DtH00013HH1</t>
  </si>
  <si>
    <t>GHA-04-DtH00012HH1</t>
  </si>
  <si>
    <t>GHA-04-DtH00011HH1</t>
  </si>
  <si>
    <t>GHA-04-DtH16HH1</t>
  </si>
  <si>
    <t>GHA-04-DtH24HH1</t>
  </si>
  <si>
    <t>GHA-04-DtH20HH1</t>
  </si>
  <si>
    <t>GHA-04-DtH18HH1</t>
  </si>
  <si>
    <t>GHA-04-DtH26HH1</t>
  </si>
  <si>
    <t>GHA-04-DtH00018HH1</t>
  </si>
  <si>
    <t>GHA-04-DtH00017HH1</t>
  </si>
  <si>
    <t>GHA-04-DtH00016HH1</t>
  </si>
  <si>
    <t>GHA-04-DtH00015HH1</t>
  </si>
  <si>
    <t>GHA-04-DtH27HH1</t>
  </si>
  <si>
    <t>GHA-04-AkH8HH2</t>
  </si>
  <si>
    <t>Ak</t>
  </si>
  <si>
    <t>GHA-04-AkH1HH1</t>
  </si>
  <si>
    <t>GHA-04-AkH0001HH1</t>
  </si>
  <si>
    <t>GHA-04-AkH0001HH2</t>
  </si>
  <si>
    <t>GHA-04-AkH03HH1</t>
  </si>
  <si>
    <t>GHA-04-AkH02HH1</t>
  </si>
  <si>
    <t>GHA-04-AkH01HH1</t>
  </si>
  <si>
    <t>GHA-04-AkH001HH1</t>
  </si>
  <si>
    <t>GHA-04-AkH002HH1</t>
  </si>
  <si>
    <t>GHA-04-AkH0005HH1</t>
  </si>
  <si>
    <t>GHA-04-AkH0004HH2</t>
  </si>
  <si>
    <t>GHA-04-AkH0004HH1</t>
  </si>
  <si>
    <t>GHA-04-AkH0003HH1</t>
  </si>
  <si>
    <t>GHA-04-AkH0002HH2</t>
  </si>
  <si>
    <t>GHA-04-AkH0002HH1</t>
  </si>
  <si>
    <t>GHA-04-AkH5HH1</t>
  </si>
  <si>
    <t>GHA-04-AkH8HH1</t>
  </si>
  <si>
    <t>GHA-04-AkH9HH1</t>
  </si>
  <si>
    <t>GHA-04-AkH7HH1</t>
  </si>
  <si>
    <t>GHA-04-AkH6HH1</t>
  </si>
  <si>
    <t>GHA-04-AkH5HH2</t>
  </si>
  <si>
    <t>GHA-04-AkH3HH1</t>
  </si>
  <si>
    <t>GHA-04-AkH4HH1</t>
  </si>
  <si>
    <t>GHA-04-AkH002HH2</t>
  </si>
  <si>
    <t>GHA-04-AkH04HH1</t>
  </si>
  <si>
    <t>GHA-04-AkH0006HH1</t>
  </si>
  <si>
    <t>GHA-04-AkH09HH2</t>
  </si>
  <si>
    <t>GHA-04-AkH10HH1</t>
  </si>
  <si>
    <t>GHA-04-AkH007HH1</t>
  </si>
  <si>
    <t>GHA-04-AkH006HH1</t>
  </si>
  <si>
    <t>GHA-04-AkH005HH1</t>
  </si>
  <si>
    <t>GHA-04-AkH004HH1</t>
  </si>
  <si>
    <t>GHA-04-AkH2HH1</t>
  </si>
  <si>
    <t>GHA-04-AkH003HH1</t>
  </si>
  <si>
    <t>GHA-04-AkH11HH1</t>
  </si>
  <si>
    <t>GHA-04-AkH17HH1</t>
  </si>
  <si>
    <t>GHA-04-AkH05HH1</t>
  </si>
  <si>
    <t>GHA-04-AkH12HH2</t>
  </si>
  <si>
    <t>GHA-04-AkH12HH3</t>
  </si>
  <si>
    <t>GHA-04-AkH008HH1</t>
  </si>
  <si>
    <t>GHA-04-AkH009HH1</t>
  </si>
  <si>
    <t>GHA-04-AkH0010HH1</t>
  </si>
  <si>
    <t>GHA-04-AkH0011HH1</t>
  </si>
  <si>
    <t>GHA-04-AkH09HH1</t>
  </si>
  <si>
    <t>GHA-04-AkH013HH1</t>
  </si>
  <si>
    <t>GHA-04-AkH0008HH1</t>
  </si>
  <si>
    <t>GHA-04-AkH0007HH1</t>
  </si>
  <si>
    <t>GHA-04-AkH010HH1</t>
  </si>
  <si>
    <t>GHA-04-AkH08HH1</t>
  </si>
  <si>
    <t>GHA-04-AkH013HH3</t>
  </si>
  <si>
    <t>GHA-04-AkH013HH2</t>
  </si>
  <si>
    <t>GHA-04-AkH012HH1</t>
  </si>
  <si>
    <t>GHA-04-AkH07HH1</t>
  </si>
  <si>
    <t>GHA-04-AkH08HH2</t>
  </si>
  <si>
    <t>GHA-04-AkH011HH1</t>
  </si>
  <si>
    <t>GHA-04-ZmH001HH1</t>
  </si>
  <si>
    <t>Zm</t>
  </si>
  <si>
    <t>GHA-04-ZmH002HH1</t>
  </si>
  <si>
    <t>GHA-04-ZmH0003HH1</t>
  </si>
  <si>
    <t>GHA-04-ZmH0007HH1</t>
  </si>
  <si>
    <t>GHA-04-ZmH0008HH1</t>
  </si>
  <si>
    <t>GHA-04-ZmH0009HH1</t>
  </si>
  <si>
    <t>GHA-04-ZmH12HH5</t>
  </si>
  <si>
    <t>GHA-04-ZmH12HH4</t>
  </si>
  <si>
    <t>GHA-04-ZmH12HH3</t>
  </si>
  <si>
    <t>GHA-04-ZmH12HH2</t>
  </si>
  <si>
    <t>GHA-04-ZmH12HH1</t>
  </si>
  <si>
    <t>GHA-04-ZmH11HH1</t>
  </si>
  <si>
    <t>GHA-04-ZmH10HH1</t>
  </si>
  <si>
    <t>GHA-04-ZmH9HH1</t>
  </si>
  <si>
    <t>GHA-04-ZmH8HH2</t>
  </si>
  <si>
    <t>GHA-04-ZmH8HH1</t>
  </si>
  <si>
    <t>GHA-04-ZmH7HH1</t>
  </si>
  <si>
    <t>GHA-04-ZmH6HH1</t>
  </si>
  <si>
    <t>GHA-04-ZmH5HH1</t>
  </si>
  <si>
    <t>GHA-04-ZmH4HH1</t>
  </si>
  <si>
    <t>GHA-04-ZmH3HH1</t>
  </si>
  <si>
    <t>GHA-04-ZmH2HH1</t>
  </si>
  <si>
    <t>GHA-04-ZmH1HH2</t>
  </si>
  <si>
    <t>GHA-04-ZmH1HH1</t>
  </si>
  <si>
    <t>GHA-04-ZmH0006HH1</t>
  </si>
  <si>
    <t>GHA-04-ZmH0005HH2</t>
  </si>
  <si>
    <t>GHA-04-ZmH0005HH1</t>
  </si>
  <si>
    <t>GHA-04-ZmH0004HH1</t>
  </si>
  <si>
    <t>GHA-04-ZmH00010HH1</t>
  </si>
  <si>
    <t>GHA-04-ZmH00011HH2</t>
  </si>
  <si>
    <t>GHA-04-ZmH00016HH1</t>
  </si>
  <si>
    <t>GHA-04-ZmH00014HH1</t>
  </si>
  <si>
    <t>GHA-04-ZmH00013HH1</t>
  </si>
  <si>
    <t>GHA-04-ZmH00012HH1</t>
  </si>
  <si>
    <t>GHA-04-ZmH18HH2</t>
  </si>
  <si>
    <t>GHA-04-ZmH18HH1</t>
  </si>
  <si>
    <t>GHA-04-ZmH17HH1</t>
  </si>
  <si>
    <t>GHA-04-ZmH16HH1</t>
  </si>
  <si>
    <t>GHA-04-ZmH15HH2</t>
  </si>
  <si>
    <t>GHA-04-ZmH15HH1</t>
  </si>
  <si>
    <t>GHA-04-ZmH14HH1</t>
  </si>
  <si>
    <t>GHA-04-ZmH13HH2</t>
  </si>
  <si>
    <t>GHA-04-ZmH13HH1</t>
  </si>
  <si>
    <t>GHA-04-ZmH00015HH1</t>
  </si>
  <si>
    <t>GHA-04-ZmH01HH1</t>
  </si>
  <si>
    <t>GHA-04-ZmH03HH1</t>
  </si>
  <si>
    <t>GHA-04-ZmH04HH1</t>
  </si>
  <si>
    <t>GHA-04-ZmH05HH1</t>
  </si>
  <si>
    <t>GHA-04-ZmH06HH1</t>
  </si>
  <si>
    <t>GHA-04-ZmH004HH1</t>
  </si>
  <si>
    <t>GHA-04-ZmH02HH1</t>
  </si>
  <si>
    <t>GHA-04-ZmH0001HH1</t>
  </si>
  <si>
    <t>GHA-04-ZmH002HH2</t>
  </si>
  <si>
    <t>GHA-04-ZmH003HH1</t>
  </si>
  <si>
    <t>GHA-04-KuH003HH1</t>
  </si>
  <si>
    <t>Ku</t>
  </si>
  <si>
    <t>GHA-04-KuH005HH1</t>
  </si>
  <si>
    <t>GHA-04-KuH005HH2</t>
  </si>
  <si>
    <t>GHA-04-KuH2HH1</t>
  </si>
  <si>
    <t>GHA-04-KuH1HH1</t>
  </si>
  <si>
    <t>GHA-04-KuH002HH1</t>
  </si>
  <si>
    <t>GHA-04-KuH0008HH1</t>
  </si>
  <si>
    <t>GHA-04-KuH0007HH2</t>
  </si>
  <si>
    <t>GHA-04-KuH0001HH1</t>
  </si>
  <si>
    <t>GHA-04-KuH0002HH1</t>
  </si>
  <si>
    <t>GHA-04-KuH9HH1</t>
  </si>
  <si>
    <t>GHA-04-KuH8HH1</t>
  </si>
  <si>
    <t>GHA-04-KuH7HH1</t>
  </si>
  <si>
    <t>GHA-04-KuH3HH1</t>
  </si>
  <si>
    <t>GHA-04-KuH0005HH1</t>
  </si>
  <si>
    <t>GHA-04-KuH0006HH1</t>
  </si>
  <si>
    <t>GHA-04-KuH0007HH1</t>
  </si>
  <si>
    <t>GHA-04-KuH0004HH1</t>
  </si>
  <si>
    <t>GHA-04-KuH4HH1</t>
  </si>
  <si>
    <t>GHA-04-KuH1HH2</t>
  </si>
  <si>
    <t>GHA-04-KuH09HH2</t>
  </si>
  <si>
    <t>GHA-04-KuH001HH1</t>
  </si>
  <si>
    <t>GHA-04-KuH01HH1</t>
  </si>
  <si>
    <t>GHA-04-KuH08HH2</t>
  </si>
  <si>
    <t>GHA-04-KuH03HH1</t>
  </si>
  <si>
    <t>GHA-04-KuH09HH1</t>
  </si>
  <si>
    <t>GHA-04-KuH08HH1</t>
  </si>
  <si>
    <t>GHA-04-KuH02HH1</t>
  </si>
  <si>
    <t>GHA-04-KuH05HH1</t>
  </si>
  <si>
    <t>GHA-04-KuH06HH1</t>
  </si>
  <si>
    <t>GHA-04-KuH07HH1</t>
  </si>
  <si>
    <t>GHA-04-KuH5HH1</t>
  </si>
  <si>
    <t>GHA-04-KuH04HH1</t>
  </si>
  <si>
    <t>GHA-04-KuH6HH1</t>
  </si>
  <si>
    <t>GHA-04-KuH0003HH1</t>
  </si>
  <si>
    <t>GHA-04-KuH8HH2</t>
  </si>
  <si>
    <t>GHA-04-KuH006HH1</t>
  </si>
  <si>
    <t>GHA-04-KuH011HH1</t>
  </si>
  <si>
    <t>GHA-04-KuH007HH1</t>
  </si>
  <si>
    <t>GHA-04-KuH008HH1</t>
  </si>
  <si>
    <t>GHA-04-KuH009HH1</t>
  </si>
  <si>
    <t>GHA-04-KuH0010HH1</t>
  </si>
  <si>
    <t>GHA-04-KuH0010HH2</t>
  </si>
  <si>
    <t>GHA-04-KuH0011HH1</t>
  </si>
  <si>
    <t>GHA-04-KuH11HH2</t>
  </si>
  <si>
    <t>GHA-04-KuH14HH1</t>
  </si>
  <si>
    <t>GHA-04-KuH004HH1</t>
  </si>
  <si>
    <t>GHA-04-KuH010HH1</t>
  </si>
  <si>
    <t>GHA-04-KuH014HH1</t>
  </si>
  <si>
    <t>GHA-04-KuH012HH1</t>
  </si>
  <si>
    <t>GHA-04-KuH015HH2</t>
  </si>
  <si>
    <t>GHA-04-KuH016HH1</t>
  </si>
  <si>
    <t>GHA-04-KuH014HH2</t>
  </si>
  <si>
    <t>GHA-04-KuH015HH1</t>
  </si>
  <si>
    <t>GHA-04-KuH013HH1</t>
  </si>
  <si>
    <t>GHA-04-KuH00011HH1</t>
  </si>
  <si>
    <t>GHA-04-KuH0009HH1</t>
  </si>
  <si>
    <t>GHA-04-KuH HH</t>
  </si>
  <si>
    <t>GHA-04-KuH10HH1</t>
  </si>
  <si>
    <t>GHA-04-KuH00012HH1</t>
  </si>
  <si>
    <t>GHA-04-KuH13HH1</t>
  </si>
  <si>
    <t>GHA-04-KuH11HH1</t>
  </si>
  <si>
    <t>GHA-04-KuH00017HH1</t>
  </si>
  <si>
    <t>GHA-04-KuH00016HH1</t>
  </si>
  <si>
    <t>GHA-04-KuH00015HH1</t>
  </si>
  <si>
    <t>GHA-04-KuH00014HH1</t>
  </si>
  <si>
    <t>GHA-04-KuH00013HH1</t>
  </si>
  <si>
    <t>GHA-04-DkH0004HH1</t>
  </si>
  <si>
    <t>Dk</t>
  </si>
  <si>
    <t>GHA-04-DkH08HH1</t>
  </si>
  <si>
    <t>GHA-04-DkH06HH2</t>
  </si>
  <si>
    <t>GHA-04-DkH06HH1</t>
  </si>
  <si>
    <t>GHA-04-DkH05HH1</t>
  </si>
  <si>
    <t>GHA-04-DkH0007HH1</t>
  </si>
  <si>
    <t>GHA-04-DkH007HH1</t>
  </si>
  <si>
    <t>GHA-04-DkH09HH1</t>
  </si>
  <si>
    <t>GHA-04-DkH005HH1</t>
  </si>
  <si>
    <t>GHA-04-DkH003HH1</t>
  </si>
  <si>
    <t>GHA-04-DkH0006HH1</t>
  </si>
  <si>
    <t>GHA-04-DkH0005HH1</t>
  </si>
  <si>
    <t>GHA-04-DkH0003HH1</t>
  </si>
  <si>
    <t>GHA-04-DkH0002HH1</t>
  </si>
  <si>
    <t>GHA-04-DkH0001HH1</t>
  </si>
  <si>
    <t>GHA-04-DkH0002HH2</t>
  </si>
  <si>
    <t>GHA-04-DkH009HH1</t>
  </si>
  <si>
    <t>GHA-04-DkH0010HH1</t>
  </si>
  <si>
    <t>GHA-04-DkH01HH1</t>
  </si>
  <si>
    <t>GHA-04-DkH02HH1</t>
  </si>
  <si>
    <t>GHA-04-DkH03HH1</t>
  </si>
  <si>
    <t>GHA-04-DkH03HH2</t>
  </si>
  <si>
    <t>GHA-04-DkH03HH3</t>
  </si>
  <si>
    <t>GHA-04-DkH00010HH1</t>
  </si>
  <si>
    <t>GHA-04-DkH1HH3</t>
  </si>
  <si>
    <t>GHA-04-DkH1HH2</t>
  </si>
  <si>
    <t>GHA-04-DkH1HH1</t>
  </si>
  <si>
    <t>GHA-04-DkH2HH1</t>
  </si>
  <si>
    <t>GHA-04-DkH3HH1</t>
  </si>
  <si>
    <t>GHA-04-DkH4HH1</t>
  </si>
  <si>
    <t>GHA-04-DkH6HH1</t>
  </si>
  <si>
    <t>GHA-04-DkH5HH1</t>
  </si>
  <si>
    <t>GHA-04-DkH6HH2</t>
  </si>
  <si>
    <t>GHA-04-DkH0008HH1</t>
  </si>
  <si>
    <t>GHA-04-DkH0007HH2</t>
  </si>
  <si>
    <t>GHA-04-DkH008HH1</t>
  </si>
  <si>
    <t>GHA-04-DkH006HH1</t>
  </si>
  <si>
    <t>GHA-04-DkH004HH1</t>
  </si>
  <si>
    <t>GHA-04-DkH001HH1</t>
  </si>
  <si>
    <t>GHA-04-DkH002HH1</t>
  </si>
  <si>
    <t>GHA-04-DkH07HH1</t>
  </si>
  <si>
    <t>GHA-04-DkH04HH1</t>
  </si>
  <si>
    <t>GHA-04-DkH008HH2</t>
  </si>
  <si>
    <t>GHA-04-DkH0017HH2</t>
  </si>
  <si>
    <t>GHA-04-DkH0015HH1</t>
  </si>
  <si>
    <t>GHA-04-DkH00013HH1</t>
  </si>
  <si>
    <t>GHA-04-DkH00021HH1</t>
  </si>
  <si>
    <t>GHA-04-DkH0018HH1</t>
  </si>
  <si>
    <t>GHA-04-DkH0013HH1</t>
  </si>
  <si>
    <t>GHA-04-DkH012HH1</t>
  </si>
  <si>
    <t>GHA-04-DkH013HH1</t>
  </si>
  <si>
    <t>GHA-04-DkH014HH1</t>
  </si>
  <si>
    <t>GHA-04-DkH00019HH1</t>
  </si>
  <si>
    <t>GHA-04-DkH00018HH1</t>
  </si>
  <si>
    <t>GHA-04-DkH00017HH1</t>
  </si>
  <si>
    <t>GHA-04-DkH00016HH1</t>
  </si>
  <si>
    <t>GHA-04-DkH0014HH1</t>
  </si>
  <si>
    <t>GHA-04-DkH00012HH1</t>
  </si>
  <si>
    <t>GHA-04-DkH0009HH1</t>
  </si>
  <si>
    <t>GHA-04-DkH00011HH1</t>
  </si>
  <si>
    <t>GHA-04-DkH0017HH1</t>
  </si>
  <si>
    <t>GHA-04-DkH0016HH1</t>
  </si>
  <si>
    <t>GHA-04-DkH00014HH1</t>
  </si>
  <si>
    <t>GHA-04-DkH00015HH1</t>
  </si>
  <si>
    <t>GHA-04-DkH00020HH1</t>
  </si>
  <si>
    <t>GHA-04-DkH0012HH1</t>
  </si>
  <si>
    <t>GHA-04-DkH00021HH2</t>
  </si>
  <si>
    <t>GHA-04-DkH14HH1</t>
  </si>
  <si>
    <t>GHA-04-DkH8HH1</t>
  </si>
  <si>
    <t>GHA-04-DkH11HH1</t>
  </si>
  <si>
    <t>GHA-04-DkH9HH1</t>
  </si>
  <si>
    <t>GHA-04-DkH12HH1</t>
  </si>
  <si>
    <t>GHA-04-DkH12HH2</t>
  </si>
  <si>
    <t>GHA-04-DkH10HH1</t>
  </si>
  <si>
    <t>GHA-04-DkH010HH1</t>
  </si>
  <si>
    <t>GHA-04-DkH011HH1</t>
  </si>
  <si>
    <t>GHA-04-DkH018HH1</t>
  </si>
  <si>
    <t>GHA-04-DkH017HH1</t>
  </si>
  <si>
    <t>GHA-04-DkH016HH1</t>
  </si>
  <si>
    <t>GHA-04-DkH015HH2</t>
  </si>
  <si>
    <t>GHA-04-DkH015HH1</t>
  </si>
  <si>
    <t>GHA-04-DkH13HH1</t>
  </si>
  <si>
    <t>GHA-04-DkH0011HH2</t>
  </si>
  <si>
    <t>GHA-04-DkH0011HH1</t>
  </si>
  <si>
    <t>GHA-04-AmH07HH1</t>
  </si>
  <si>
    <t>Am</t>
  </si>
  <si>
    <t>GHA-04-AmH06HH1</t>
  </si>
  <si>
    <t>GHA-04-AmH010HH1</t>
  </si>
  <si>
    <t>GHA-04-AmH09HH1</t>
  </si>
  <si>
    <t>GHA-04-AmH08HH1</t>
  </si>
  <si>
    <t>GHA-04-AmH2HH1</t>
  </si>
  <si>
    <t>GHA-04-AmH01HH1</t>
  </si>
  <si>
    <t>GHA-04-AmH011HH1</t>
  </si>
  <si>
    <t>GHA-04-AmH012HH1</t>
  </si>
  <si>
    <t>GHA-04-AmH0001HH1</t>
  </si>
  <si>
    <t>GHA-04-AmH0002HH1</t>
  </si>
  <si>
    <t>GHA-04-AmH0003HH2</t>
  </si>
  <si>
    <t>GHA-04-AmH001HH1</t>
  </si>
  <si>
    <t>GHA-04-AmH001HH2</t>
  </si>
  <si>
    <t>GHA-04-AmH002HH1</t>
  </si>
  <si>
    <t>GHA-04-AmH003HH1</t>
  </si>
  <si>
    <t>GHA-04-AmH004HH1</t>
  </si>
  <si>
    <t>GHA-04-AmH005HH1</t>
  </si>
  <si>
    <t>GHA-04-AmH006HH1</t>
  </si>
  <si>
    <t>GHA-04-AmH007HH1</t>
  </si>
  <si>
    <t>GHA-04-AmH00010HH1</t>
  </si>
  <si>
    <t>GHA-04-AmH0009HH1</t>
  </si>
  <si>
    <t>GHA-04-AmH0008HH1</t>
  </si>
  <si>
    <t>GHA-04-AmH0006HH1</t>
  </si>
  <si>
    <t>GHA-04-AmH0005HH1</t>
  </si>
  <si>
    <t>GHA-04-AmH009HH1</t>
  </si>
  <si>
    <t>GHA-04-AmH03HH1</t>
  </si>
  <si>
    <t>GHA-04-AmH04HH1</t>
  </si>
  <si>
    <t>GHA-04-AmH05HH1</t>
  </si>
  <si>
    <t>GHA-04-AmH8HH1</t>
  </si>
  <si>
    <t>GHA-04-AmH7HH1</t>
  </si>
  <si>
    <t>GHA-04-AmH6HH1</t>
  </si>
  <si>
    <t>GHA-04-AmH5HH1</t>
  </si>
  <si>
    <t>GHA-04-AmH4HH1</t>
  </si>
  <si>
    <t>GHA-04-AmH3HH1</t>
  </si>
  <si>
    <t>GHA-04-AmH02HH1</t>
  </si>
  <si>
    <t>GHA-04-AmH014HH1</t>
  </si>
  <si>
    <t>GHA-04-AmH013HH1</t>
  </si>
  <si>
    <t>GHA-04-AmH1HH1</t>
  </si>
  <si>
    <t>GHA-04-AmH0003HH1</t>
  </si>
  <si>
    <t>GHA-04-AmH008HH1</t>
  </si>
  <si>
    <t>GHA-04-AmH0004HH1</t>
  </si>
  <si>
    <t>GHA-04-AmH00011HH1</t>
  </si>
  <si>
    <t>GHA-04-AmH0010HH1</t>
  </si>
  <si>
    <t>GHA-04-AmH0012HH1</t>
  </si>
  <si>
    <t>GHA-04-AmH018HH1</t>
  </si>
  <si>
    <t>GHA-04-AmH10HH1</t>
  </si>
  <si>
    <t>GHA-04-AmH00020HH1</t>
  </si>
  <si>
    <t>GHA-04-AmH00019HH1</t>
  </si>
  <si>
    <t>GHA-04-AmH00018HH1</t>
  </si>
  <si>
    <t>GHA-04-AmH00017HH1</t>
  </si>
  <si>
    <t>GHA-04-AmH00016HH1</t>
  </si>
  <si>
    <t>GHA-04-AmH00015HH1</t>
  </si>
  <si>
    <t>GHA-04-AmH00014HH1</t>
  </si>
  <si>
    <t>GHA-04-AmH00013HH1</t>
  </si>
  <si>
    <t>GHA-04-AmH00012HH1</t>
  </si>
  <si>
    <t>GHA-04-AmH00021HH1</t>
  </si>
  <si>
    <t>GHA-04-AmH0014HH1</t>
  </si>
  <si>
    <t>GHA-04-AmH0013HH1</t>
  </si>
  <si>
    <t>GHA-04-AmH0013HH2</t>
  </si>
  <si>
    <t>GHA-04-AmH019HH1</t>
  </si>
  <si>
    <t>GHA-04-AmH020HH1</t>
  </si>
  <si>
    <t>GHA-04-AmH021HH1</t>
  </si>
  <si>
    <t>GHA-04-AmH12HH2</t>
  </si>
  <si>
    <t>GHA-04-AmH13HH1</t>
  </si>
  <si>
    <t>GHA-04-AmH017HH1</t>
  </si>
  <si>
    <t>GHA-04-AmH015HH1</t>
  </si>
  <si>
    <t>GHA-04-AmH016HH1</t>
  </si>
  <si>
    <t>GHA-04-AmH11HH1</t>
  </si>
  <si>
    <t>GHA-04-AmH12HH1</t>
  </si>
  <si>
    <t>GHA-04-AmH9HH1</t>
  </si>
  <si>
    <t>GHA-08-BkHH1</t>
  </si>
  <si>
    <t>GHA-08-BkHH2</t>
  </si>
  <si>
    <t>GHA-08-BkHH3</t>
  </si>
  <si>
    <t>GHA-08-BkHH4</t>
  </si>
  <si>
    <t>GHA-08-BkHH5</t>
  </si>
  <si>
    <t>GHA-08-BkHH6</t>
  </si>
  <si>
    <t>GHA-08-BkHH7</t>
  </si>
  <si>
    <t>GHA-08-BkHH8</t>
  </si>
  <si>
    <t>GHA-08-BkHH9</t>
  </si>
  <si>
    <t>GHA-08-BkHH10</t>
  </si>
  <si>
    <t>GHA-08-BkHH11</t>
  </si>
  <si>
    <t>GHA-08-BkHH12</t>
  </si>
  <si>
    <t>GHA-08-BkHH13</t>
  </si>
  <si>
    <t>GHA-08-BkHH14</t>
  </si>
  <si>
    <t>GHA-08-BkHH15</t>
  </si>
  <si>
    <t>GHA-08-KDHH1</t>
  </si>
  <si>
    <t>GHA-08-KDHH2</t>
  </si>
  <si>
    <t>GHA-08-KDHH3</t>
  </si>
  <si>
    <t>GHA-08-KDHH4</t>
  </si>
  <si>
    <t>GHA-08-KDHH5</t>
  </si>
  <si>
    <t>GHA-08-KDHH6</t>
  </si>
  <si>
    <t>GHA-08-KDHH7</t>
  </si>
  <si>
    <t>GHA-08-KDHH8</t>
  </si>
  <si>
    <t>GHA-08-KDHH9</t>
  </si>
  <si>
    <t>GHA-08-KDHH10</t>
  </si>
  <si>
    <t>GHA-08-KDHH11</t>
  </si>
  <si>
    <t>GHA-08-KDHH12</t>
  </si>
  <si>
    <t>GHA-08-KDHH13</t>
  </si>
  <si>
    <t>GHA-08-KDHH14</t>
  </si>
  <si>
    <t>GHA-08-KDHH15</t>
  </si>
  <si>
    <t>GHA-06-KTH050hh1</t>
  </si>
  <si>
    <t>GHA-06-KTH1hh1</t>
  </si>
  <si>
    <t>GHA-06-KTH2hh2</t>
  </si>
  <si>
    <t>GHA-06-KTH051hh1</t>
  </si>
  <si>
    <t>GHA-06-KTH058hh1</t>
  </si>
  <si>
    <t>GHA-06-KTH057hh1</t>
  </si>
  <si>
    <t>GHA-06-KTH056hh1</t>
  </si>
  <si>
    <t>GHA-06-KTH055hh1</t>
  </si>
  <si>
    <t>GHA-06-KTH054hh1</t>
  </si>
  <si>
    <t>GHA-06-KTH053hh1</t>
  </si>
  <si>
    <t>GHA-06-KTH052hh1</t>
  </si>
  <si>
    <t>GHA-06-KTH059hh1</t>
  </si>
  <si>
    <t>GHA-06-KTH060hh1</t>
  </si>
  <si>
    <t>GHA-06-KTH060hh2</t>
  </si>
  <si>
    <t>GHA-06-KTH40hh1</t>
  </si>
  <si>
    <t>GHA-06-KTH39hh1</t>
  </si>
  <si>
    <t>GHA-06-KTH041hh1</t>
  </si>
  <si>
    <t>GHA-06-KTH040hh1</t>
  </si>
  <si>
    <t>GHA-06-KTH039hh2</t>
  </si>
  <si>
    <t>GHA-06-KTH48hh1</t>
  </si>
  <si>
    <t>GHA-06-KTH46hh1</t>
  </si>
  <si>
    <t>GHA-06-KTH45hh1</t>
  </si>
  <si>
    <t>GHA-06-KTH42hh1</t>
  </si>
  <si>
    <t>GHA-06-KTH62hh1</t>
  </si>
  <si>
    <t>GHA-06-KTH59hh1</t>
  </si>
  <si>
    <t>GHA-06-KTH58hh1</t>
  </si>
  <si>
    <t>GHA-06-KTH57hh1</t>
  </si>
  <si>
    <t>GHA-06-KTH56hh1</t>
  </si>
  <si>
    <t>GHA-06-KTH55hh1</t>
  </si>
  <si>
    <t>GHA-06-KTH53hh1</t>
  </si>
  <si>
    <t>GHA-06-KTH67hh1</t>
  </si>
  <si>
    <t>GHA-06-KTH66hh1</t>
  </si>
  <si>
    <t>GHA-06-KTH64hh1</t>
  </si>
  <si>
    <t>GHA-06-KTH17hh1</t>
  </si>
  <si>
    <t>GHA-06-KTH18hh1</t>
  </si>
  <si>
    <t>GHA-06-KTH004hh1</t>
  </si>
  <si>
    <t>GHA-06-KTH005hh1</t>
  </si>
  <si>
    <t>GHA-06-KTH001hh1</t>
  </si>
  <si>
    <t>GHA-06-KTH003hh1</t>
  </si>
  <si>
    <t>GHA-06-KTH002hh1</t>
  </si>
  <si>
    <t>GHA-06-KTH002hh2</t>
  </si>
  <si>
    <t>GHA-06-KTH021hh1</t>
  </si>
  <si>
    <t>GHA-06-KTH020hh4</t>
  </si>
  <si>
    <t>GHA-06-KTH020hh2</t>
  </si>
  <si>
    <t>GHA-06-KTH020hh3</t>
  </si>
  <si>
    <t>GHA-06-KTH020hh1</t>
  </si>
  <si>
    <t>GHA-06-KTH019hh1</t>
  </si>
  <si>
    <t>GHA-06-KTH017hh1</t>
  </si>
  <si>
    <t>GHA-06-KTH018hh1</t>
  </si>
  <si>
    <t>GHA-06-KTH016hh1</t>
  </si>
  <si>
    <t>GHA-06-KTH016hh2</t>
  </si>
  <si>
    <t>GHA-06-KTH015hh1</t>
  </si>
  <si>
    <t>GHA-06-KTH014hh3</t>
  </si>
  <si>
    <t>GHA-06-KTH014hh1</t>
  </si>
  <si>
    <t>GHA-06-KTH013hh1</t>
  </si>
  <si>
    <t>GHA-06-KTH012hh4</t>
  </si>
  <si>
    <t>GHA-06-KTH012hh3</t>
  </si>
  <si>
    <t>GHA-06-KTH011hh1</t>
  </si>
  <si>
    <t>GHA-06-KTH012hh1</t>
  </si>
  <si>
    <t>GHA-06-KTH009hh1</t>
  </si>
  <si>
    <t>GHA-06-KTH010hh1</t>
  </si>
  <si>
    <t>GHA-06-KTH008hh1</t>
  </si>
  <si>
    <t>GHA-06-KTH008hh2</t>
  </si>
  <si>
    <t>GHA-06-KTH006hh1</t>
  </si>
  <si>
    <t>GHA-06-KTH007hh1</t>
  </si>
  <si>
    <t>GHA-06-KTH19hh1</t>
  </si>
  <si>
    <t>GHA-06-KTH022hh1</t>
  </si>
  <si>
    <t>GHA-06-KTH12hh2</t>
  </si>
  <si>
    <t>GHA-06-KTH9hh3</t>
  </si>
  <si>
    <t>GHA-06-KTH9hh1</t>
  </si>
  <si>
    <t>GHA-06-KTH7hh2</t>
  </si>
  <si>
    <t>GHA-06-KTH6hh1</t>
  </si>
  <si>
    <t>GHA-06-KTH21hh1</t>
  </si>
  <si>
    <t>GHA-06-KTH20hh1</t>
  </si>
  <si>
    <t>GHA-06-KTH037hh1</t>
  </si>
  <si>
    <t>GHA-06-KTH034hh1</t>
  </si>
  <si>
    <t>GHA-06-KTH035hh1</t>
  </si>
  <si>
    <t>GHA-06-KTH033hh1</t>
  </si>
  <si>
    <t>GHA-06-KTH031hh1</t>
  </si>
  <si>
    <t>GHA-06-KTH038hh1</t>
  </si>
  <si>
    <t>GHA-06-KTH036hh1</t>
  </si>
  <si>
    <t>GHA-06-KTH039hh1</t>
  </si>
  <si>
    <t>GHA-06-KTH069hh1</t>
  </si>
  <si>
    <t>GHA-06-KTH070hh1</t>
  </si>
  <si>
    <t>GHA-06-KTH071hh1</t>
  </si>
  <si>
    <t>GHA-06-KTH042hh1</t>
  </si>
  <si>
    <t>GHA-06-KTH042hh2</t>
  </si>
  <si>
    <t>GHA-06-KTH043hh1</t>
  </si>
  <si>
    <t>GHA-06-KTH044hh1</t>
  </si>
  <si>
    <t>GHA-06-KTH045hh1</t>
  </si>
  <si>
    <t>GHA-06-KTH046hh1</t>
  </si>
  <si>
    <t>GHA-06-KTH047hh1</t>
  </si>
  <si>
    <t>GHA-06-KTH048hh1</t>
  </si>
  <si>
    <t>GHA-06-KTH049hh1</t>
  </si>
  <si>
    <t>GHA-06-KTH027hh1</t>
  </si>
  <si>
    <t>GHA-06-KTH026hh1</t>
  </si>
  <si>
    <t>GHA-06-KTH025hh1</t>
  </si>
  <si>
    <t>GHA-06-KTH024hh1</t>
  </si>
  <si>
    <t>GHA-06-KTH023hh1</t>
  </si>
  <si>
    <t>GHA-06-KTH5hh1</t>
  </si>
  <si>
    <t>GHA-06-KTH3hh1</t>
  </si>
  <si>
    <t>GHA-06-KTH028hh1</t>
  </si>
  <si>
    <t>GHA-06-KTH38hh1</t>
  </si>
  <si>
    <t>GHA-06-KTH68hh1</t>
  </si>
  <si>
    <t>GHA-06-KTH061hh1</t>
  </si>
  <si>
    <t>GHA-06-KTH062hh1</t>
  </si>
  <si>
    <t>GHA-06-KTH063hh1</t>
  </si>
  <si>
    <t>GHA-06-KTH064hh1</t>
  </si>
  <si>
    <t>GHA-06-KTH065hh1</t>
  </si>
  <si>
    <t>GHA-06-KTH066hh1</t>
  </si>
  <si>
    <t>GHA-06-KTH067hh1</t>
  </si>
  <si>
    <t>GHA-06-KTH030hh1</t>
  </si>
  <si>
    <t>GHA-06-KTH032hh1</t>
  </si>
  <si>
    <t>GHA-06-KTH068hh1</t>
  </si>
  <si>
    <t>GHA-06-KTH22hh1</t>
  </si>
  <si>
    <t>GHA-06-KTH22hh4</t>
  </si>
  <si>
    <t>GHA-06-KTH25hh2</t>
  </si>
  <si>
    <t>GHA-06-KTH26hh1</t>
  </si>
  <si>
    <t>GHA-06-KTH28hh1</t>
  </si>
  <si>
    <t>GHA-06-KTH29hh1</t>
  </si>
  <si>
    <t>GHA-06-KTH31hh1</t>
  </si>
  <si>
    <t>GHA-06-KTH32hh1</t>
  </si>
  <si>
    <t>GHA-06-KTH35hh1</t>
  </si>
  <si>
    <t>GHA-06-KTH35hh2</t>
  </si>
  <si>
    <t>GHA-06-KTH029hh2</t>
  </si>
  <si>
    <t>GHA-06-KTH029hh1</t>
  </si>
  <si>
    <t>GHA-06-KTH15hh3</t>
  </si>
  <si>
    <t>GHA-06-KTH12hh1</t>
  </si>
  <si>
    <t>GHA-06-KTH14hh1</t>
  </si>
  <si>
    <t>GHA-06-KTH14hh2</t>
  </si>
  <si>
    <t>GHA-06-KTH16hh1</t>
  </si>
  <si>
    <t>GHA-06-KTH23hh1</t>
  </si>
  <si>
    <t>GHA-04-KOH2hh1</t>
  </si>
  <si>
    <t>GHA-04-KOH1hh1</t>
  </si>
  <si>
    <t>GHA-04-KOH4hh1</t>
  </si>
  <si>
    <t>GHA-04-KOH3hh1</t>
  </si>
  <si>
    <t>GHA-04-KOH009hh1</t>
  </si>
  <si>
    <t>GHA-04-KOH06hh2</t>
  </si>
  <si>
    <t>GHA-04-KOH06hh1</t>
  </si>
  <si>
    <t>GHA-04-KOH7hh1</t>
  </si>
  <si>
    <t>GHA-04-KOH8hh1</t>
  </si>
  <si>
    <t>GHA-04-KOH05hh1</t>
  </si>
  <si>
    <t>GHA-04-KOH01hh1</t>
  </si>
  <si>
    <t>GHA-04-KOH07hh1</t>
  </si>
  <si>
    <t>GHA-04-KOH04hh1</t>
  </si>
  <si>
    <t>GHA-04-KOH03hh1</t>
  </si>
  <si>
    <t>GHA-04-KOH002hh1</t>
  </si>
  <si>
    <t>GHA-04-KOH06hh4</t>
  </si>
  <si>
    <t>GHA-04-KOH06hh3</t>
  </si>
  <si>
    <t>GHA-04-KOH006hh1</t>
  </si>
  <si>
    <t>GHA-04-KOH005hh1</t>
  </si>
  <si>
    <t>GHA-04-KOH0001hh1</t>
  </si>
  <si>
    <t>GHA-04-KOH5hh1</t>
  </si>
  <si>
    <t>GHA-04-KOH12hh1</t>
  </si>
  <si>
    <t>GHA-04-KOH6hh1</t>
  </si>
  <si>
    <t>GHA-04-KOH0005hh1</t>
  </si>
  <si>
    <t>GHA-04-KOH0004hh1</t>
  </si>
  <si>
    <t>GHA-04-KOH9hh1</t>
  </si>
  <si>
    <t>GHA-04-KOH10hh1</t>
  </si>
  <si>
    <t>GHA-04-KOH11hh1</t>
  </si>
  <si>
    <t>GHA-04-KOH13hh1</t>
  </si>
  <si>
    <t>GHA-04-KOH14hh1</t>
  </si>
  <si>
    <t>GHA-04-KOH007hh1</t>
  </si>
  <si>
    <t>GHA-04-KOH008hh1</t>
  </si>
  <si>
    <t>GHA-04-KOH0010hh1</t>
  </si>
  <si>
    <t>GHA-04-KOH0003hh1</t>
  </si>
  <si>
    <t>GHA-04-KOH0002hh1</t>
  </si>
  <si>
    <t>GHA-04-KOH004hh1</t>
  </si>
  <si>
    <t>GHA-04-KOH003hh1</t>
  </si>
  <si>
    <t>GHA-04-KOH001hh1</t>
  </si>
  <si>
    <t>GHA-04-KOH002hh2</t>
  </si>
  <si>
    <t>GHA-04-KOH0007hh1</t>
  </si>
  <si>
    <t>GHA-04-KOH0006hh1</t>
  </si>
  <si>
    <t>GHA-04-AEH03hh1</t>
  </si>
  <si>
    <t>GHA-04-AEH011hh1</t>
  </si>
  <si>
    <t>GHA-04-AEH07hh1</t>
  </si>
  <si>
    <t>GHA-04-AEH0003hh1</t>
  </si>
  <si>
    <t>GHA-04-AEH010hh1</t>
  </si>
  <si>
    <t>GHA-04-AEH05hh1</t>
  </si>
  <si>
    <t>GHA-04-AEH04hh1</t>
  </si>
  <si>
    <t>GHA-04-AEH012hh1</t>
  </si>
  <si>
    <t>GHA-04-AEH09hh1</t>
  </si>
  <si>
    <t>GHA-04-AEH01hh1</t>
  </si>
  <si>
    <t>GHA-04-AEH02hh1</t>
  </si>
  <si>
    <t>GHA-04-AEH08hh1</t>
  </si>
  <si>
    <t>GHA-04-AEH06hh1</t>
  </si>
  <si>
    <t>GHA-04-AEH0001hh1</t>
  </si>
  <si>
    <t>GHA-04-AEH7hh1</t>
  </si>
  <si>
    <t>GHA-04-AEH6hh1</t>
  </si>
  <si>
    <t>GHA-04-AEH9hh1</t>
  </si>
  <si>
    <t>GHA-04-AEH8hh1</t>
  </si>
  <si>
    <t>GHA-04-AEH5hh1</t>
  </si>
  <si>
    <t>GHA-04-AEH3hh1</t>
  </si>
  <si>
    <t>GHA-04-AEH4hh1</t>
  </si>
  <si>
    <t>GHA-04-AEH2hh1</t>
  </si>
  <si>
    <t>GHA-04-AEH1hh1</t>
  </si>
  <si>
    <t>GHA-04-AEH006hh1</t>
  </si>
  <si>
    <t>GHA-04-AEH005hh1</t>
  </si>
  <si>
    <t>GHA-04-AEH004hh1</t>
  </si>
  <si>
    <t>GHA-04-AEH003hh1</t>
  </si>
  <si>
    <t>GHA-04-AEH002hh1</t>
  </si>
  <si>
    <t>GHA-04-AEH001hh1</t>
  </si>
  <si>
    <t>GHA-04-AEH0002hh1</t>
  </si>
  <si>
    <t>GHA-04-AEH0004hh1</t>
  </si>
  <si>
    <t>GHA-04-AEH0005hh1</t>
  </si>
  <si>
    <t>GHA-04-AEH0006hh1</t>
  </si>
  <si>
    <t>GHA-04-AEH0007hh1</t>
  </si>
  <si>
    <t>GHA-04-AEH0008hh1</t>
  </si>
  <si>
    <t>GHA-04-AEH0009hh1</t>
  </si>
  <si>
    <t>GHA-04-AEH00010hh1</t>
  </si>
  <si>
    <t>Date</t>
  </si>
  <si>
    <t>August 2011</t>
  </si>
  <si>
    <t>Contents</t>
  </si>
  <si>
    <t>Definition</t>
  </si>
  <si>
    <t>Currency Conversion</t>
  </si>
  <si>
    <t>Reference Sheet for Currency Conversions</t>
  </si>
  <si>
    <t>Data Input and Calculation Framework</t>
  </si>
  <si>
    <t>Data Reference Sheet</t>
  </si>
  <si>
    <t>Reference sheet for Data Calculations</t>
  </si>
  <si>
    <t>Observed</t>
  </si>
  <si>
    <t>Exchange rate (2009)</t>
  </si>
  <si>
    <t>Exchange Rate (2010)</t>
  </si>
  <si>
    <t>Traditional pit latrine</t>
  </si>
  <si>
    <t>Ventilated improved pit latrine</t>
  </si>
  <si>
    <t>Water closet</t>
  </si>
  <si>
    <t>No data</t>
  </si>
  <si>
    <t>Level 1: Type of information</t>
  </si>
  <si>
    <t>Level 2: Column information</t>
  </si>
  <si>
    <t>Level 3: Unit</t>
  </si>
  <si>
    <t>Level 4: Column heading</t>
  </si>
  <si>
    <t>Community name</t>
  </si>
  <si>
    <t>Household code</t>
  </si>
  <si>
    <t>Small town</t>
  </si>
  <si>
    <t>Ketu south</t>
  </si>
  <si>
    <t>Context3</t>
  </si>
  <si>
    <t>Context4</t>
  </si>
  <si>
    <t>Abono</t>
  </si>
  <si>
    <t>Adwafo</t>
  </si>
  <si>
    <t>Amedzikope</t>
  </si>
  <si>
    <t>Adamupe</t>
  </si>
  <si>
    <t>Behenase</t>
  </si>
  <si>
    <t>Bunjai</t>
  </si>
  <si>
    <t>Bakamba</t>
  </si>
  <si>
    <t>Dedesua</t>
  </si>
  <si>
    <t>Dodorkope</t>
  </si>
  <si>
    <t>Edwenase</t>
  </si>
  <si>
    <t>Grushie Zongo</t>
  </si>
  <si>
    <t>Jankpariba</t>
  </si>
  <si>
    <t>Jillo Yipalla</t>
  </si>
  <si>
    <t>Kpembe</t>
  </si>
  <si>
    <t>Kpandai</t>
  </si>
  <si>
    <t>Kakoshie Gonja</t>
  </si>
  <si>
    <t>Old Kokobriko</t>
  </si>
  <si>
    <t>Kafaba No 2</t>
  </si>
  <si>
    <t>Kpolo</t>
  </si>
  <si>
    <t>Kuntenase</t>
  </si>
  <si>
    <t>Kito</t>
  </si>
  <si>
    <t>Kpoglu</t>
  </si>
  <si>
    <t>Lafamado</t>
  </si>
  <si>
    <t>Mireche</t>
  </si>
  <si>
    <t>Nikata</t>
  </si>
  <si>
    <t>New Makango</t>
  </si>
  <si>
    <t>Nkwanta</t>
  </si>
  <si>
    <t>Petriensa</t>
  </si>
  <si>
    <t>Pease</t>
  </si>
  <si>
    <t>Yaase</t>
  </si>
  <si>
    <t>Ziome</t>
  </si>
  <si>
    <t>Community code</t>
  </si>
  <si>
    <t>Context1</t>
  </si>
  <si>
    <t>Context2</t>
  </si>
  <si>
    <t>Bosomtwe</t>
  </si>
  <si>
    <t>East Gonja</t>
  </si>
  <si>
    <t>Northern</t>
  </si>
  <si>
    <t>Volta</t>
  </si>
  <si>
    <t>Ashanti</t>
  </si>
  <si>
    <t>Cost per year (US $ 2009)</t>
  </si>
  <si>
    <t>Age of facility</t>
  </si>
  <si>
    <t>Functional</t>
  </si>
  <si>
    <t>Number of years of OpEx data</t>
  </si>
  <si>
    <t>Cost</t>
  </si>
  <si>
    <t>Text</t>
  </si>
  <si>
    <t>Ghana cedis</t>
  </si>
  <si>
    <t>US $</t>
  </si>
  <si>
    <t>Years</t>
  </si>
  <si>
    <t>Numeric</t>
  </si>
  <si>
    <t>Year</t>
  </si>
  <si>
    <t>String</t>
  </si>
  <si>
    <t>No. of people</t>
  </si>
  <si>
    <t>Contextual information</t>
  </si>
  <si>
    <t>Facility information</t>
  </si>
  <si>
    <t>Expenditure information</t>
  </si>
  <si>
    <t>Calculations</t>
  </si>
  <si>
    <t>Status1</t>
  </si>
  <si>
    <t>Context5</t>
  </si>
  <si>
    <t>Context6</t>
  </si>
  <si>
    <t>Context7</t>
  </si>
  <si>
    <t>Facilityinfo1</t>
  </si>
  <si>
    <t>Facilityinfo2</t>
  </si>
  <si>
    <t>Facilityinfo3</t>
  </si>
  <si>
    <t>Facilityinfo4</t>
  </si>
  <si>
    <t>Expenditure1</t>
  </si>
  <si>
    <t>Expenditure2</t>
  </si>
  <si>
    <t>Expenditure3</t>
  </si>
  <si>
    <t>Expenditure4</t>
  </si>
  <si>
    <t>Lifespan1</t>
  </si>
  <si>
    <t>Calculation1</t>
  </si>
  <si>
    <t>Calculation2</t>
  </si>
  <si>
    <t>Calculation3</t>
  </si>
  <si>
    <t>Calculation4</t>
  </si>
  <si>
    <t>Status</t>
  </si>
  <si>
    <t>Lifespan</t>
  </si>
  <si>
    <t>Accessibility input table</t>
  </si>
  <si>
    <t>Use input table</t>
  </si>
  <si>
    <t>Reliability input table</t>
  </si>
  <si>
    <t>Environmental protection input table</t>
  </si>
  <si>
    <t>Service levels</t>
  </si>
  <si>
    <t>Household expenditure</t>
  </si>
  <si>
    <t>Unique code</t>
  </si>
  <si>
    <t xml:space="preserve">Region </t>
  </si>
  <si>
    <t>Poverty classification</t>
  </si>
  <si>
    <t xml:space="preserve">Area Type
</t>
  </si>
  <si>
    <t>Type of sanitation facility</t>
  </si>
  <si>
    <t>Does the household practice open defecation</t>
  </si>
  <si>
    <t>Is the sanitation facility located in the household compound?</t>
  </si>
  <si>
    <t>Does the sanitation facility have an impermeable slab?</t>
  </si>
  <si>
    <t>Distance from HH to sanitation facility straight line</t>
  </si>
  <si>
    <t>National norm distance HH to latrine</t>
  </si>
  <si>
    <t>Distance HH to latrine further than norm Yes /No</t>
  </si>
  <si>
    <t>Operation and maintenance, emptying service available at community level (Routine, unreliable, No O&amp;M)</t>
  </si>
  <si>
    <t>Is the toilet extremely dirty? (yes/no)</t>
  </si>
  <si>
    <t>Disposal of faeces and urine  (Significant pollution/Not polluting groundwater &amp; not untreated in river)</t>
  </si>
  <si>
    <t>Reuse of faeces and/or urine (Yes/no)</t>
  </si>
  <si>
    <t>Sanitation service level Accessibility</t>
  </si>
  <si>
    <t>Sanitation service level - use self reported</t>
  </si>
  <si>
    <t>Sanitation service level - use observation</t>
  </si>
  <si>
    <t>Sanitation service level - reliability (O&amp;M support)</t>
  </si>
  <si>
    <t>Sanitation service level - environmental protection</t>
  </si>
  <si>
    <t>Combined sanitation service level</t>
  </si>
  <si>
    <t>Household CapEx</t>
  </si>
  <si>
    <t>Household CapManEx</t>
  </si>
  <si>
    <t>Household OpEx</t>
  </si>
  <si>
    <t xml:space="preserve">Expenses on soap/detergents (not toilet related) </t>
  </si>
  <si>
    <t>Expenses on toilet facilities (disinfection, cleaning, detergents etc)</t>
  </si>
  <si>
    <t>Code</t>
  </si>
  <si>
    <t>Meters</t>
  </si>
  <si>
    <t>Numerical</t>
  </si>
  <si>
    <t>Context8</t>
  </si>
  <si>
    <t>Access_Indicator1</t>
  </si>
  <si>
    <t>Access_Indicator2</t>
  </si>
  <si>
    <t>Access_Indicator3</t>
  </si>
  <si>
    <t>Access_Indicator4</t>
  </si>
  <si>
    <t>Access_Indicator5</t>
  </si>
  <si>
    <t>Access_Indicator6</t>
  </si>
  <si>
    <t>Access_Indicator7</t>
  </si>
  <si>
    <t>Use_Indicator1</t>
  </si>
  <si>
    <t>Use_Indicator2</t>
  </si>
  <si>
    <t>Reliability_Indicator1</t>
  </si>
  <si>
    <t>Reliability_Indicator2</t>
  </si>
  <si>
    <t>EnvPro_Indicator1</t>
  </si>
  <si>
    <t>EnvPro_Indicator2</t>
  </si>
  <si>
    <t>Access_SL1</t>
  </si>
  <si>
    <t>Use_SL1</t>
  </si>
  <si>
    <t>Use_SL2</t>
  </si>
  <si>
    <t>Reliability_SL1</t>
  </si>
  <si>
    <t>EnvPro_SL1</t>
  </si>
  <si>
    <t>Combined_SL1</t>
  </si>
  <si>
    <t>Service_level1</t>
  </si>
  <si>
    <t>HH_Exp1</t>
  </si>
  <si>
    <t>HH_Exp2</t>
  </si>
  <si>
    <t>HH_Exp3</t>
  </si>
  <si>
    <t>HH_Exp4</t>
  </si>
  <si>
    <t>HH_Exp5</t>
  </si>
  <si>
    <t xml:space="preserve">Northern </t>
  </si>
  <si>
    <t xml:space="preserve">East Gonja </t>
  </si>
  <si>
    <t>hh1</t>
  </si>
  <si>
    <t>Open defecation</t>
  </si>
  <si>
    <t>Yes</t>
  </si>
  <si>
    <t>Not available</t>
  </si>
  <si>
    <t>No</t>
  </si>
  <si>
    <t>All</t>
  </si>
  <si>
    <t>Not polluting groundwater &amp; not untreated in river</t>
  </si>
  <si>
    <t>No Service</t>
  </si>
  <si>
    <t>hh2</t>
  </si>
  <si>
    <t>Limited</t>
  </si>
  <si>
    <t>hh3</t>
  </si>
  <si>
    <t>Basic</t>
  </si>
  <si>
    <t>hh4</t>
  </si>
  <si>
    <t>Improved</t>
  </si>
  <si>
    <t>hh5</t>
  </si>
  <si>
    <t>No use</t>
  </si>
  <si>
    <t>hh6</t>
  </si>
  <si>
    <t>hh7</t>
  </si>
  <si>
    <t>Some</t>
  </si>
  <si>
    <t>hh8</t>
  </si>
  <si>
    <t>hh9</t>
  </si>
  <si>
    <t>hh10</t>
  </si>
  <si>
    <t>Public latrine</t>
  </si>
  <si>
    <t>Dig and bury</t>
  </si>
  <si>
    <t>VIP Latrine</t>
  </si>
  <si>
    <t>Available</t>
  </si>
  <si>
    <t>available</t>
  </si>
  <si>
    <t>No O&amp;M</t>
  </si>
  <si>
    <t>hh11</t>
  </si>
  <si>
    <t>Traditional latrine</t>
  </si>
  <si>
    <t>hh12</t>
  </si>
  <si>
    <t>hh13</t>
  </si>
  <si>
    <t>h1hh1</t>
  </si>
  <si>
    <t>Non poor</t>
  </si>
  <si>
    <t>h2hh1</t>
  </si>
  <si>
    <t>h3hh1</t>
  </si>
  <si>
    <t>Poor</t>
  </si>
  <si>
    <t>h5hh1</t>
  </si>
  <si>
    <t>h6hh1</t>
  </si>
  <si>
    <t>h7hh1</t>
  </si>
  <si>
    <t>h8hh1</t>
  </si>
  <si>
    <t>h8hh2</t>
  </si>
  <si>
    <t>h9hh1</t>
  </si>
  <si>
    <t>h9hh2</t>
  </si>
  <si>
    <t>h9hh3</t>
  </si>
  <si>
    <t>h10hh1</t>
  </si>
  <si>
    <t>h11hh1</t>
  </si>
  <si>
    <t>h12hh1</t>
  </si>
  <si>
    <t>h13hh1</t>
  </si>
  <si>
    <t>h13hh2</t>
  </si>
  <si>
    <t>h14hh1</t>
  </si>
  <si>
    <t>Unreliable</t>
  </si>
  <si>
    <t>h14hh2</t>
  </si>
  <si>
    <t>h15hh1</t>
  </si>
  <si>
    <t>h16hh1</t>
  </si>
  <si>
    <t>h17hh1</t>
  </si>
  <si>
    <t>h17hh2</t>
  </si>
  <si>
    <t>h18hh1</t>
  </si>
  <si>
    <t>h19hh1</t>
  </si>
  <si>
    <t>h20hh1</t>
  </si>
  <si>
    <t>h21hh2</t>
  </si>
  <si>
    <t>h22hh1</t>
  </si>
  <si>
    <t>h22hh2</t>
  </si>
  <si>
    <t>h23hh1</t>
  </si>
  <si>
    <t>h24hh1</t>
  </si>
  <si>
    <t>h25hh1</t>
  </si>
  <si>
    <t>h26hh1</t>
  </si>
  <si>
    <t>h27hh1</t>
  </si>
  <si>
    <t>Neighbours Latrine</t>
  </si>
  <si>
    <t>h28hh1</t>
  </si>
  <si>
    <t>h29hh1</t>
  </si>
  <si>
    <t>h30hh1</t>
  </si>
  <si>
    <t>h31hh1</t>
  </si>
  <si>
    <t>h32hh1</t>
  </si>
  <si>
    <t>h001hh1</t>
  </si>
  <si>
    <t>h01hh1</t>
  </si>
  <si>
    <t>h002hh1</t>
  </si>
  <si>
    <t>h003hh1</t>
  </si>
  <si>
    <t>h003hh2</t>
  </si>
  <si>
    <t>h03hh1</t>
  </si>
  <si>
    <t>h004hh1</t>
  </si>
  <si>
    <t>h004hh3</t>
  </si>
  <si>
    <t>h005hh1</t>
  </si>
  <si>
    <t>h006hh1</t>
  </si>
  <si>
    <t>h06hh2</t>
  </si>
  <si>
    <t>h007hh1</t>
  </si>
  <si>
    <t>h07hh1</t>
  </si>
  <si>
    <t>h008hh1</t>
  </si>
  <si>
    <t>h08hh1</t>
  </si>
  <si>
    <t>h009hh1</t>
  </si>
  <si>
    <t>h009hh2</t>
  </si>
  <si>
    <t>h009hh3</t>
  </si>
  <si>
    <t>h09hh2</t>
  </si>
  <si>
    <t>h010hh1</t>
  </si>
  <si>
    <t>h011hh1</t>
  </si>
  <si>
    <t>h012hh1</t>
  </si>
  <si>
    <t>h013hh1</t>
  </si>
  <si>
    <t>h015hh1</t>
  </si>
  <si>
    <t>h017hh1</t>
  </si>
  <si>
    <t>h017hh2</t>
  </si>
  <si>
    <t>h018hh1</t>
  </si>
  <si>
    <t>h019hh1</t>
  </si>
  <si>
    <t>h020hh1</t>
  </si>
  <si>
    <t>h021hh1</t>
  </si>
  <si>
    <t>h022hh1</t>
  </si>
  <si>
    <t>h023hh1</t>
  </si>
  <si>
    <t>h024hh1</t>
  </si>
  <si>
    <t>h025hh1</t>
  </si>
  <si>
    <t>h026hh1</t>
  </si>
  <si>
    <t>h027hh1</t>
  </si>
  <si>
    <t>h029hh1</t>
  </si>
  <si>
    <t>h030hh1</t>
  </si>
  <si>
    <t>h031hh1</t>
  </si>
  <si>
    <t>h032hh1</t>
  </si>
  <si>
    <t>h034hh1</t>
  </si>
  <si>
    <t>h34hh1</t>
  </si>
  <si>
    <t>h035hh1</t>
  </si>
  <si>
    <t>h036hh1</t>
  </si>
  <si>
    <t>h037hh1</t>
  </si>
  <si>
    <t>h37hh1</t>
  </si>
  <si>
    <t>h038hh1</t>
  </si>
  <si>
    <t>h38hh1</t>
  </si>
  <si>
    <t>h039hh1</t>
  </si>
  <si>
    <t>h040hh1</t>
  </si>
  <si>
    <t>h40hh1</t>
  </si>
  <si>
    <t>h041hh1</t>
  </si>
  <si>
    <t>h41hh1</t>
  </si>
  <si>
    <t>h042hh1</t>
  </si>
  <si>
    <t>h043hh1</t>
  </si>
  <si>
    <t>h044hh1</t>
  </si>
  <si>
    <t>h045hh1</t>
  </si>
  <si>
    <t>h046hh1</t>
  </si>
  <si>
    <t>h00013hh1</t>
  </si>
  <si>
    <t>h00014hh1</t>
  </si>
  <si>
    <t>h00015hh1</t>
  </si>
  <si>
    <t>h00016hh1</t>
  </si>
  <si>
    <t>h00017hh1</t>
  </si>
  <si>
    <t>h00017hh2</t>
  </si>
  <si>
    <t>h00018hh1</t>
  </si>
  <si>
    <t>h00019hh1</t>
  </si>
  <si>
    <t>h018hh2</t>
  </si>
  <si>
    <t>h21hh1</t>
  </si>
  <si>
    <t>h0001hh1</t>
  </si>
  <si>
    <t>h0002hh1</t>
  </si>
  <si>
    <t>h0003hh1</t>
  </si>
  <si>
    <t>h0004hh1</t>
  </si>
  <si>
    <t>h0005hh1</t>
  </si>
  <si>
    <t>h0006hh1</t>
  </si>
  <si>
    <t>h0007hh1</t>
  </si>
  <si>
    <t>h0008hh1</t>
  </si>
  <si>
    <t>h0009hh1</t>
  </si>
  <si>
    <t>h00010hh1</t>
  </si>
  <si>
    <t>h00011hh1</t>
  </si>
  <si>
    <t>h00012hh1</t>
  </si>
  <si>
    <t>h014hh1</t>
  </si>
  <si>
    <t>h016hh1</t>
  </si>
  <si>
    <t>h011hh2</t>
  </si>
  <si>
    <t>h014hh2</t>
  </si>
  <si>
    <t>unreliable</t>
  </si>
  <si>
    <t>h18hh2</t>
  </si>
  <si>
    <t>h4hh1</t>
  </si>
  <si>
    <t>h02hh1</t>
  </si>
  <si>
    <t>h04hh1</t>
  </si>
  <si>
    <t>h05hh1</t>
  </si>
  <si>
    <t>h06hh1</t>
  </si>
  <si>
    <t>h001hh3</t>
  </si>
  <si>
    <t>h001hh2</t>
  </si>
  <si>
    <t>h12hh2</t>
  </si>
  <si>
    <t>h012hh2</t>
  </si>
  <si>
    <t>h09hh1</t>
  </si>
  <si>
    <t>h01hh2</t>
  </si>
  <si>
    <t>h07hh2</t>
  </si>
  <si>
    <t>h08hh2</t>
  </si>
  <si>
    <t>h010hh2</t>
  </si>
  <si>
    <t>h0005hh2</t>
  </si>
  <si>
    <t>P01L3/H29HH1</t>
  </si>
  <si>
    <t>H21HH1</t>
  </si>
  <si>
    <t>H017HH1</t>
  </si>
  <si>
    <t>H016HH1</t>
  </si>
  <si>
    <t>H027HH1</t>
  </si>
  <si>
    <t>H026HH1</t>
  </si>
  <si>
    <t>H025HH1</t>
  </si>
  <si>
    <t>H024HH1</t>
  </si>
  <si>
    <t>H023HH1</t>
  </si>
  <si>
    <t>H021HH1</t>
  </si>
  <si>
    <t>H020HH1</t>
  </si>
  <si>
    <t>H08HH1</t>
  </si>
  <si>
    <t>H034HH1</t>
  </si>
  <si>
    <t>H036HH1</t>
  </si>
  <si>
    <t>H035HH1</t>
  </si>
  <si>
    <t>H033HH1</t>
  </si>
  <si>
    <t>H032HH1</t>
  </si>
  <si>
    <t>H031HH1</t>
  </si>
  <si>
    <t>H030HH1</t>
  </si>
  <si>
    <t>H029HH1</t>
  </si>
  <si>
    <t>H003HH1</t>
  </si>
  <si>
    <t>H001HH1</t>
  </si>
  <si>
    <t>H002HH1</t>
  </si>
  <si>
    <t>H011HH1</t>
  </si>
  <si>
    <t>H010HH1</t>
  </si>
  <si>
    <t>H05HH1</t>
  </si>
  <si>
    <t>H06HH1</t>
  </si>
  <si>
    <t>H04HH1</t>
  </si>
  <si>
    <t>H02HH1</t>
  </si>
  <si>
    <t>H03HH1</t>
  </si>
  <si>
    <t>H012HH1</t>
  </si>
  <si>
    <t>H009HH1</t>
  </si>
  <si>
    <t>H008HH1</t>
  </si>
  <si>
    <t>H007HH1</t>
  </si>
  <si>
    <t>H006HH1</t>
  </si>
  <si>
    <t>H005HH1</t>
  </si>
  <si>
    <t>H002HH2</t>
  </si>
  <si>
    <t>H004HH1</t>
  </si>
  <si>
    <t>H20HH1</t>
  </si>
  <si>
    <t>H19HH1</t>
  </si>
  <si>
    <t>H18HH1</t>
  </si>
  <si>
    <t>H30HH1</t>
  </si>
  <si>
    <t>H28HH1</t>
  </si>
  <si>
    <t>H23HH1</t>
  </si>
  <si>
    <t>H22HH1</t>
  </si>
  <si>
    <t>H00013HH1</t>
  </si>
  <si>
    <t>H013HH1</t>
  </si>
  <si>
    <t>H011HH2</t>
  </si>
  <si>
    <t>H0004HH1</t>
  </si>
  <si>
    <t>H0005HH1</t>
  </si>
  <si>
    <t>H0006HH1</t>
  </si>
  <si>
    <t>H0007HH1</t>
  </si>
  <si>
    <t>H0008HH1</t>
  </si>
  <si>
    <t>H0009HH1</t>
  </si>
  <si>
    <t>H00010HH1</t>
  </si>
  <si>
    <t>H25HH1</t>
  </si>
  <si>
    <t>H26HH1</t>
  </si>
  <si>
    <t>H27HH1</t>
  </si>
  <si>
    <t>H00015HH1</t>
  </si>
  <si>
    <t>H00016HH1</t>
  </si>
  <si>
    <t>H00017HH1</t>
  </si>
  <si>
    <t>H00018HH1</t>
  </si>
  <si>
    <t>H00019HH1</t>
  </si>
  <si>
    <t>H31HH1</t>
  </si>
  <si>
    <t>H0001HH2</t>
  </si>
  <si>
    <t>H0002HH1</t>
  </si>
  <si>
    <t>H12HH1</t>
  </si>
  <si>
    <t>H00020HH1</t>
  </si>
  <si>
    <t>H17HH1</t>
  </si>
  <si>
    <t>H16HH1</t>
  </si>
  <si>
    <t>H014HH1</t>
  </si>
  <si>
    <t>H0011HH1</t>
  </si>
  <si>
    <t>H00012HH1</t>
  </si>
  <si>
    <t>H00014HH1</t>
  </si>
  <si>
    <t>H009HH3</t>
  </si>
  <si>
    <t>H010HH2</t>
  </si>
  <si>
    <t>H015HH1</t>
  </si>
  <si>
    <t>H01HH1</t>
  </si>
  <si>
    <t>H11HH1</t>
  </si>
  <si>
    <t>H13HH1</t>
  </si>
  <si>
    <t>H14HH1</t>
  </si>
  <si>
    <t>H14HH2</t>
  </si>
  <si>
    <t>H10HH1</t>
  </si>
  <si>
    <t>H001HH2</t>
  </si>
  <si>
    <t>H005HH2</t>
  </si>
  <si>
    <t>H009HH2</t>
  </si>
  <si>
    <t>H0001HH1</t>
  </si>
  <si>
    <t>H0003HH1</t>
  </si>
  <si>
    <t>H09HH1</t>
  </si>
  <si>
    <t xml:space="preserve">KVIP Latrine </t>
  </si>
  <si>
    <t xml:space="preserve">No </t>
  </si>
  <si>
    <t xml:space="preserve">available </t>
  </si>
  <si>
    <t>H07HH1</t>
  </si>
  <si>
    <t>H15HH1</t>
  </si>
  <si>
    <t>H8HH1</t>
  </si>
  <si>
    <t>H9HH1</t>
  </si>
  <si>
    <t>H6HH1</t>
  </si>
  <si>
    <t>H5HH1</t>
  </si>
  <si>
    <t>H2HH1</t>
  </si>
  <si>
    <t>H003HH2</t>
  </si>
  <si>
    <t>H004HH2</t>
  </si>
  <si>
    <t>H7HH1</t>
  </si>
  <si>
    <t>H4HH1</t>
  </si>
  <si>
    <t>H1HH1</t>
  </si>
  <si>
    <t>H3HH1</t>
  </si>
  <si>
    <t>H018HH1</t>
  </si>
  <si>
    <t>H019HH1</t>
  </si>
  <si>
    <t>H022HH1</t>
  </si>
  <si>
    <t>H023HH2</t>
  </si>
  <si>
    <t>H023HH3</t>
  </si>
  <si>
    <t>H22HH2</t>
  </si>
  <si>
    <t>H00011HH1</t>
  </si>
  <si>
    <t>H0004HH2</t>
  </si>
  <si>
    <t>H0009HH2</t>
  </si>
  <si>
    <t>H11HH2</t>
  </si>
  <si>
    <t>H0008HH2</t>
  </si>
  <si>
    <t>H0004HH3</t>
  </si>
  <si>
    <t>H6HH2</t>
  </si>
  <si>
    <t>H24HH1</t>
  </si>
  <si>
    <t>H8HH2</t>
  </si>
  <si>
    <t>H0002HH2</t>
  </si>
  <si>
    <t>H5HH2</t>
  </si>
  <si>
    <t>H09HH2</t>
  </si>
  <si>
    <t>H12HH2</t>
  </si>
  <si>
    <t>H12HH3</t>
  </si>
  <si>
    <t>H0010HH1</t>
  </si>
  <si>
    <t>H013HH3</t>
  </si>
  <si>
    <t>H013HH2</t>
  </si>
  <si>
    <t>H08HH2</t>
  </si>
  <si>
    <t>H12HH5</t>
  </si>
  <si>
    <t>H12HH4</t>
  </si>
  <si>
    <t>H1HH2</t>
  </si>
  <si>
    <t>H0005HH2</t>
  </si>
  <si>
    <t>H00011HH2</t>
  </si>
  <si>
    <t>H18HH2</t>
  </si>
  <si>
    <t>H15HH2</t>
  </si>
  <si>
    <t>H13HH2</t>
  </si>
  <si>
    <t>H0007HH2</t>
  </si>
  <si>
    <t>Sand plat</t>
  </si>
  <si>
    <t>H0010HH2</t>
  </si>
  <si>
    <t>H015HH2</t>
  </si>
  <si>
    <t>H014HH2</t>
  </si>
  <si>
    <t>H HH</t>
  </si>
  <si>
    <t>H06HH2</t>
  </si>
  <si>
    <t>H03HH2</t>
  </si>
  <si>
    <t>H03HH3</t>
  </si>
  <si>
    <t>H1HH3</t>
  </si>
  <si>
    <t>H008HH2</t>
  </si>
  <si>
    <t>H0017HH2</t>
  </si>
  <si>
    <t>H0015HH1</t>
  </si>
  <si>
    <t>H00021HH1</t>
  </si>
  <si>
    <t>H0018HH1</t>
  </si>
  <si>
    <t>H0013HH1</t>
  </si>
  <si>
    <t>H0014HH1</t>
  </si>
  <si>
    <t>H0017HH1</t>
  </si>
  <si>
    <t>H0016HH1</t>
  </si>
  <si>
    <t>H0012HH1</t>
  </si>
  <si>
    <t>H00021HH2</t>
  </si>
  <si>
    <t>H0011HH2</t>
  </si>
  <si>
    <t>H0003HH2</t>
  </si>
  <si>
    <t>H0013HH2</t>
  </si>
  <si>
    <t>HH1</t>
  </si>
  <si>
    <t>Small towns</t>
  </si>
  <si>
    <t>HH2</t>
  </si>
  <si>
    <t>HH3</t>
  </si>
  <si>
    <t>HH4</t>
  </si>
  <si>
    <t>HH5</t>
  </si>
  <si>
    <t>HH6</t>
  </si>
  <si>
    <t>HH7</t>
  </si>
  <si>
    <t>HH8</t>
  </si>
  <si>
    <t>HH9</t>
  </si>
  <si>
    <t>HH10</t>
  </si>
  <si>
    <t>HH11</t>
  </si>
  <si>
    <t>HH12</t>
  </si>
  <si>
    <t>HH13</t>
  </si>
  <si>
    <t>HH14</t>
  </si>
  <si>
    <t>HH15</t>
  </si>
  <si>
    <t>Routine</t>
  </si>
  <si>
    <t>H050hh1</t>
  </si>
  <si>
    <t>H1hh1</t>
  </si>
  <si>
    <t>H2hh2</t>
  </si>
  <si>
    <t>H051hh1</t>
  </si>
  <si>
    <t>H058hh1</t>
  </si>
  <si>
    <t>H057hh1</t>
  </si>
  <si>
    <t>H056hh1</t>
  </si>
  <si>
    <t>H055hh1</t>
  </si>
  <si>
    <t>H054hh1</t>
  </si>
  <si>
    <t>H053hh1</t>
  </si>
  <si>
    <t>H052hh1</t>
  </si>
  <si>
    <t>H059hh1</t>
  </si>
  <si>
    <t>H060hh1</t>
  </si>
  <si>
    <t>H060hh2</t>
  </si>
  <si>
    <t>H40hh1</t>
  </si>
  <si>
    <t>H39hh1</t>
  </si>
  <si>
    <t>H041hh1</t>
  </si>
  <si>
    <t>H040hh1</t>
  </si>
  <si>
    <t>H039hh2</t>
  </si>
  <si>
    <t>H48hh1</t>
  </si>
  <si>
    <t>H46hh1</t>
  </si>
  <si>
    <t>H45hh1</t>
  </si>
  <si>
    <t>H42hh1</t>
  </si>
  <si>
    <t>H62hh1</t>
  </si>
  <si>
    <t>H59hh1</t>
  </si>
  <si>
    <t>H58hh1</t>
  </si>
  <si>
    <t>H57hh1</t>
  </si>
  <si>
    <t>H56hh1</t>
  </si>
  <si>
    <t>H55hh1</t>
  </si>
  <si>
    <t>H53hh1</t>
  </si>
  <si>
    <t>H67hh1</t>
  </si>
  <si>
    <t>H66hh1</t>
  </si>
  <si>
    <t>H64hh1</t>
  </si>
  <si>
    <t>H17hh1</t>
  </si>
  <si>
    <t>H18hh1</t>
  </si>
  <si>
    <t>H004hh1</t>
  </si>
  <si>
    <t>H005hh1</t>
  </si>
  <si>
    <t>H001hh1</t>
  </si>
  <si>
    <t>H003hh1</t>
  </si>
  <si>
    <t>H002hh1</t>
  </si>
  <si>
    <t>H002hh2</t>
  </si>
  <si>
    <t>H021hh1</t>
  </si>
  <si>
    <t>H020hh4</t>
  </si>
  <si>
    <t>H020hh2</t>
  </si>
  <si>
    <t>H020hh3</t>
  </si>
  <si>
    <t>H020hh1</t>
  </si>
  <si>
    <t>H019hh1</t>
  </si>
  <si>
    <t>H017hh1</t>
  </si>
  <si>
    <t>H018hh1</t>
  </si>
  <si>
    <t>H016hh1</t>
  </si>
  <si>
    <t>H016hh2</t>
  </si>
  <si>
    <t>H015hh1</t>
  </si>
  <si>
    <t>H014hh3</t>
  </si>
  <si>
    <t>H014hh1</t>
  </si>
  <si>
    <t>H013hh1</t>
  </si>
  <si>
    <t>H012hh4</t>
  </si>
  <si>
    <t>H012hh3</t>
  </si>
  <si>
    <t>H011hh1</t>
  </si>
  <si>
    <t>H012hh1</t>
  </si>
  <si>
    <t>H009hh1</t>
  </si>
  <si>
    <t>H010hh1</t>
  </si>
  <si>
    <t>H008hh1</t>
  </si>
  <si>
    <t>H008hh2</t>
  </si>
  <si>
    <t>H006hh1</t>
  </si>
  <si>
    <t>H007hh1</t>
  </si>
  <si>
    <t>H19hh1</t>
  </si>
  <si>
    <t>H022hh1</t>
  </si>
  <si>
    <t>H12hh2</t>
  </si>
  <si>
    <t>H9hh3</t>
  </si>
  <si>
    <t>H9hh1</t>
  </si>
  <si>
    <t>H7hh2</t>
  </si>
  <si>
    <t>H6hh1</t>
  </si>
  <si>
    <t>H21hh1</t>
  </si>
  <si>
    <t>H20hh1</t>
  </si>
  <si>
    <t>H037hh1</t>
  </si>
  <si>
    <t>H034hh1</t>
  </si>
  <si>
    <t>H035hh1</t>
  </si>
  <si>
    <t>H033hh1</t>
  </si>
  <si>
    <t>H031hh1</t>
  </si>
  <si>
    <t>H038hh1</t>
  </si>
  <si>
    <t>H036hh1</t>
  </si>
  <si>
    <t>H039hh1</t>
  </si>
  <si>
    <t>H069hh1</t>
  </si>
  <si>
    <t>H070hh1</t>
  </si>
  <si>
    <t>H071hh1</t>
  </si>
  <si>
    <t>H042hh1</t>
  </si>
  <si>
    <t>H042hh2</t>
  </si>
  <si>
    <t>H043hh1</t>
  </si>
  <si>
    <t>H044hh1</t>
  </si>
  <si>
    <t>H045hh1</t>
  </si>
  <si>
    <t>H046hh1</t>
  </si>
  <si>
    <t>H047hh1</t>
  </si>
  <si>
    <t>H048hh1</t>
  </si>
  <si>
    <t>H049hh1</t>
  </si>
  <si>
    <t>H027hh1</t>
  </si>
  <si>
    <t>H026hh1</t>
  </si>
  <si>
    <t>H025hh1</t>
  </si>
  <si>
    <t>H024hh1</t>
  </si>
  <si>
    <t>H023hh1</t>
  </si>
  <si>
    <t>H5hh1</t>
  </si>
  <si>
    <t>H3hh1</t>
  </si>
  <si>
    <t>H028hh1</t>
  </si>
  <si>
    <t>H38hh1</t>
  </si>
  <si>
    <t>H68hh1</t>
  </si>
  <si>
    <t>H061hh1</t>
  </si>
  <si>
    <t>H062hh1</t>
  </si>
  <si>
    <t>H063hh1</t>
  </si>
  <si>
    <t>H064hh1</t>
  </si>
  <si>
    <t>H065hh1</t>
  </si>
  <si>
    <t>H066hh1</t>
  </si>
  <si>
    <t>H067hh1</t>
  </si>
  <si>
    <t>H030hh1</t>
  </si>
  <si>
    <t>H032hh1</t>
  </si>
  <si>
    <t>H068hh1</t>
  </si>
  <si>
    <t>H22hh1</t>
  </si>
  <si>
    <t>H22hh4</t>
  </si>
  <si>
    <t>H25hh2</t>
  </si>
  <si>
    <t>H26hh1</t>
  </si>
  <si>
    <t>H28hh1</t>
  </si>
  <si>
    <t>H29hh1</t>
  </si>
  <si>
    <t>H31hh1</t>
  </si>
  <si>
    <t>H32hh1</t>
  </si>
  <si>
    <t>H35hh1</t>
  </si>
  <si>
    <t>H35hh2</t>
  </si>
  <si>
    <t>H029hh2</t>
  </si>
  <si>
    <t>H029hh1</t>
  </si>
  <si>
    <t>H15hh3</t>
  </si>
  <si>
    <t>H12hh1</t>
  </si>
  <si>
    <t>H14hh1</t>
  </si>
  <si>
    <t>H14hh2</t>
  </si>
  <si>
    <t>H16hh1</t>
  </si>
  <si>
    <t>H23hh1</t>
  </si>
  <si>
    <t>H2hh1</t>
  </si>
  <si>
    <t>H4hh1</t>
  </si>
  <si>
    <t>H06hh2</t>
  </si>
  <si>
    <t>H06hh1</t>
  </si>
  <si>
    <t>H7hh1</t>
  </si>
  <si>
    <t>H8hh1</t>
  </si>
  <si>
    <t>H05hh1</t>
  </si>
  <si>
    <t>H01hh1</t>
  </si>
  <si>
    <t>H07hh1</t>
  </si>
  <si>
    <t>H04hh1</t>
  </si>
  <si>
    <t>H03hh1</t>
  </si>
  <si>
    <t>H06hh4</t>
  </si>
  <si>
    <t>H06hh3</t>
  </si>
  <si>
    <t>H0001hh1</t>
  </si>
  <si>
    <t>H0005hh1</t>
  </si>
  <si>
    <t>H0004hh1</t>
  </si>
  <si>
    <t>H10hh1</t>
  </si>
  <si>
    <t>H11hh1</t>
  </si>
  <si>
    <t>H13hh1</t>
  </si>
  <si>
    <t>H0010hh1</t>
  </si>
  <si>
    <t>H0003hh1</t>
  </si>
  <si>
    <t>H0002hh1</t>
  </si>
  <si>
    <t>H0007hh1</t>
  </si>
  <si>
    <t>H0006hh1</t>
  </si>
  <si>
    <t>H09hh1</t>
  </si>
  <si>
    <t>H02hh1</t>
  </si>
  <si>
    <t>H08hh1</t>
  </si>
  <si>
    <t>H0008hh1</t>
  </si>
  <si>
    <t>H0009hh1</t>
  </si>
  <si>
    <t>H00010hh1</t>
  </si>
  <si>
    <t>Codebook costs</t>
  </si>
  <si>
    <t>List of codes and descriptions for the cost data worksheet</t>
  </si>
  <si>
    <t>Cost data</t>
  </si>
  <si>
    <t>Codebook service levels</t>
  </si>
  <si>
    <t>List of codes and descriptions for the water service level worksheet</t>
  </si>
  <si>
    <t>Water service levels</t>
  </si>
  <si>
    <t xml:space="preserve">Water service level input sheet </t>
  </si>
  <si>
    <t>Ventilated Improved Pit Latrine</t>
  </si>
  <si>
    <t>Which members of HH use sanitation facilities - self reported (All, Some, No use)</t>
  </si>
  <si>
    <t>Which members of HH use sanitation facilities - observation (All, some, no use)</t>
  </si>
  <si>
    <t>Are the service level indicators complete</t>
  </si>
</sst>
</file>

<file path=xl/styles.xml><?xml version="1.0" encoding="utf-8"?>
<styleSheet xmlns="http://schemas.openxmlformats.org/spreadsheetml/2006/main">
  <numFmts count="8">
    <numFmt numFmtId="41" formatCode="_(* #,##0_);_(* \(#,##0\);_(* &quot;-&quot;_);_(@_)"/>
    <numFmt numFmtId="44" formatCode="_(&quot;$&quot;* #,##0.00_);_(&quot;$&quot;* \(#,##0.00\);_(&quot;$&quot;* &quot;-&quot;??_);_(@_)"/>
    <numFmt numFmtId="43" formatCode="_(* #,##0.00_);_(* \(#,##0.00\);_(* &quot;-&quot;??_);_(@_)"/>
    <numFmt numFmtId="164" formatCode="[$-409]d/mmm/yy;@"/>
    <numFmt numFmtId="165" formatCode="0.0"/>
    <numFmt numFmtId="166" formatCode="#,##0.000"/>
    <numFmt numFmtId="167" formatCode="0.000"/>
    <numFmt numFmtId="168" formatCode="_(* #,##0.0_);_(* \(#,##0.0\);_(* &quot;-&quot;?_);_(@_)"/>
  </numFmts>
  <fonts count="33">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sz val="11"/>
      <color indexed="8"/>
      <name val="Calibri"/>
      <family val="2"/>
    </font>
    <font>
      <sz val="10"/>
      <name val="Arial"/>
      <family val="2"/>
    </font>
    <font>
      <sz val="11"/>
      <color indexed="17"/>
      <name val="Calibri"/>
      <family val="2"/>
    </font>
    <font>
      <sz val="11"/>
      <color indexed="9"/>
      <name val="Calibri"/>
      <family val="2"/>
    </font>
    <font>
      <b/>
      <sz val="11"/>
      <color rgb="FF000000"/>
      <name val="Calibri"/>
      <family val="2"/>
    </font>
    <font>
      <sz val="11"/>
      <color theme="1"/>
      <name val="Calibri"/>
      <family val="2"/>
    </font>
    <font>
      <sz val="11"/>
      <color rgb="FF000000"/>
      <name val="Calibri"/>
      <family val="2"/>
    </font>
    <font>
      <i/>
      <sz val="11"/>
      <color rgb="FFFF0000"/>
      <name val="Calibri"/>
      <family val="2"/>
    </font>
    <font>
      <sz val="11"/>
      <name val="Calibri"/>
      <family val="2"/>
    </font>
    <font>
      <b/>
      <sz val="9"/>
      <color indexed="81"/>
      <name val="Tahoma"/>
      <family val="2"/>
    </font>
    <font>
      <sz val="9"/>
      <color indexed="81"/>
      <name val="Tahoma"/>
      <family val="2"/>
    </font>
    <font>
      <i/>
      <sz val="11"/>
      <color rgb="FFFF0000"/>
      <name val="Calibri"/>
      <family val="2"/>
      <scheme val="minor"/>
    </font>
    <font>
      <b/>
      <sz val="11"/>
      <name val="Calibri"/>
      <family val="2"/>
      <scheme val="minor"/>
    </font>
    <font>
      <b/>
      <sz val="12"/>
      <color theme="1"/>
      <name val="Calibri"/>
      <family val="2"/>
      <scheme val="minor"/>
    </font>
    <font>
      <sz val="12"/>
      <color theme="1"/>
      <name val="Calibri"/>
      <family val="2"/>
      <scheme val="minor"/>
    </font>
    <font>
      <u/>
      <sz val="11"/>
      <color theme="10"/>
      <name val="Calibri"/>
      <family val="2"/>
    </font>
    <font>
      <sz val="11"/>
      <color rgb="FF006100"/>
      <name val="Calibri"/>
      <family val="2"/>
      <scheme val="minor"/>
    </font>
    <font>
      <sz val="11"/>
      <color rgb="FF9C0006"/>
      <name val="Calibri"/>
      <family val="2"/>
      <scheme val="minor"/>
    </font>
    <font>
      <sz val="11"/>
      <color theme="0"/>
      <name val="Calibri"/>
      <family val="2"/>
      <scheme val="minor"/>
    </font>
    <font>
      <sz val="12"/>
      <color theme="1"/>
      <name val="Times New Roman"/>
      <family val="2"/>
    </font>
    <font>
      <sz val="11"/>
      <color indexed="62"/>
      <name val="Calibri"/>
      <family val="2"/>
    </font>
    <font>
      <sz val="11"/>
      <color indexed="60"/>
      <name val="Calibri"/>
      <family val="2"/>
    </font>
    <font>
      <b/>
      <sz val="20"/>
      <color theme="1"/>
      <name val="Calibri"/>
      <family val="2"/>
      <scheme val="minor"/>
    </font>
    <font>
      <b/>
      <sz val="24"/>
      <color theme="1"/>
      <name val="Calibri"/>
      <family val="2"/>
      <scheme val="minor"/>
    </font>
    <font>
      <u/>
      <sz val="9"/>
      <color indexed="12"/>
      <name val="Calibri"/>
      <family val="2"/>
    </font>
    <font>
      <u/>
      <sz val="12"/>
      <color indexed="12"/>
      <name val="Calibri"/>
      <family val="2"/>
      <scheme val="minor"/>
    </font>
    <font>
      <b/>
      <sz val="12"/>
      <color theme="4"/>
      <name val="Calibri"/>
      <family val="2"/>
      <scheme val="minor"/>
    </font>
    <font>
      <b/>
      <strike/>
      <sz val="12"/>
      <color theme="1"/>
      <name val="Calibri"/>
      <family val="2"/>
      <scheme val="minor"/>
    </font>
    <font>
      <sz val="11"/>
      <name val="Calibri"/>
      <family val="2"/>
      <scheme val="minor"/>
    </font>
  </fonts>
  <fills count="51">
    <fill>
      <patternFill patternType="none"/>
    </fill>
    <fill>
      <patternFill patternType="gray125"/>
    </fill>
    <fill>
      <patternFill patternType="solid">
        <fgColor rgb="FFFFEB9C"/>
      </patternFill>
    </fill>
    <fill>
      <patternFill patternType="solid">
        <fgColor indexed="11"/>
      </patternFill>
    </fill>
    <fill>
      <patternFill patternType="solid">
        <fgColor indexed="29"/>
      </patternFill>
    </fill>
    <fill>
      <patternFill patternType="solid">
        <fgColor indexed="46"/>
      </patternFill>
    </fill>
    <fill>
      <patternFill patternType="solid">
        <fgColor indexed="42"/>
      </patternFill>
    </fill>
    <fill>
      <patternFill patternType="solid">
        <fgColor indexed="51"/>
      </patternFill>
    </fill>
    <fill>
      <patternFill patternType="solid">
        <fgColor indexed="26"/>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9" tint="0.39997558519241921"/>
        <bgColor indexed="64"/>
      </patternFill>
    </fill>
    <fill>
      <patternFill patternType="solid">
        <fgColor rgb="FFFFFF00"/>
        <bgColor rgb="FF000000"/>
      </patternFill>
    </fill>
    <fill>
      <patternFill patternType="solid">
        <fgColor rgb="FFF2F2F2"/>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DBEEF3"/>
        <bgColor rgb="FF000000"/>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5" tint="0.39997558519241921"/>
        <bgColor indexed="64"/>
      </patternFill>
    </fill>
    <fill>
      <patternFill patternType="solid">
        <fgColor theme="6"/>
        <bgColor indexed="64"/>
      </patternFill>
    </fill>
    <fill>
      <patternFill patternType="solid">
        <fgColor indexed="47"/>
      </patternFill>
    </fill>
    <fill>
      <patternFill patternType="solid">
        <fgColor indexed="43"/>
      </patternFill>
    </fill>
    <fill>
      <patternFill patternType="solid">
        <fgColor theme="7" tint="0.39997558519241921"/>
        <bgColor indexed="64"/>
      </patternFill>
    </fill>
    <fill>
      <patternFill patternType="solid">
        <fgColor theme="0"/>
        <bgColor indexed="64"/>
      </patternFill>
    </fill>
    <fill>
      <patternFill patternType="solid">
        <fgColor theme="3"/>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0.34998626667073579"/>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theme="3"/>
      </left>
      <right/>
      <top style="medium">
        <color theme="3"/>
      </top>
      <bottom style="medium">
        <color theme="3"/>
      </bottom>
      <diagonal/>
    </border>
    <border>
      <left style="thin">
        <color theme="0"/>
      </left>
      <right style="thin">
        <color theme="0"/>
      </right>
      <top style="medium">
        <color theme="3"/>
      </top>
      <bottom style="medium">
        <color theme="3"/>
      </bottom>
      <diagonal/>
    </border>
    <border>
      <left style="thin">
        <color theme="0"/>
      </left>
      <right style="medium">
        <color theme="3"/>
      </right>
      <top style="medium">
        <color theme="3"/>
      </top>
      <bottom style="medium">
        <color theme="3"/>
      </bottom>
      <diagonal/>
    </border>
    <border>
      <left/>
      <right style="thin">
        <color theme="0"/>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thin">
        <color theme="0"/>
      </right>
      <top style="medium">
        <color theme="3"/>
      </top>
      <bottom style="thin">
        <color theme="0"/>
      </bottom>
      <diagonal/>
    </border>
    <border>
      <left style="thin">
        <color theme="0"/>
      </left>
      <right style="thin">
        <color theme="0"/>
      </right>
      <top style="medium">
        <color theme="3"/>
      </top>
      <bottom style="thin">
        <color theme="0"/>
      </bottom>
      <diagonal/>
    </border>
    <border>
      <left style="thin">
        <color theme="0"/>
      </left>
      <right style="medium">
        <color theme="3"/>
      </right>
      <top style="medium">
        <color theme="3"/>
      </top>
      <bottom style="thin">
        <color theme="0"/>
      </bottom>
      <diagonal/>
    </border>
    <border>
      <left/>
      <right style="thin">
        <color theme="0"/>
      </right>
      <top style="medium">
        <color theme="3"/>
      </top>
      <bottom style="thin">
        <color theme="0"/>
      </bottom>
      <diagonal/>
    </border>
    <border>
      <left style="medium">
        <color theme="3"/>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3"/>
      </right>
      <top style="thin">
        <color theme="0"/>
      </top>
      <bottom style="thin">
        <color theme="0"/>
      </bottom>
      <diagonal/>
    </border>
    <border>
      <left/>
      <right/>
      <top style="thin">
        <color theme="0"/>
      </top>
      <bottom style="thin">
        <color theme="0"/>
      </bottom>
      <diagonal/>
    </border>
    <border>
      <left/>
      <right style="medium">
        <color theme="3"/>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3"/>
      </left>
      <right style="thin">
        <color theme="0"/>
      </right>
      <top style="thin">
        <color theme="0"/>
      </top>
      <bottom style="medium">
        <color theme="3"/>
      </bottom>
      <diagonal/>
    </border>
    <border>
      <left style="thin">
        <color theme="0"/>
      </left>
      <right style="thin">
        <color theme="0"/>
      </right>
      <top style="thin">
        <color theme="0"/>
      </top>
      <bottom style="medium">
        <color theme="3"/>
      </bottom>
      <diagonal/>
    </border>
    <border>
      <left style="thin">
        <color theme="0"/>
      </left>
      <right style="medium">
        <color theme="3"/>
      </right>
      <top style="thin">
        <color theme="0"/>
      </top>
      <bottom style="medium">
        <color theme="3"/>
      </bottom>
      <diagonal/>
    </border>
    <border>
      <left/>
      <right style="thin">
        <color theme="0"/>
      </right>
      <top style="thin">
        <color theme="0"/>
      </top>
      <bottom style="medium">
        <color theme="3"/>
      </bottom>
      <diagonal/>
    </border>
    <border>
      <left style="thin">
        <color indexed="64"/>
      </left>
      <right style="thin">
        <color indexed="64"/>
      </right>
      <top/>
      <bottom style="thin">
        <color theme="1"/>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20">
    <xf numFmtId="0" fontId="0" fillId="0" borderId="0"/>
    <xf numFmtId="0" fontId="5"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6" fillId="6" borderId="0" applyNumberFormat="0" applyBorder="0" applyAlignment="0" applyProtection="0"/>
    <xf numFmtId="0" fontId="2" fillId="2" borderId="0" applyNumberFormat="0" applyBorder="0" applyAlignment="0" applyProtection="0"/>
    <xf numFmtId="0" fontId="4" fillId="6" borderId="0" applyNumberFormat="0" applyBorder="0" applyAlignment="0" applyProtection="0"/>
    <xf numFmtId="0" fontId="7" fillId="4" borderId="0" applyNumberFormat="0" applyBorder="0" applyAlignment="0" applyProtection="0"/>
    <xf numFmtId="0" fontId="4" fillId="7" borderId="0" applyNumberFormat="0" applyBorder="0" applyAlignment="0" applyProtection="0"/>
    <xf numFmtId="0" fontId="4" fillId="8" borderId="1" applyNumberFormat="0" applyFont="0" applyAlignment="0" applyProtection="0"/>
    <xf numFmtId="0" fontId="5" fillId="0" borderId="0"/>
    <xf numFmtId="0" fontId="1" fillId="0" borderId="0"/>
    <xf numFmtId="164" fontId="1" fillId="0" borderId="0"/>
    <xf numFmtId="164" fontId="5" fillId="0" borderId="0"/>
    <xf numFmtId="0" fontId="5" fillId="0" borderId="0"/>
    <xf numFmtId="43" fontId="5"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xf numFmtId="0" fontId="23" fillId="0" borderId="0"/>
    <xf numFmtId="0" fontId="23" fillId="0" borderId="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1" fillId="21"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0" fillId="20" borderId="0" applyNumberFormat="0" applyBorder="0" applyAlignment="0" applyProtection="0"/>
    <xf numFmtId="0" fontId="19" fillId="0" borderId="0" applyNumberFormat="0" applyFill="0" applyBorder="0" applyAlignment="0" applyProtection="0">
      <alignment vertical="top"/>
      <protection locked="0"/>
    </xf>
    <xf numFmtId="0" fontId="24" fillId="39" borderId="14" applyNumberFormat="0" applyAlignment="0" applyProtection="0"/>
    <xf numFmtId="0" fontId="25" fillId="4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1" fillId="22" borderId="11" applyNumberFormat="0" applyFont="0" applyAlignment="0" applyProtection="0"/>
    <xf numFmtId="0" fontId="28" fillId="0" borderId="0" applyNumberFormat="0" applyFill="0" applyBorder="0" applyAlignment="0" applyProtection="0">
      <alignment vertical="top"/>
      <protection locked="0"/>
    </xf>
    <xf numFmtId="0" fontId="1" fillId="0" borderId="0"/>
  </cellStyleXfs>
  <cellXfs count="203">
    <xf numFmtId="0" fontId="0" fillId="0" borderId="0" xfId="0"/>
    <xf numFmtId="0" fontId="0" fillId="0" borderId="0" xfId="0"/>
    <xf numFmtId="0" fontId="0" fillId="0" borderId="0" xfId="0" applyNumberFormat="1"/>
    <xf numFmtId="0" fontId="8" fillId="0" borderId="0" xfId="1" applyFont="1" applyBorder="1"/>
    <xf numFmtId="0" fontId="9" fillId="0" borderId="0" xfId="1" applyFont="1" applyBorder="1"/>
    <xf numFmtId="0" fontId="0" fillId="11" borderId="3" xfId="1" applyFont="1" applyFill="1" applyBorder="1"/>
    <xf numFmtId="0" fontId="1" fillId="11" borderId="3" xfId="1" applyFont="1" applyFill="1" applyBorder="1"/>
    <xf numFmtId="0" fontId="10" fillId="0" borderId="0" xfId="1" applyFont="1" applyBorder="1"/>
    <xf numFmtId="0" fontId="8" fillId="12" borderId="0" xfId="1" applyFont="1" applyFill="1" applyBorder="1"/>
    <xf numFmtId="0" fontId="10" fillId="12" borderId="0" xfId="1" applyFont="1" applyFill="1" applyBorder="1"/>
    <xf numFmtId="1" fontId="10" fillId="13" borderId="0" xfId="1" applyNumberFormat="1" applyFont="1" applyFill="1" applyBorder="1"/>
    <xf numFmtId="1" fontId="10" fillId="0" borderId="0" xfId="1" applyNumberFormat="1" applyFont="1" applyBorder="1"/>
    <xf numFmtId="0" fontId="10" fillId="0" borderId="0" xfId="1" applyNumberFormat="1" applyFont="1" applyBorder="1"/>
    <xf numFmtId="0" fontId="9" fillId="0" borderId="0" xfId="0" applyFont="1" applyBorder="1"/>
    <xf numFmtId="0" fontId="10" fillId="13" borderId="0" xfId="1" applyFont="1" applyFill="1" applyBorder="1"/>
    <xf numFmtId="0" fontId="11" fillId="0" borderId="0" xfId="1" applyFont="1" applyBorder="1"/>
    <xf numFmtId="2" fontId="11" fillId="0" borderId="0" xfId="1" applyNumberFormat="1" applyFont="1" applyBorder="1"/>
    <xf numFmtId="0" fontId="11" fillId="14" borderId="0" xfId="1" applyFont="1" applyFill="1" applyBorder="1"/>
    <xf numFmtId="0" fontId="11" fillId="15" borderId="0" xfId="1" applyFont="1" applyFill="1" applyBorder="1"/>
    <xf numFmtId="2" fontId="11" fillId="14" borderId="0" xfId="1" applyNumberFormat="1" applyFont="1" applyFill="1" applyBorder="1"/>
    <xf numFmtId="2" fontId="11" fillId="9" borderId="0" xfId="1" applyNumberFormat="1" applyFont="1" applyFill="1" applyBorder="1"/>
    <xf numFmtId="1" fontId="11" fillId="14" borderId="0" xfId="1" applyNumberFormat="1" applyFont="1" applyFill="1" applyBorder="1"/>
    <xf numFmtId="0" fontId="0" fillId="14" borderId="0" xfId="0" applyFill="1"/>
    <xf numFmtId="0" fontId="12" fillId="0" borderId="0" xfId="0" applyFont="1" applyBorder="1"/>
    <xf numFmtId="0" fontId="12" fillId="13" borderId="0" xfId="0" applyFont="1" applyFill="1" applyBorder="1"/>
    <xf numFmtId="0" fontId="11" fillId="13" borderId="0" xfId="1" applyFont="1" applyFill="1" applyBorder="1"/>
    <xf numFmtId="0" fontId="10" fillId="16" borderId="0" xfId="1" applyFont="1" applyFill="1" applyBorder="1"/>
    <xf numFmtId="2" fontId="10" fillId="0" borderId="0" xfId="1" applyNumberFormat="1" applyFont="1" applyBorder="1" applyAlignment="1">
      <alignment horizontal="right"/>
    </xf>
    <xf numFmtId="0" fontId="10" fillId="0" borderId="0" xfId="1" quotePrefix="1" applyFont="1" applyBorder="1" applyAlignment="1">
      <alignment horizontal="right"/>
    </xf>
    <xf numFmtId="165" fontId="8" fillId="0" borderId="0" xfId="1" applyNumberFormat="1" applyFont="1" applyBorder="1"/>
    <xf numFmtId="0" fontId="10" fillId="13" borderId="0" xfId="1" applyNumberFormat="1" applyFont="1" applyFill="1" applyBorder="1"/>
    <xf numFmtId="0" fontId="9" fillId="0" borderId="0" xfId="0" applyFont="1" applyFill="1" applyBorder="1"/>
    <xf numFmtId="0" fontId="10" fillId="0" borderId="0" xfId="1" applyFont="1" applyFill="1" applyBorder="1"/>
    <xf numFmtId="0" fontId="12" fillId="0" borderId="0" xfId="0" applyFont="1" applyFill="1" applyBorder="1"/>
    <xf numFmtId="0" fontId="10" fillId="0" borderId="0" xfId="1" applyFont="1" applyBorder="1" applyAlignment="1">
      <alignment horizontal="right"/>
    </xf>
    <xf numFmtId="1" fontId="8" fillId="0" borderId="0" xfId="1" applyNumberFormat="1" applyFont="1" applyBorder="1"/>
    <xf numFmtId="0" fontId="8" fillId="12" borderId="0" xfId="0" applyFont="1" applyFill="1" applyBorder="1"/>
    <xf numFmtId="0" fontId="12" fillId="12" borderId="0" xfId="0" applyFont="1" applyFill="1" applyBorder="1"/>
    <xf numFmtId="0" fontId="12" fillId="0" borderId="0" xfId="0" applyNumberFormat="1" applyFont="1" applyBorder="1"/>
    <xf numFmtId="0" fontId="12" fillId="16" borderId="0" xfId="0" applyFont="1" applyFill="1" applyBorder="1"/>
    <xf numFmtId="0" fontId="8" fillId="0" borderId="0" xfId="0" applyFont="1" applyBorder="1"/>
    <xf numFmtId="0" fontId="12" fillId="0" borderId="0" xfId="0" applyFont="1" applyBorder="1" applyAlignment="1">
      <alignment horizontal="right"/>
    </xf>
    <xf numFmtId="166" fontId="12" fillId="0" borderId="0" xfId="0" applyNumberFormat="1" applyFont="1" applyBorder="1"/>
    <xf numFmtId="2" fontId="8" fillId="0" borderId="0" xfId="0" applyNumberFormat="1" applyFont="1" applyBorder="1"/>
    <xf numFmtId="0" fontId="0" fillId="0" borderId="0" xfId="0" applyFill="1" applyBorder="1"/>
    <xf numFmtId="0" fontId="0" fillId="0" borderId="0" xfId="0" applyFill="1"/>
    <xf numFmtId="0" fontId="0" fillId="0" borderId="0" xfId="0" applyNumberFormat="1" applyFill="1"/>
    <xf numFmtId="3" fontId="0" fillId="0" borderId="0" xfId="0" applyNumberFormat="1"/>
    <xf numFmtId="0" fontId="0" fillId="0" borderId="4" xfId="0" applyBorder="1"/>
    <xf numFmtId="44" fontId="0" fillId="0" borderId="0" xfId="0" applyNumberFormat="1"/>
    <xf numFmtId="0" fontId="0" fillId="0" borderId="0" xfId="0" applyFont="1" applyFill="1" applyBorder="1"/>
    <xf numFmtId="0" fontId="0" fillId="0" borderId="0" xfId="0" applyNumberFormat="1" applyFont="1" applyFill="1" applyBorder="1"/>
    <xf numFmtId="3" fontId="0" fillId="0" borderId="0" xfId="0" applyNumberFormat="1" applyFont="1" applyFill="1" applyBorder="1"/>
    <xf numFmtId="3" fontId="0" fillId="10" borderId="0" xfId="0" applyNumberFormat="1" applyFont="1" applyFill="1"/>
    <xf numFmtId="41" fontId="0" fillId="0" borderId="0" xfId="0" applyNumberFormat="1"/>
    <xf numFmtId="0" fontId="1" fillId="0" borderId="0" xfId="1" applyFont="1"/>
    <xf numFmtId="167" fontId="1" fillId="0" borderId="0" xfId="1" applyNumberFormat="1" applyFont="1"/>
    <xf numFmtId="2" fontId="15" fillId="0" borderId="0" xfId="1" applyNumberFormat="1" applyFont="1"/>
    <xf numFmtId="0" fontId="1" fillId="0" borderId="0" xfId="1" applyFont="1" applyFill="1"/>
    <xf numFmtId="0" fontId="0" fillId="0" borderId="3" xfId="0" applyBorder="1"/>
    <xf numFmtId="0" fontId="11" fillId="0" borderId="8" xfId="1" applyFont="1" applyBorder="1"/>
    <xf numFmtId="0" fontId="11" fillId="0" borderId="9" xfId="1" applyFont="1" applyBorder="1"/>
    <xf numFmtId="0" fontId="0" fillId="0" borderId="9" xfId="0" applyBorder="1"/>
    <xf numFmtId="0" fontId="0" fillId="0" borderId="10" xfId="0" applyBorder="1"/>
    <xf numFmtId="0" fontId="0" fillId="0" borderId="8" xfId="0" applyBorder="1"/>
    <xf numFmtId="0" fontId="3" fillId="0" borderId="6" xfId="0" applyFont="1" applyFill="1" applyBorder="1" applyAlignment="1"/>
    <xf numFmtId="0" fontId="3" fillId="0" borderId="9" xfId="0" applyFont="1" applyFill="1" applyBorder="1" applyAlignment="1"/>
    <xf numFmtId="0" fontId="0" fillId="0" borderId="0" xfId="0" applyFill="1" applyAlignment="1">
      <alignment horizontal="center" vertical="center" wrapText="1"/>
    </xf>
    <xf numFmtId="9" fontId="0" fillId="0" borderId="0" xfId="17" applyFont="1"/>
    <xf numFmtId="3" fontId="0" fillId="0" borderId="0" xfId="0" applyNumberFormat="1" applyFont="1"/>
    <xf numFmtId="3" fontId="0" fillId="10" borderId="2" xfId="0" applyNumberFormat="1" applyFont="1" applyFill="1" applyBorder="1"/>
    <xf numFmtId="0" fontId="0" fillId="0" borderId="2" xfId="0" applyFont="1" applyFill="1" applyBorder="1"/>
    <xf numFmtId="0" fontId="0" fillId="0" borderId="5" xfId="0" applyFill="1" applyBorder="1"/>
    <xf numFmtId="0" fontId="19" fillId="0" borderId="0" xfId="18" applyAlignment="1" applyProtection="1"/>
    <xf numFmtId="0" fontId="0" fillId="37" borderId="12" xfId="0" applyFill="1" applyBorder="1"/>
    <xf numFmtId="0" fontId="0" fillId="37" borderId="13" xfId="0" applyFill="1" applyBorder="1"/>
    <xf numFmtId="0" fontId="0" fillId="0" borderId="0" xfId="0" applyBorder="1"/>
    <xf numFmtId="0" fontId="17" fillId="42" borderId="0" xfId="0" applyFont="1" applyFill="1"/>
    <xf numFmtId="0" fontId="18" fillId="42" borderId="0" xfId="0" applyFont="1" applyFill="1"/>
    <xf numFmtId="49" fontId="18" fillId="42" borderId="0" xfId="0" applyNumberFormat="1" applyFont="1" applyFill="1"/>
    <xf numFmtId="0" fontId="0" fillId="42" borderId="0" xfId="0" applyFill="1"/>
    <xf numFmtId="0" fontId="17" fillId="0" borderId="0" xfId="0" applyFont="1"/>
    <xf numFmtId="0" fontId="18" fillId="0" borderId="0" xfId="0" applyFont="1"/>
    <xf numFmtId="0" fontId="26" fillId="0" borderId="0" xfId="0" applyFont="1" applyAlignment="1">
      <alignment horizontal="left" vertical="center"/>
    </xf>
    <xf numFmtId="0" fontId="18" fillId="0" borderId="0" xfId="0" applyFont="1" applyAlignment="1">
      <alignment horizontal="center" vertical="center" wrapText="1"/>
    </xf>
    <xf numFmtId="0" fontId="27" fillId="0" borderId="0" xfId="0" applyFont="1"/>
    <xf numFmtId="0" fontId="18" fillId="0" borderId="0" xfId="0" applyNumberFormat="1" applyFont="1" applyAlignment="1">
      <alignment vertical="top" wrapText="1"/>
    </xf>
    <xf numFmtId="0" fontId="29" fillId="0" borderId="0" xfId="118" applyFont="1" applyAlignment="1" applyProtection="1"/>
    <xf numFmtId="0" fontId="0" fillId="0" borderId="18" xfId="0" applyBorder="1"/>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31" fillId="0" borderId="0" xfId="0" applyFont="1" applyFill="1"/>
    <xf numFmtId="0" fontId="0" fillId="0" borderId="27" xfId="0" applyBorder="1"/>
    <xf numFmtId="0" fontId="0" fillId="43" borderId="28" xfId="0" applyFill="1" applyBorder="1"/>
    <xf numFmtId="0" fontId="0" fillId="0" borderId="28" xfId="0" applyBorder="1"/>
    <xf numFmtId="0" fontId="0" fillId="0" borderId="29" xfId="0" applyBorder="1"/>
    <xf numFmtId="0" fontId="0" fillId="14" borderId="28" xfId="0" applyFill="1" applyBorder="1"/>
    <xf numFmtId="0" fontId="0" fillId="0" borderId="32" xfId="0" applyBorder="1"/>
    <xf numFmtId="0" fontId="0" fillId="44" borderId="28" xfId="0" applyFill="1" applyBorder="1"/>
    <xf numFmtId="0" fontId="0" fillId="0" borderId="29" xfId="0" applyFill="1" applyBorder="1"/>
    <xf numFmtId="0" fontId="0" fillId="38" borderId="28" xfId="0" applyFill="1" applyBorder="1"/>
    <xf numFmtId="0" fontId="0" fillId="45" borderId="28" xfId="0" applyFill="1" applyBorder="1"/>
    <xf numFmtId="0" fontId="0" fillId="46" borderId="28" xfId="0" applyFill="1" applyBorder="1"/>
    <xf numFmtId="0" fontId="0" fillId="0" borderId="33" xfId="0" applyFill="1" applyBorder="1"/>
    <xf numFmtId="0" fontId="0" fillId="0" borderId="33" xfId="0" applyBorder="1"/>
    <xf numFmtId="0" fontId="19" fillId="0" borderId="33" xfId="18" applyBorder="1" applyAlignment="1" applyProtection="1"/>
    <xf numFmtId="0" fontId="0" fillId="0" borderId="34" xfId="0" applyBorder="1"/>
    <xf numFmtId="0" fontId="0" fillId="0" borderId="35" xfId="0" applyFill="1" applyBorder="1"/>
    <xf numFmtId="0" fontId="0" fillId="0" borderId="35" xfId="0" applyBorder="1"/>
    <xf numFmtId="0" fontId="19" fillId="0" borderId="35" xfId="18" applyBorder="1" applyAlignment="1" applyProtection="1"/>
    <xf numFmtId="0" fontId="0" fillId="0" borderId="36" xfId="0" applyBorder="1"/>
    <xf numFmtId="0" fontId="0" fillId="0" borderId="37" xfId="0" applyFill="1" applyBorder="1"/>
    <xf numFmtId="0" fontId="0" fillId="42" borderId="0" xfId="0" applyFill="1" applyBorder="1"/>
    <xf numFmtId="0" fontId="0" fillId="44" borderId="7" xfId="0" applyFill="1" applyBorder="1"/>
    <xf numFmtId="0" fontId="0" fillId="44" borderId="10" xfId="0" applyFill="1" applyBorder="1"/>
    <xf numFmtId="0" fontId="0" fillId="0" borderId="5" xfId="0" applyFont="1" applyFill="1" applyBorder="1"/>
    <xf numFmtId="0" fontId="0" fillId="0" borderId="3" xfId="0" applyFont="1" applyFill="1" applyBorder="1"/>
    <xf numFmtId="0" fontId="0" fillId="0" borderId="17" xfId="0" applyBorder="1"/>
    <xf numFmtId="0" fontId="0" fillId="0" borderId="15" xfId="0" applyBorder="1"/>
    <xf numFmtId="0" fontId="0" fillId="0" borderId="7" xfId="0" applyBorder="1"/>
    <xf numFmtId="0" fontId="0" fillId="0" borderId="5" xfId="0" applyBorder="1"/>
    <xf numFmtId="0" fontId="0" fillId="0" borderId="16" xfId="0" applyBorder="1"/>
    <xf numFmtId="0" fontId="16" fillId="0" borderId="3" xfId="119" applyFont="1" applyFill="1" applyBorder="1" applyAlignment="1">
      <alignment horizontal="center" vertical="center"/>
    </xf>
    <xf numFmtId="0" fontId="16" fillId="0" borderId="3" xfId="119" applyFont="1" applyFill="1" applyBorder="1" applyAlignment="1">
      <alignment horizontal="left" vertical="center"/>
    </xf>
    <xf numFmtId="0" fontId="16" fillId="9" borderId="3" xfId="119" applyFont="1" applyFill="1" applyBorder="1" applyAlignment="1">
      <alignment horizontal="left" vertical="center"/>
    </xf>
    <xf numFmtId="0" fontId="3" fillId="9" borderId="0" xfId="11" applyFont="1" applyFill="1" applyBorder="1" applyAlignment="1">
      <alignment horizontal="left" vertical="center" wrapText="1"/>
    </xf>
    <xf numFmtId="0" fontId="3" fillId="9" borderId="8" xfId="0" applyFont="1" applyFill="1" applyBorder="1" applyAlignment="1">
      <alignment horizontal="left" vertical="center" wrapText="1"/>
    </xf>
    <xf numFmtId="0" fontId="0" fillId="0" borderId="0" xfId="0" applyFont="1" applyFill="1"/>
    <xf numFmtId="0" fontId="0" fillId="0" borderId="0" xfId="0" applyNumberFormat="1" applyFont="1" applyFill="1"/>
    <xf numFmtId="3" fontId="0" fillId="0" borderId="0" xfId="0" applyNumberFormat="1" applyFont="1" applyFill="1"/>
    <xf numFmtId="168" fontId="0" fillId="0" borderId="0" xfId="0" applyNumberFormat="1" applyFont="1" applyFill="1" applyBorder="1"/>
    <xf numFmtId="41" fontId="3" fillId="9" borderId="8" xfId="0" applyNumberFormat="1" applyFont="1" applyFill="1" applyBorder="1" applyAlignment="1">
      <alignment horizontal="left" vertical="center" wrapText="1"/>
    </xf>
    <xf numFmtId="3" fontId="0" fillId="0" borderId="0" xfId="0" applyNumberFormat="1" applyFill="1"/>
    <xf numFmtId="0" fontId="0" fillId="0" borderId="0" xfId="0" applyNumberFormat="1" applyFont="1" applyFill="1" applyBorder="1" applyAlignment="1">
      <alignment horizontal="right"/>
    </xf>
    <xf numFmtId="0" fontId="0" fillId="0" borderId="0" xfId="0" applyNumberFormat="1" applyFill="1" applyBorder="1" applyAlignment="1">
      <alignment horizontal="right"/>
    </xf>
    <xf numFmtId="0" fontId="0" fillId="0" borderId="0" xfId="0" applyFont="1" applyFill="1" applyBorder="1" applyAlignment="1">
      <alignment horizontal="right"/>
    </xf>
    <xf numFmtId="0" fontId="0" fillId="0" borderId="0" xfId="0" applyFont="1" applyFill="1" applyAlignment="1">
      <alignment horizontal="right"/>
    </xf>
    <xf numFmtId="0" fontId="0" fillId="0" borderId="0" xfId="0" applyFill="1" applyAlignment="1">
      <alignment horizontal="right"/>
    </xf>
    <xf numFmtId="0" fontId="0" fillId="0" borderId="0" xfId="0" applyAlignment="1">
      <alignment horizontal="left" vertical="center"/>
    </xf>
    <xf numFmtId="0" fontId="0" fillId="0" borderId="0" xfId="0" applyFill="1" applyBorder="1" applyAlignment="1">
      <alignment horizontal="left" vertical="center"/>
    </xf>
    <xf numFmtId="3" fontId="0" fillId="0" borderId="0" xfId="0" applyNumberFormat="1" applyAlignment="1">
      <alignment horizontal="left" vertical="center"/>
    </xf>
    <xf numFmtId="44" fontId="0" fillId="0" borderId="0" xfId="0" applyNumberFormat="1" applyAlignment="1">
      <alignment horizontal="left" vertical="center"/>
    </xf>
    <xf numFmtId="0" fontId="16" fillId="17" borderId="3" xfId="119" applyFont="1" applyFill="1" applyBorder="1" applyAlignment="1">
      <alignment horizontal="left" vertical="center"/>
    </xf>
    <xf numFmtId="0" fontId="3" fillId="17" borderId="2" xfId="11" applyFont="1" applyFill="1" applyBorder="1" applyAlignment="1">
      <alignment horizontal="left" vertical="center"/>
    </xf>
    <xf numFmtId="0" fontId="3" fillId="17" borderId="38" xfId="0" applyFont="1" applyFill="1" applyBorder="1" applyAlignment="1">
      <alignment horizontal="left" vertical="center"/>
    </xf>
    <xf numFmtId="3" fontId="3" fillId="17" borderId="38" xfId="0" applyNumberFormat="1" applyFont="1" applyFill="1" applyBorder="1" applyAlignment="1">
      <alignment horizontal="left" vertical="center"/>
    </xf>
    <xf numFmtId="41" fontId="3" fillId="17" borderId="38" xfId="0" applyNumberFormat="1" applyFont="1" applyFill="1" applyBorder="1" applyAlignment="1">
      <alignment horizontal="left" vertical="center"/>
    </xf>
    <xf numFmtId="44" fontId="3" fillId="17" borderId="38" xfId="0" applyNumberFormat="1" applyFont="1" applyFill="1" applyBorder="1" applyAlignment="1">
      <alignment horizontal="left" vertical="center"/>
    </xf>
    <xf numFmtId="0" fontId="0" fillId="49" borderId="3" xfId="0" applyFill="1" applyBorder="1" applyAlignment="1">
      <alignment horizontal="center" vertical="center"/>
    </xf>
    <xf numFmtId="0" fontId="0" fillId="19" borderId="3" xfId="0" applyFill="1" applyBorder="1" applyAlignment="1">
      <alignment horizontal="center" vertical="center"/>
    </xf>
    <xf numFmtId="0" fontId="0" fillId="18" borderId="3" xfId="0" applyFill="1" applyBorder="1"/>
    <xf numFmtId="0" fontId="0" fillId="0" borderId="0" xfId="0" applyAlignment="1">
      <alignment horizontal="centerContinuous"/>
    </xf>
    <xf numFmtId="0" fontId="16" fillId="11" borderId="3" xfId="119" applyFont="1" applyFill="1" applyBorder="1" applyAlignment="1">
      <alignment horizontal="left" vertical="center"/>
    </xf>
    <xf numFmtId="0" fontId="1" fillId="11" borderId="3" xfId="11" applyFont="1" applyFill="1" applyBorder="1" applyAlignment="1">
      <alignment horizontal="left" vertical="top"/>
    </xf>
    <xf numFmtId="0" fontId="1" fillId="11" borderId="3" xfId="11" applyNumberFormat="1" applyFont="1" applyFill="1" applyBorder="1" applyAlignment="1">
      <alignment horizontal="left" vertical="top"/>
    </xf>
    <xf numFmtId="0" fontId="0" fillId="11" borderId="3" xfId="0" applyFont="1" applyFill="1" applyBorder="1" applyAlignment="1">
      <alignment vertical="top"/>
    </xf>
    <xf numFmtId="0" fontId="0" fillId="11" borderId="3" xfId="0" applyFont="1" applyFill="1" applyBorder="1" applyAlignment="1"/>
    <xf numFmtId="0" fontId="0" fillId="0" borderId="0" xfId="0" applyAlignment="1">
      <alignment vertical="top" wrapText="1"/>
    </xf>
    <xf numFmtId="0" fontId="1" fillId="0" borderId="3" xfId="11" applyFont="1" applyFill="1" applyBorder="1" applyAlignment="1">
      <alignment horizontal="left" vertical="top"/>
    </xf>
    <xf numFmtId="0" fontId="0" fillId="0" borderId="3" xfId="0" applyFont="1" applyFill="1" applyBorder="1" applyAlignment="1">
      <alignment vertical="top"/>
    </xf>
    <xf numFmtId="0" fontId="0" fillId="0" borderId="3" xfId="0" applyFont="1" applyFill="1" applyBorder="1" applyAlignment="1"/>
    <xf numFmtId="0" fontId="0" fillId="0" borderId="0" xfId="0" applyFill="1" applyAlignment="1">
      <alignment vertical="top" wrapText="1"/>
    </xf>
    <xf numFmtId="0" fontId="1" fillId="9" borderId="3" xfId="11" applyFont="1" applyFill="1" applyBorder="1" applyAlignment="1">
      <alignment horizontal="left" vertical="top" wrapText="1"/>
    </xf>
    <xf numFmtId="0" fontId="0" fillId="9" borderId="3" xfId="0" applyFont="1" applyFill="1" applyBorder="1" applyAlignment="1">
      <alignment vertical="top" wrapText="1"/>
    </xf>
    <xf numFmtId="0" fontId="0" fillId="0" borderId="0" xfId="0" applyAlignment="1">
      <alignment wrapText="1"/>
    </xf>
    <xf numFmtId="49" fontId="0" fillId="0" borderId="0" xfId="12" applyNumberFormat="1" applyFont="1" applyFill="1"/>
    <xf numFmtId="0" fontId="0" fillId="0" borderId="0" xfId="12" applyNumberFormat="1" applyFont="1" applyFill="1"/>
    <xf numFmtId="0" fontId="0" fillId="0" borderId="0" xfId="12" applyFont="1" applyFill="1"/>
    <xf numFmtId="0" fontId="32" fillId="0" borderId="0" xfId="19" applyFont="1" applyFill="1" applyBorder="1" applyAlignment="1">
      <alignment horizontal="right"/>
    </xf>
    <xf numFmtId="0" fontId="32" fillId="0" borderId="0" xfId="20" applyFont="1" applyFill="1" applyBorder="1" applyAlignment="1">
      <alignment horizontal="right"/>
    </xf>
    <xf numFmtId="168" fontId="0" fillId="0" borderId="0" xfId="0" applyNumberFormat="1" applyFont="1" applyFill="1"/>
    <xf numFmtId="0" fontId="0" fillId="41" borderId="15" xfId="0" applyFill="1" applyBorder="1"/>
    <xf numFmtId="0" fontId="0" fillId="41" borderId="39" xfId="0" applyFill="1" applyBorder="1"/>
    <xf numFmtId="0" fontId="0" fillId="41" borderId="16" xfId="0" applyFill="1" applyBorder="1"/>
    <xf numFmtId="0" fontId="0" fillId="41" borderId="40" xfId="0" applyFill="1" applyBorder="1"/>
    <xf numFmtId="0" fontId="0" fillId="41" borderId="0" xfId="0" applyFill="1" applyBorder="1"/>
    <xf numFmtId="0" fontId="0" fillId="41" borderId="6" xfId="0" applyFill="1" applyBorder="1"/>
    <xf numFmtId="0" fontId="0" fillId="41" borderId="17" xfId="0" applyFill="1" applyBorder="1"/>
    <xf numFmtId="0" fontId="0" fillId="41" borderId="41" xfId="0" applyFill="1" applyBorder="1"/>
    <xf numFmtId="0" fontId="0" fillId="41" borderId="7" xfId="0" applyFill="1" applyBorder="1"/>
    <xf numFmtId="0" fontId="0" fillId="11" borderId="3" xfId="0" applyFill="1" applyBorder="1" applyAlignment="1">
      <alignment vertical="top"/>
    </xf>
    <xf numFmtId="0" fontId="0" fillId="0" borderId="30" xfId="0" applyBorder="1" applyAlignment="1"/>
    <xf numFmtId="0" fontId="0" fillId="0" borderId="31" xfId="0" applyBorder="1" applyAlignment="1"/>
    <xf numFmtId="0" fontId="11" fillId="0" borderId="0" xfId="1" applyFont="1" applyBorder="1" applyAlignment="1">
      <alignment horizontal="left" wrapText="1"/>
    </xf>
    <xf numFmtId="0" fontId="0" fillId="18" borderId="3" xfId="0" applyFill="1" applyBorder="1" applyAlignment="1">
      <alignment horizontal="center" vertical="center"/>
    </xf>
    <xf numFmtId="0" fontId="0" fillId="47" borderId="3" xfId="0" applyFill="1" applyBorder="1" applyAlignment="1">
      <alignment horizontal="center" vertical="center"/>
    </xf>
    <xf numFmtId="44" fontId="0" fillId="48" borderId="3" xfId="0" applyNumberFormat="1" applyFill="1" applyBorder="1" applyAlignment="1">
      <alignment horizontal="center" vertical="center"/>
    </xf>
    <xf numFmtId="0" fontId="0" fillId="41" borderId="3" xfId="0" applyFill="1" applyBorder="1" applyAlignment="1">
      <alignment horizontal="center" vertical="center"/>
    </xf>
    <xf numFmtId="0" fontId="0" fillId="49" borderId="3" xfId="0" applyFont="1" applyFill="1" applyBorder="1" applyAlignment="1">
      <alignment horizontal="center"/>
    </xf>
    <xf numFmtId="0" fontId="0" fillId="49" borderId="3" xfId="0" applyFont="1" applyFill="1" applyBorder="1" applyAlignment="1"/>
    <xf numFmtId="0" fontId="0" fillId="18" borderId="3" xfId="0" applyFill="1" applyBorder="1" applyAlignment="1">
      <alignment horizontal="center"/>
    </xf>
    <xf numFmtId="0" fontId="0" fillId="18" borderId="3" xfId="0" applyFont="1" applyFill="1" applyBorder="1" applyAlignment="1">
      <alignment horizontal="center"/>
    </xf>
    <xf numFmtId="0" fontId="0" fillId="47" borderId="3" xfId="0" applyFont="1" applyFill="1" applyBorder="1" applyAlignment="1">
      <alignment horizontal="center"/>
    </xf>
    <xf numFmtId="0" fontId="0" fillId="41" borderId="3" xfId="0" applyFont="1" applyFill="1" applyBorder="1" applyAlignment="1">
      <alignment horizontal="center"/>
    </xf>
    <xf numFmtId="0" fontId="0" fillId="50" borderId="3" xfId="0" applyFont="1" applyFill="1" applyBorder="1" applyAlignment="1">
      <alignment horizontal="center"/>
    </xf>
    <xf numFmtId="0" fontId="0" fillId="19" borderId="3" xfId="0" applyFont="1" applyFill="1" applyBorder="1" applyAlignment="1">
      <alignment horizontal="center"/>
    </xf>
    <xf numFmtId="0" fontId="0" fillId="48" borderId="3" xfId="0" applyFont="1" applyFill="1" applyBorder="1" applyAlignment="1">
      <alignment horizontal="center"/>
    </xf>
  </cellXfs>
  <cellStyles count="120">
    <cellStyle name="20% - Accent1 2" xfId="21"/>
    <cellStyle name="20% - Accent1 2 2" xfId="22"/>
    <cellStyle name="20% - Accent1 3" xfId="23"/>
    <cellStyle name="20% - Accent2 2" xfId="24"/>
    <cellStyle name="20% - Accent2 2 2" xfId="25"/>
    <cellStyle name="20% - Accent2 3" xfId="26"/>
    <cellStyle name="20% - Accent3 2" xfId="7"/>
    <cellStyle name="20% - Accent3 3" xfId="27"/>
    <cellStyle name="20% - Accent3 3 2" xfId="28"/>
    <cellStyle name="20% - Accent3 4" xfId="29"/>
    <cellStyle name="20% - Accent4 2" xfId="30"/>
    <cellStyle name="20% - Accent4 2 2" xfId="31"/>
    <cellStyle name="20% - Accent4 3" xfId="32"/>
    <cellStyle name="20% - Accent5 2" xfId="33"/>
    <cellStyle name="20% - Accent5 2 2" xfId="34"/>
    <cellStyle name="20% - Accent5 3" xfId="35"/>
    <cellStyle name="20% - Accent6 2" xfId="36"/>
    <cellStyle name="20% - Accent6 2 2" xfId="37"/>
    <cellStyle name="20% - Accent6 3" xfId="38"/>
    <cellStyle name="40% - Accent1 2" xfId="39"/>
    <cellStyle name="40% - Accent1 2 2" xfId="40"/>
    <cellStyle name="40% - Accent1 3" xfId="41"/>
    <cellStyle name="40% - Accent2 2" xfId="3"/>
    <cellStyle name="40% - Accent2 3" xfId="42"/>
    <cellStyle name="40% - Accent2 3 2" xfId="43"/>
    <cellStyle name="40% - Accent2 4" xfId="44"/>
    <cellStyle name="40% - Accent3 2" xfId="2"/>
    <cellStyle name="40% - Accent3 3" xfId="45"/>
    <cellStyle name="40% - Accent3 3 2" xfId="46"/>
    <cellStyle name="40% - Accent3 4" xfId="47"/>
    <cellStyle name="40% - Accent4 2" xfId="4"/>
    <cellStyle name="40% - Accent4 3" xfId="48"/>
    <cellStyle name="40% - Accent4 3 2" xfId="49"/>
    <cellStyle name="40% - Accent4 4" xfId="50"/>
    <cellStyle name="40% - Accent5 2" xfId="51"/>
    <cellStyle name="40% - Accent5 2 2" xfId="52"/>
    <cellStyle name="40% - Accent5 3" xfId="53"/>
    <cellStyle name="40% - Accent6 2" xfId="9"/>
    <cellStyle name="40% - Accent6 3" xfId="54"/>
    <cellStyle name="40% - Accent6 3 2" xfId="55"/>
    <cellStyle name="40% - Accent6 4" xfId="56"/>
    <cellStyle name="60% - Accent2 2" xfId="8"/>
    <cellStyle name="Accent1 2" xfId="57"/>
    <cellStyle name="Accent2 2" xfId="58"/>
    <cellStyle name="Bad 2" xfId="59"/>
    <cellStyle name="Comma 2" xfId="60"/>
    <cellStyle name="Comma 3" xfId="61"/>
    <cellStyle name="Comma 3 2" xfId="16"/>
    <cellStyle name="Currency 2" xfId="62"/>
    <cellStyle name="Currency 3" xfId="63"/>
    <cellStyle name="Good 2" xfId="5"/>
    <cellStyle name="Good 2 2" xfId="64"/>
    <cellStyle name="Hyperlink" xfId="18" builtinId="8"/>
    <cellStyle name="Hyperlink 2" xfId="65"/>
    <cellStyle name="Hyperlink 2 2" xfId="118"/>
    <cellStyle name="Input 2" xfId="66"/>
    <cellStyle name="Neutral 2" xfId="6"/>
    <cellStyle name="Neutral 3" xfId="67"/>
    <cellStyle name="Normal" xfId="0" builtinId="0"/>
    <cellStyle name="Normal 10" xfId="11"/>
    <cellStyle name="Normal 10 2" xfId="14"/>
    <cellStyle name="Normal 11" xfId="68"/>
    <cellStyle name="Normal 11 2" xfId="69"/>
    <cellStyle name="Normal 11 2 2" xfId="70"/>
    <cellStyle name="Normal 11 3" xfId="71"/>
    <cellStyle name="Normal 12" xfId="72"/>
    <cellStyle name="Normal 12 2" xfId="73"/>
    <cellStyle name="Normal 12 2 2" xfId="74"/>
    <cellStyle name="Normal 12 3" xfId="75"/>
    <cellStyle name="Normal 13" xfId="76"/>
    <cellStyle name="Normal 13 2" xfId="77"/>
    <cellStyle name="Normal 13 2 2" xfId="78"/>
    <cellStyle name="Normal 13 3" xfId="79"/>
    <cellStyle name="Normal 14" xfId="20"/>
    <cellStyle name="Normal 15" xfId="80"/>
    <cellStyle name="Normal 15 2" xfId="81"/>
    <cellStyle name="Normal 16" xfId="19"/>
    <cellStyle name="Normal 17" xfId="119"/>
    <cellStyle name="Normal 2" xfId="1"/>
    <cellStyle name="Normal 2 2" xfId="82"/>
    <cellStyle name="Normal 2 2 2" xfId="83"/>
    <cellStyle name="Normal 3" xfId="13"/>
    <cellStyle name="Normal 3 2" xfId="12"/>
    <cellStyle name="Normal 3 2 2" xfId="84"/>
    <cellStyle name="Normal 3 2 2 2" xfId="85"/>
    <cellStyle name="Normal 3 2 3" xfId="86"/>
    <cellStyle name="Normal 3 3" xfId="87"/>
    <cellStyle name="Normal 3 3 2" xfId="88"/>
    <cellStyle name="Normal 3 3 2 2" xfId="89"/>
    <cellStyle name="Normal 3 3 3" xfId="90"/>
    <cellStyle name="Normal 3 4" xfId="91"/>
    <cellStyle name="Normal 3 4 2" xfId="92"/>
    <cellStyle name="Normal 3 5" xfId="93"/>
    <cellStyle name="Normal 4" xfId="94"/>
    <cellStyle name="Normal 5" xfId="95"/>
    <cellStyle name="Normal 6" xfId="96"/>
    <cellStyle name="Normal 7" xfId="97"/>
    <cellStyle name="Normal 8" xfId="15"/>
    <cellStyle name="Normal 8 2" xfId="98"/>
    <cellStyle name="Normal 8 2 2" xfId="99"/>
    <cellStyle name="Normal 8 3" xfId="100"/>
    <cellStyle name="Normal 9" xfId="101"/>
    <cellStyle name="Note 2" xfId="10"/>
    <cellStyle name="Note 3" xfId="102"/>
    <cellStyle name="Note 3 2" xfId="103"/>
    <cellStyle name="Note 3 2 2" xfId="104"/>
    <cellStyle name="Note 3 3" xfId="105"/>
    <cellStyle name="Note 4" xfId="106"/>
    <cellStyle name="Note 4 2" xfId="107"/>
    <cellStyle name="Note 4 2 2" xfId="108"/>
    <cellStyle name="Note 4 3" xfId="109"/>
    <cellStyle name="Note 5" xfId="110"/>
    <cellStyle name="Note 5 2" xfId="111"/>
    <cellStyle name="Note 5 2 2" xfId="112"/>
    <cellStyle name="Note 5 3" xfId="113"/>
    <cellStyle name="Note 6" xfId="114"/>
    <cellStyle name="Note 6 2" xfId="115"/>
    <cellStyle name="Note 6 2 2" xfId="116"/>
    <cellStyle name="Note 6 3" xfId="117"/>
    <cellStyle name="Percent" xfId="17" builtinId="5"/>
  </cellStyles>
  <dxfs count="80">
    <dxf>
      <font>
        <strike val="0"/>
        <outline val="0"/>
        <shadow val="0"/>
        <u val="none"/>
        <vertAlign val="baseline"/>
        <sz val="11"/>
        <name val="Calibri"/>
        <scheme val="minor"/>
      </font>
      <numFmt numFmtId="168" formatCode="_(* #,##0.0_);_(* \(#,##0.0\);_(* &quot;-&quot;?_);_(@_)"/>
      <fill>
        <patternFill patternType="none">
          <fgColor indexed="64"/>
          <bgColor indexed="65"/>
        </patternFill>
      </fill>
    </dxf>
    <dxf>
      <font>
        <strike val="0"/>
        <outline val="0"/>
        <shadow val="0"/>
        <u val="none"/>
        <vertAlign val="baseline"/>
        <sz val="11"/>
        <name val="Calibri"/>
        <scheme val="minor"/>
      </font>
      <numFmt numFmtId="168" formatCode="_(* #,##0.0_);_(* \(#,##0.0\);_(* &quot;-&quot;?_);_(@_)"/>
      <fill>
        <patternFill patternType="none">
          <fgColor indexed="64"/>
          <bgColor indexed="65"/>
        </patternFill>
      </fill>
    </dxf>
    <dxf>
      <font>
        <strike val="0"/>
        <outline val="0"/>
        <shadow val="0"/>
        <u val="none"/>
        <vertAlign val="baseline"/>
        <sz val="11"/>
        <name val="Calibri"/>
        <scheme val="minor"/>
      </font>
      <numFmt numFmtId="168" formatCode="_(* #,##0.0_);_(* \(#,##0.0\);_(* &quot;-&quot;?_);_(@_)"/>
      <fill>
        <patternFill patternType="none">
          <fgColor indexed="64"/>
          <bgColor indexed="65"/>
        </patternFill>
      </fill>
    </dxf>
    <dxf>
      <font>
        <strike val="0"/>
        <outline val="0"/>
        <shadow val="0"/>
        <u val="none"/>
        <vertAlign val="baseline"/>
        <sz val="11"/>
        <name val="Calibri"/>
        <scheme val="minor"/>
      </font>
      <numFmt numFmtId="168" formatCode="_(* #,##0.0_);_(* \(#,##0.0\);_(* &quot;-&quot;?_);_(@_)"/>
      <fill>
        <patternFill patternType="none">
          <fgColor indexed="64"/>
          <bgColor indexed="65"/>
        </patternFill>
      </fill>
    </dxf>
    <dxf>
      <font>
        <strike val="0"/>
        <outline val="0"/>
        <shadow val="0"/>
        <u val="none"/>
        <vertAlign val="baseline"/>
        <sz val="11"/>
        <name val="Calibri"/>
        <scheme val="minor"/>
      </font>
      <numFmt numFmtId="168" formatCode="_(* #,##0.0_);_(* \(#,##0.0\);_(* &quot;-&quot;?_);_(@_)"/>
      <fill>
        <patternFill patternType="none">
          <fgColor indexed="64"/>
          <bgColor indexed="65"/>
        </patternFill>
      </fill>
    </dxf>
    <dxf>
      <font>
        <strike val="0"/>
        <outline val="0"/>
        <shadow val="0"/>
        <u val="none"/>
        <vertAlign val="baseline"/>
        <sz val="11"/>
        <name val="Calibri"/>
        <scheme val="minor"/>
      </font>
      <numFmt numFmtId="0" formatCode="General"/>
      <fill>
        <patternFill patternType="none">
          <fgColor indexed="64"/>
          <bgColor indexed="65"/>
        </patternFill>
      </fill>
    </dxf>
    <dxf>
      <font>
        <strike val="0"/>
        <outline val="0"/>
        <shadow val="0"/>
        <u val="none"/>
        <vertAlign val="baseline"/>
        <sz val="11"/>
        <name val="Calibri"/>
        <scheme val="minor"/>
      </font>
      <numFmt numFmtId="0" formatCode="General"/>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numFmt numFmtId="0" formatCode="General"/>
      <fill>
        <patternFill patternType="none">
          <fgColor indexed="64"/>
          <bgColor indexed="65"/>
        </patternFill>
      </fill>
    </dxf>
    <dxf>
      <font>
        <strike val="0"/>
        <outline val="0"/>
        <shadow val="0"/>
        <u val="none"/>
        <vertAlign val="baseline"/>
        <sz val="11"/>
        <name val="Calibri"/>
        <scheme val="minor"/>
      </font>
      <numFmt numFmtId="0" formatCode="General"/>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alignment horizontal="right" vertical="bottom" textRotation="0" wrapText="0" indent="0" relativeIndent="255" justifyLastLine="0" shrinkToFit="0" mergeCell="0" readingOrder="0"/>
    </dxf>
    <dxf>
      <font>
        <strike val="0"/>
        <outline val="0"/>
        <shadow val="0"/>
        <u val="none"/>
        <vertAlign val="baseline"/>
        <sz val="11"/>
        <name val="Calibri"/>
        <scheme val="minor"/>
      </font>
      <fill>
        <patternFill patternType="none">
          <fgColor indexed="64"/>
          <bgColor indexed="65"/>
        </patternFill>
      </fill>
      <alignment horizontal="right" vertical="bottom" textRotation="0" wrapText="0" indent="0" relativeIndent="255" justifyLastLine="0" shrinkToFit="0" mergeCell="0" readingOrder="0"/>
    </dxf>
    <dxf>
      <font>
        <strike val="0"/>
        <outline val="0"/>
        <shadow val="0"/>
        <u val="none"/>
        <vertAlign val="baseline"/>
        <sz val="11"/>
        <name val="Calibri"/>
        <scheme val="minor"/>
      </font>
      <fill>
        <patternFill patternType="none">
          <fgColor indexed="64"/>
          <bgColor indexed="65"/>
        </patternFill>
      </fill>
      <alignment horizontal="right" vertical="bottom" textRotation="0" wrapText="0" indent="0" relativeIndent="255" justifyLastLine="0" shrinkToFit="0" mergeCell="0" readingOrder="0"/>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none">
          <fgColor indexed="64"/>
          <bgColor indexed="65"/>
        </patternFill>
      </fill>
    </dxf>
    <dxf>
      <font>
        <strike val="0"/>
        <outline val="0"/>
        <shadow val="0"/>
        <u val="none"/>
        <vertAlign val="baseline"/>
        <sz val="11"/>
        <name val="Calibri"/>
        <scheme val="minor"/>
      </font>
      <fill>
        <patternFill patternType="solid">
          <fgColor indexed="64"/>
          <bgColor rgb="FFFFFF00"/>
        </patternFill>
      </fill>
    </dxf>
    <dxf>
      <font>
        <strike val="0"/>
        <outline val="0"/>
        <shadow val="0"/>
        <u val="none"/>
        <vertAlign val="baseline"/>
        <sz val="1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0" formatCode="@"/>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30" formatCode="@"/>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30" formatCode="@"/>
      <fill>
        <patternFill patternType="solid">
          <fgColor indexed="64"/>
          <bgColor rgb="FFFFFF00"/>
        </patternFill>
      </fill>
    </dxf>
    <dxf>
      <font>
        <strike val="0"/>
        <outline val="0"/>
        <shadow val="0"/>
        <u val="none"/>
        <vertAlign val="baseline"/>
        <sz val="11"/>
        <name val="Calibri"/>
        <scheme val="minor"/>
      </font>
      <fill>
        <patternFill patternType="solid">
          <fgColor indexed="64"/>
          <bgColor rgb="FFFFFF00"/>
        </patternFill>
      </fill>
    </dxf>
    <dxf>
      <font>
        <strike val="0"/>
        <outline val="0"/>
        <shadow val="0"/>
        <u val="none"/>
        <vertAlign val="baseline"/>
        <sz val="11"/>
        <name val="Calibri"/>
        <scheme val="minor"/>
      </font>
      <fill>
        <patternFill patternType="solid">
          <fgColor indexed="64"/>
          <bgColor rgb="FFFFFF00"/>
        </patternFill>
      </fill>
    </dxf>
    <dxf>
      <border>
        <bottom style="thin">
          <color indexed="64"/>
        </bottom>
        <vertical/>
        <horizontal/>
      </border>
    </dxf>
    <dxf>
      <font>
        <b val="0"/>
      </font>
      <fill>
        <patternFill patternType="solid">
          <fgColor indexed="64"/>
          <bgColor rgb="FFFFFF00"/>
        </patternFill>
      </fill>
      <alignment horizontal="general" vertical="bottom" textRotation="0" wrapText="0" indent="0" relativeIndent="0" justifyLastLine="0" shrinkToFit="0" mergeCell="0" readingOrder="0"/>
      <border diagonalUp="0" diagonalDown="0" outline="0">
        <left style="thin">
          <color indexed="64"/>
        </left>
        <right style="thin">
          <color indexed="64"/>
        </right>
        <top/>
        <bottom/>
      </border>
    </dxf>
    <dxf>
      <numFmt numFmtId="168" formatCode="_(* #,##0.0_);_(* \(#,##0.0\);_(* &quot;-&quot;?_);_(@_)"/>
      <fill>
        <patternFill patternType="none">
          <fgColor indexed="64"/>
          <bgColor indexed="65"/>
        </patternFill>
      </fill>
    </dxf>
    <dxf>
      <numFmt numFmtId="168" formatCode="_(* #,##0.0_);_(* \(#,##0.0\);_(* &quot;-&quot;?_);_(@_)"/>
      <fill>
        <patternFill patternType="none">
          <fgColor indexed="64"/>
          <bgColor indexed="65"/>
        </patternFill>
      </fill>
    </dxf>
    <dxf>
      <numFmt numFmtId="168" formatCode="_(* #,##0.0_);_(* \(#,##0.0\);_(* &quot;-&quot;?_);_(@_)"/>
      <fill>
        <patternFill patternType="none">
          <fgColor indexed="64"/>
          <bgColor indexed="65"/>
        </patternFill>
      </fill>
    </dxf>
    <dxf>
      <numFmt numFmtId="168" formatCode="_(* #,##0.0_);_(* \(#,##0.0\);_(* &quot;-&quot;?_);_(@_)"/>
      <fill>
        <patternFill patternType="none">
          <fgColor indexed="64"/>
          <bgColor indexed="65"/>
        </patternFill>
      </fill>
    </dxf>
    <dxf>
      <numFmt numFmtId="0" formatCode="General"/>
      <fill>
        <patternFill patternType="none">
          <bgColor indexed="65"/>
        </patternFill>
      </fill>
    </dxf>
    <dxf>
      <fill>
        <patternFill patternType="none">
          <bgColor auto="1"/>
        </patternFill>
      </fill>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dxf>
    <dxf>
      <numFmt numFmtId="3" formatCode="#,##0"/>
      <fill>
        <patternFill patternType="none">
          <bgColor indexed="65"/>
        </patternFill>
      </fill>
    </dxf>
    <dxf>
      <fill>
        <patternFill patternType="none">
          <bgColor auto="1"/>
        </patternFill>
      </fill>
    </dxf>
    <dxf>
      <fill>
        <patternFill patternType="none">
          <bgColor auto="1"/>
        </patternFill>
      </fill>
    </dxf>
    <dxf>
      <fill>
        <patternFill patternType="none">
          <fgColor indexed="64"/>
          <bgColor auto="1"/>
        </patternFill>
      </fill>
      <alignment horizontal="right" vertical="bottom" textRotation="0" wrapText="0" indent="0" relativeIndent="255" justifyLastLine="0" shrinkToFit="0" mergeCell="0" readingOrder="0"/>
    </dxf>
    <dxf>
      <numFmt numFmtId="0" formatCode="General"/>
      <fill>
        <patternFill patternType="none">
          <fgColor indexed="64"/>
          <bgColor indexed="65"/>
        </patternFill>
      </fill>
      <alignment horizontal="right" vertical="bottom" textRotation="0" wrapText="0" indent="0" relativeIndent="255" justifyLastLine="0" shrinkToFit="0" mergeCell="0" readingOrder="0"/>
    </dxf>
    <dxf>
      <fill>
        <patternFill patternType="none">
          <fgColor indexed="64"/>
          <bgColor auto="1"/>
        </patternFill>
      </fill>
      <alignment horizontal="right" vertical="bottom" textRotation="0" wrapText="0" indent="0" relativeIndent="255" justifyLastLine="0" shrinkToFit="0" mergeCell="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indexed="64"/>
          <bgColor rgb="FFFFFF00"/>
        </patternFill>
      </fill>
      <alignment horizontal="left" vertical="center" textRotation="0" wrapText="1" indent="0" relativeIndent="255" justifyLastLine="0" shrinkToFit="0" mergeCell="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border>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ont>
        <b val="0"/>
      </font>
      <fill>
        <patternFill patternType="none">
          <fgColor indexed="64"/>
          <bgColor auto="1"/>
        </patternFill>
      </fill>
    </dxf>
    <dxf>
      <border>
        <bottom style="thin">
          <color indexed="64"/>
        </bottom>
        <vertical/>
        <horizontal/>
      </border>
    </dxf>
    <dxf>
      <fill>
        <patternFill patternType="solid">
          <fgColor indexed="64"/>
          <bgColor theme="5"/>
        </patternFill>
      </fill>
      <border diagonalUp="0" diagonalDown="0" outline="0">
        <left style="thin">
          <color indexed="64"/>
        </left>
        <right style="thin">
          <color indexed="64"/>
        </right>
        <top/>
        <bottom/>
      </border>
    </dxf>
    <dxf>
      <border diagonalUp="0" diagonalDown="0">
        <left style="thin">
          <color indexed="64"/>
        </left>
        <right/>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relativeIndent="0" justifyLastLine="0" shrinkToFit="0" mergeCell="0" readingOrder="0"/>
      <border diagonalUp="0" diagonalDown="0" outline="0">
        <left style="thin">
          <color indexed="64"/>
        </left>
        <right style="thin">
          <color indexed="64"/>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106136</xdr:colOff>
      <xdr:row>4</xdr:row>
      <xdr:rowOff>84666</xdr:rowOff>
    </xdr:from>
    <xdr:to>
      <xdr:col>12</xdr:col>
      <xdr:colOff>169333</xdr:colOff>
      <xdr:row>18</xdr:row>
      <xdr:rowOff>21168</xdr:rowOff>
    </xdr:to>
    <xdr:sp macro="" textlink="">
      <xdr:nvSpPr>
        <xdr:cNvPr id="2" name="TextBox 1"/>
        <xdr:cNvSpPr txBox="1"/>
      </xdr:nvSpPr>
      <xdr:spPr>
        <a:xfrm>
          <a:off x="106136" y="922866"/>
          <a:ext cx="7626047" cy="28511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GB" sz="1100" b="1">
            <a:solidFill>
              <a:schemeClr val="dk1"/>
            </a:solidFill>
            <a:latin typeface="+mn-lt"/>
            <a:ea typeface="+mn-ea"/>
            <a:cs typeface="+mn-cs"/>
          </a:endParaRPr>
        </a:p>
        <a:p>
          <a:pPr eaLnBrk="1" fontAlgn="auto" latinLnBrk="0" hangingPunct="1"/>
          <a:r>
            <a:rPr lang="en-GB" sz="1100" b="1">
              <a:solidFill>
                <a:schemeClr val="dk1"/>
              </a:solidFill>
              <a:latin typeface="+mn-lt"/>
              <a:ea typeface="+mn-ea"/>
              <a:cs typeface="+mn-cs"/>
            </a:rPr>
            <a:t>Sanitation </a:t>
          </a:r>
          <a:r>
            <a:rPr lang="en-GB" sz="1100" b="1" baseline="0">
              <a:solidFill>
                <a:schemeClr val="dk1"/>
              </a:solidFill>
              <a:latin typeface="+mn-lt"/>
              <a:ea typeface="+mn-ea"/>
              <a:cs typeface="+mn-cs"/>
            </a:rPr>
            <a:t>expenditure and service levels: Ghana</a:t>
          </a:r>
          <a:endParaRPr lang="en-GB" sz="1100" b="1">
            <a:solidFill>
              <a:schemeClr val="dk1"/>
            </a:solidFill>
            <a:latin typeface="+mn-lt"/>
            <a:ea typeface="+mn-ea"/>
            <a:cs typeface="+mn-cs"/>
          </a:endParaRPr>
        </a:p>
        <a:p>
          <a:endParaRPr lang="en-GB" sz="1100">
            <a:solidFill>
              <a:schemeClr val="dk1"/>
            </a:solidFill>
            <a:latin typeface="+mn-lt"/>
            <a:ea typeface="+mn-ea"/>
            <a:cs typeface="+mn-cs"/>
          </a:endParaRPr>
        </a:p>
        <a:p>
          <a:r>
            <a:rPr lang="en-GB" sz="1100">
              <a:solidFill>
                <a:schemeClr val="dk1"/>
              </a:solidFill>
              <a:latin typeface="+mn-lt"/>
              <a:ea typeface="+mn-ea"/>
              <a:cs typeface="+mn-cs"/>
            </a:rPr>
            <a:t>This Excel workbook contains the found sanitation</a:t>
          </a:r>
          <a:r>
            <a:rPr lang="en-GB" sz="1100" baseline="0">
              <a:solidFill>
                <a:schemeClr val="dk1"/>
              </a:solidFill>
              <a:latin typeface="+mn-lt"/>
              <a:ea typeface="+mn-ea"/>
              <a:cs typeface="+mn-cs"/>
            </a:rPr>
            <a:t> expenditure and service level information across 3 regions of Ghana.</a:t>
          </a:r>
          <a:endParaRPr lang="en-GB" sz="1100">
            <a:solidFill>
              <a:schemeClr val="dk1"/>
            </a:solidFill>
            <a:latin typeface="+mn-lt"/>
            <a:ea typeface="+mn-ea"/>
            <a:cs typeface="+mn-cs"/>
          </a:endParaRPr>
        </a:p>
        <a:p>
          <a:endParaRPr lang="en-GB" sz="1100">
            <a:solidFill>
              <a:schemeClr val="dk1"/>
            </a:solidFill>
            <a:latin typeface="+mn-lt"/>
            <a:ea typeface="+mn-ea"/>
            <a:cs typeface="+mn-cs"/>
          </a:endParaRPr>
        </a:p>
        <a:p>
          <a:r>
            <a:rPr lang="en-GB" sz="1100" baseline="0">
              <a:solidFill>
                <a:schemeClr val="dk1"/>
              </a:solidFill>
              <a:latin typeface="+mn-lt"/>
              <a:ea typeface="+mn-ea"/>
              <a:cs typeface="+mn-cs"/>
            </a:rPr>
            <a:t>All the data expenditure data collected for sanitation is from responses to household questionnaires. Although the survey team identified five sanitation technologies across rural areas and small towns, only the costs of traditional pit latrines, ventilated improved latrine and water closets were collected.</a:t>
          </a:r>
          <a:endParaRPr lang="en-US" sz="1400"/>
        </a:p>
        <a:p>
          <a:pPr fontAlgn="base"/>
          <a:endParaRPr lang="en-GB" sz="1100" baseline="0">
            <a:solidFill>
              <a:schemeClr val="dk1"/>
            </a:solidFill>
            <a:latin typeface="+mn-lt"/>
            <a:ea typeface="+mn-ea"/>
            <a:cs typeface="+mn-cs"/>
          </a:endParaRPr>
        </a:p>
        <a:p>
          <a:pPr fontAlgn="base"/>
          <a:r>
            <a:rPr lang="en-GB" sz="1100" baseline="0">
              <a:solidFill>
                <a:schemeClr val="dk1"/>
              </a:solidFill>
              <a:latin typeface="+mn-lt"/>
              <a:ea typeface="+mn-ea"/>
              <a:cs typeface="+mn-cs"/>
            </a:rPr>
            <a:t>This data has been cleaned and verified and calculations are embedded to bring historical expenditures to current costs in both the local currency and US $. </a:t>
          </a:r>
        </a:p>
        <a:p>
          <a:pPr fontAlgn="base"/>
          <a:endParaRPr lang="en-GB" sz="1100" baseline="0">
            <a:solidFill>
              <a:schemeClr val="dk1"/>
            </a:solidFill>
            <a:latin typeface="+mn-lt"/>
            <a:ea typeface="+mn-ea"/>
            <a:cs typeface="+mn-cs"/>
          </a:endParaRPr>
        </a:p>
        <a:p>
          <a:pPr fontAlgn="base"/>
          <a:endParaRPr lang="en-GB" sz="1100" baseline="0">
            <a:solidFill>
              <a:schemeClr val="dk1"/>
            </a:solidFill>
            <a:latin typeface="+mn-lt"/>
            <a:ea typeface="+mn-ea"/>
            <a:cs typeface="+mn-cs"/>
          </a:endParaRPr>
        </a:p>
        <a:p>
          <a:endParaRPr lang="en-GB" sz="1100">
            <a:solidFill>
              <a:schemeClr val="dk1"/>
            </a:solidFill>
            <a:latin typeface="+mn-lt"/>
            <a:ea typeface="+mn-ea"/>
            <a:cs typeface="+mn-cs"/>
          </a:endParaRPr>
        </a:p>
        <a:p>
          <a:pPr eaLnBrk="1" fontAlgn="auto" latinLnBrk="0" hangingPunct="1"/>
          <a:r>
            <a:rPr lang="en-US" sz="1100">
              <a:solidFill>
                <a:schemeClr val="dk1"/>
              </a:solidFill>
              <a:latin typeface="+mn-lt"/>
              <a:ea typeface="+mn-ea"/>
              <a:cs typeface="+mn-cs"/>
            </a:rPr>
            <a:t>For more information or assistance on how to use this workbook, please contact the WASHCost Team at </a:t>
          </a:r>
          <a:r>
            <a:rPr lang="en-US" sz="1100" u="sng">
              <a:solidFill>
                <a:schemeClr val="dk1"/>
              </a:solidFill>
              <a:latin typeface="+mn-lt"/>
              <a:ea typeface="+mn-ea"/>
              <a:cs typeface="+mn-cs"/>
            </a:rPr>
            <a:t>washcost@irc.nl</a:t>
          </a:r>
          <a:r>
            <a:rPr lang="en-US" sz="1100">
              <a:solidFill>
                <a:schemeClr val="dk1"/>
              </a:solidFill>
              <a:latin typeface="+mn-lt"/>
              <a:ea typeface="+mn-ea"/>
              <a:cs typeface="+mn-cs"/>
            </a:rPr>
            <a:t>. </a:t>
          </a:r>
          <a:endParaRPr lang="en-GB"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latin typeface="+mn-lt"/>
            <a:ea typeface="+mn-ea"/>
            <a:cs typeface="Microsoft Sans Serif" pitchFamily="34" charset="0"/>
          </a:endParaRPr>
        </a:p>
      </xdr:txBody>
    </xdr:sp>
    <xdr:clientData/>
  </xdr:twoCellAnchor>
  <xdr:twoCellAnchor editAs="oneCell">
    <xdr:from>
      <xdr:col>0</xdr:col>
      <xdr:colOff>97971</xdr:colOff>
      <xdr:row>1</xdr:row>
      <xdr:rowOff>23133</xdr:rowOff>
    </xdr:from>
    <xdr:to>
      <xdr:col>5</xdr:col>
      <xdr:colOff>286355</xdr:colOff>
      <xdr:row>3</xdr:row>
      <xdr:rowOff>77561</xdr:rowOff>
    </xdr:to>
    <xdr:pic>
      <xdr:nvPicPr>
        <xdr:cNvPr id="3" name="Picture 2"/>
        <xdr:cNvPicPr/>
      </xdr:nvPicPr>
      <xdr:blipFill>
        <a:blip xmlns:r="http://schemas.openxmlformats.org/officeDocument/2006/relationships" r:embed="rId1" cstate="print"/>
        <a:srcRect/>
        <a:stretch>
          <a:fillRect/>
        </a:stretch>
      </xdr:blipFill>
      <xdr:spPr bwMode="auto">
        <a:xfrm>
          <a:off x="97971" y="223158"/>
          <a:ext cx="1779059" cy="492578"/>
        </a:xfrm>
        <a:prstGeom prst="rect">
          <a:avLst/>
        </a:prstGeom>
        <a:noFill/>
        <a:ln w="9525">
          <a:noFill/>
          <a:miter lim="800000"/>
          <a:headEnd/>
          <a:tailEnd/>
        </a:ln>
      </xdr:spPr>
    </xdr:pic>
    <xdr:clientData/>
  </xdr:twoCellAnchor>
  <xdr:twoCellAnchor>
    <xdr:from>
      <xdr:col>1</xdr:col>
      <xdr:colOff>12096</xdr:colOff>
      <xdr:row>30</xdr:row>
      <xdr:rowOff>75594</xdr:rowOff>
    </xdr:from>
    <xdr:to>
      <xdr:col>5</xdr:col>
      <xdr:colOff>89807</xdr:colOff>
      <xdr:row>33</xdr:row>
      <xdr:rowOff>4837</xdr:rowOff>
    </xdr:to>
    <xdr:grpSp>
      <xdr:nvGrpSpPr>
        <xdr:cNvPr id="4" name="Group 3"/>
        <xdr:cNvGrpSpPr>
          <a:grpSpLocks/>
        </xdr:cNvGrpSpPr>
      </xdr:nvGrpSpPr>
      <xdr:grpSpPr bwMode="auto">
        <a:xfrm>
          <a:off x="149679" y="6298594"/>
          <a:ext cx="1538211" cy="532493"/>
          <a:chOff x="1085850" y="3625850"/>
          <a:chExt cx="1536700" cy="546100"/>
        </a:xfrm>
      </xdr:grpSpPr>
      <xdr:sp macro="" textlink="">
        <xdr:nvSpPr>
          <xdr:cNvPr id="5" name="AutoShape 136"/>
          <xdr:cNvSpPr>
            <a:spLocks noChangeAspect="1" noChangeArrowheads="1" noTextEdit="1"/>
          </xdr:cNvSpPr>
        </xdr:nvSpPr>
        <xdr:spPr bwMode="auto">
          <a:xfrm>
            <a:off x="1085850" y="3625850"/>
            <a:ext cx="1536700" cy="546100"/>
          </a:xfrm>
          <a:prstGeom prst="rect">
            <a:avLst/>
          </a:prstGeom>
          <a:noFill/>
          <a:ln w="9525">
            <a:noFill/>
            <a:miter lim="800000"/>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6" name="Freeform 5"/>
          <xdr:cNvSpPr>
            <a:spLocks/>
          </xdr:cNvSpPr>
        </xdr:nvSpPr>
        <xdr:spPr bwMode="auto">
          <a:xfrm>
            <a:off x="1100138" y="3638550"/>
            <a:ext cx="1512888" cy="515938"/>
          </a:xfrm>
          <a:custGeom>
            <a:avLst/>
            <a:gdLst>
              <a:gd name="T0" fmla="*/ 92 w 3815"/>
              <a:gd name="T1" fmla="*/ 0 h 1302"/>
              <a:gd name="T2" fmla="*/ 3718 w 3815"/>
              <a:gd name="T3" fmla="*/ 5 h 1302"/>
              <a:gd name="T4" fmla="*/ 3745 w 3815"/>
              <a:gd name="T5" fmla="*/ 5 h 1302"/>
              <a:gd name="T6" fmla="*/ 3758 w 3815"/>
              <a:gd name="T7" fmla="*/ 7 h 1302"/>
              <a:gd name="T8" fmla="*/ 3770 w 3815"/>
              <a:gd name="T9" fmla="*/ 9 h 1302"/>
              <a:gd name="T10" fmla="*/ 3781 w 3815"/>
              <a:gd name="T11" fmla="*/ 12 h 1302"/>
              <a:gd name="T12" fmla="*/ 3790 w 3815"/>
              <a:gd name="T13" fmla="*/ 19 h 1302"/>
              <a:gd name="T14" fmla="*/ 3798 w 3815"/>
              <a:gd name="T15" fmla="*/ 29 h 1302"/>
              <a:gd name="T16" fmla="*/ 3805 w 3815"/>
              <a:gd name="T17" fmla="*/ 41 h 1302"/>
              <a:gd name="T18" fmla="*/ 3810 w 3815"/>
              <a:gd name="T19" fmla="*/ 58 h 1302"/>
              <a:gd name="T20" fmla="*/ 3813 w 3815"/>
              <a:gd name="T21" fmla="*/ 79 h 1302"/>
              <a:gd name="T22" fmla="*/ 3815 w 3815"/>
              <a:gd name="T23" fmla="*/ 106 h 1302"/>
              <a:gd name="T24" fmla="*/ 3810 w 3815"/>
              <a:gd name="T25" fmla="*/ 1302 h 1302"/>
              <a:gd name="T26" fmla="*/ 0 w 3815"/>
              <a:gd name="T27" fmla="*/ 1302 h 1302"/>
              <a:gd name="T28" fmla="*/ 0 w 3815"/>
              <a:gd name="T29" fmla="*/ 86 h 1302"/>
              <a:gd name="T30" fmla="*/ 1 w 3815"/>
              <a:gd name="T31" fmla="*/ 71 h 1302"/>
              <a:gd name="T32" fmla="*/ 4 w 3815"/>
              <a:gd name="T33" fmla="*/ 57 h 1302"/>
              <a:gd name="T34" fmla="*/ 7 w 3815"/>
              <a:gd name="T35" fmla="*/ 43 h 1302"/>
              <a:gd name="T36" fmla="*/ 13 w 3815"/>
              <a:gd name="T37" fmla="*/ 31 h 1302"/>
              <a:gd name="T38" fmla="*/ 22 w 3815"/>
              <a:gd name="T39" fmla="*/ 21 h 1302"/>
              <a:gd name="T40" fmla="*/ 34 w 3815"/>
              <a:gd name="T41" fmla="*/ 11 h 1302"/>
              <a:gd name="T42" fmla="*/ 48 w 3815"/>
              <a:gd name="T43" fmla="*/ 5 h 1302"/>
              <a:gd name="T44" fmla="*/ 68 w 3815"/>
              <a:gd name="T45" fmla="*/ 1 h 1302"/>
              <a:gd name="T46" fmla="*/ 92 w 3815"/>
              <a:gd name="T47" fmla="*/ 0 h 1302"/>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w 3815"/>
              <a:gd name="T73" fmla="*/ 0 h 1302"/>
              <a:gd name="T74" fmla="*/ 3815 w 3815"/>
              <a:gd name="T75" fmla="*/ 1302 h 1302"/>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T72" t="T73" r="T74" b="T75"/>
            <a:pathLst>
              <a:path w="3815" h="1302">
                <a:moveTo>
                  <a:pt x="92" y="0"/>
                </a:moveTo>
                <a:lnTo>
                  <a:pt x="3718" y="5"/>
                </a:lnTo>
                <a:lnTo>
                  <a:pt x="3745" y="5"/>
                </a:lnTo>
                <a:lnTo>
                  <a:pt x="3758" y="7"/>
                </a:lnTo>
                <a:lnTo>
                  <a:pt x="3770" y="9"/>
                </a:lnTo>
                <a:lnTo>
                  <a:pt x="3781" y="12"/>
                </a:lnTo>
                <a:lnTo>
                  <a:pt x="3790" y="19"/>
                </a:lnTo>
                <a:lnTo>
                  <a:pt x="3798" y="29"/>
                </a:lnTo>
                <a:lnTo>
                  <a:pt x="3805" y="41"/>
                </a:lnTo>
                <a:lnTo>
                  <a:pt x="3810" y="58"/>
                </a:lnTo>
                <a:lnTo>
                  <a:pt x="3813" y="79"/>
                </a:lnTo>
                <a:lnTo>
                  <a:pt x="3815" y="106"/>
                </a:lnTo>
                <a:lnTo>
                  <a:pt x="3810" y="1302"/>
                </a:lnTo>
                <a:lnTo>
                  <a:pt x="0" y="1302"/>
                </a:lnTo>
                <a:lnTo>
                  <a:pt x="0" y="86"/>
                </a:lnTo>
                <a:lnTo>
                  <a:pt x="1" y="71"/>
                </a:lnTo>
                <a:lnTo>
                  <a:pt x="4" y="57"/>
                </a:lnTo>
                <a:lnTo>
                  <a:pt x="7" y="43"/>
                </a:lnTo>
                <a:lnTo>
                  <a:pt x="13" y="31"/>
                </a:lnTo>
                <a:lnTo>
                  <a:pt x="22" y="21"/>
                </a:lnTo>
                <a:lnTo>
                  <a:pt x="34" y="11"/>
                </a:lnTo>
                <a:lnTo>
                  <a:pt x="48" y="5"/>
                </a:lnTo>
                <a:lnTo>
                  <a:pt x="68" y="1"/>
                </a:lnTo>
                <a:lnTo>
                  <a:pt x="92" y="0"/>
                </a:lnTo>
                <a:close/>
              </a:path>
            </a:pathLst>
          </a:custGeom>
          <a:solidFill>
            <a:srgbClr val="A6C4B1"/>
          </a:solidFill>
          <a:ln w="0">
            <a:solidFill>
              <a:srgbClr val="A6C4B1"/>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7" name="Freeform 6"/>
          <xdr:cNvSpPr>
            <a:spLocks noEditPoints="1"/>
          </xdr:cNvSpPr>
        </xdr:nvSpPr>
        <xdr:spPr bwMode="auto">
          <a:xfrm>
            <a:off x="1092200" y="3632200"/>
            <a:ext cx="1524000" cy="533400"/>
          </a:xfrm>
          <a:custGeom>
            <a:avLst/>
            <a:gdLst>
              <a:gd name="T0" fmla="*/ 3768 w 3840"/>
              <a:gd name="T1" fmla="*/ 0 h 1346"/>
              <a:gd name="T2" fmla="*/ 72 w 3840"/>
              <a:gd name="T3" fmla="*/ 0 h 1346"/>
              <a:gd name="T4" fmla="*/ 53 w 3840"/>
              <a:gd name="T5" fmla="*/ 3 h 1346"/>
              <a:gd name="T6" fmla="*/ 36 w 3840"/>
              <a:gd name="T7" fmla="*/ 11 h 1346"/>
              <a:gd name="T8" fmla="*/ 22 w 3840"/>
              <a:gd name="T9" fmla="*/ 21 h 1346"/>
              <a:gd name="T10" fmla="*/ 10 w 3840"/>
              <a:gd name="T11" fmla="*/ 37 h 1346"/>
              <a:gd name="T12" fmla="*/ 3 w 3840"/>
              <a:gd name="T13" fmla="*/ 54 h 1346"/>
              <a:gd name="T14" fmla="*/ 0 w 3840"/>
              <a:gd name="T15" fmla="*/ 73 h 1346"/>
              <a:gd name="T16" fmla="*/ 0 w 3840"/>
              <a:gd name="T17" fmla="*/ 1329 h 1346"/>
              <a:gd name="T18" fmla="*/ 2 w 3840"/>
              <a:gd name="T19" fmla="*/ 1335 h 1346"/>
              <a:gd name="T20" fmla="*/ 6 w 3840"/>
              <a:gd name="T21" fmla="*/ 1342 h 1346"/>
              <a:gd name="T22" fmla="*/ 11 w 3840"/>
              <a:gd name="T23" fmla="*/ 1345 h 1346"/>
              <a:gd name="T24" fmla="*/ 16 w 3840"/>
              <a:gd name="T25" fmla="*/ 1346 h 1346"/>
              <a:gd name="T26" fmla="*/ 3824 w 3840"/>
              <a:gd name="T27" fmla="*/ 1346 h 1346"/>
              <a:gd name="T28" fmla="*/ 3829 w 3840"/>
              <a:gd name="T29" fmla="*/ 1345 h 1346"/>
              <a:gd name="T30" fmla="*/ 3834 w 3840"/>
              <a:gd name="T31" fmla="*/ 1342 h 1346"/>
              <a:gd name="T32" fmla="*/ 3838 w 3840"/>
              <a:gd name="T33" fmla="*/ 1335 h 1346"/>
              <a:gd name="T34" fmla="*/ 3840 w 3840"/>
              <a:gd name="T35" fmla="*/ 1329 h 1346"/>
              <a:gd name="T36" fmla="*/ 3840 w 3840"/>
              <a:gd name="T37" fmla="*/ 73 h 1346"/>
              <a:gd name="T38" fmla="*/ 3837 w 3840"/>
              <a:gd name="T39" fmla="*/ 54 h 1346"/>
              <a:gd name="T40" fmla="*/ 3830 w 3840"/>
              <a:gd name="T41" fmla="*/ 37 h 1346"/>
              <a:gd name="T42" fmla="*/ 3818 w 3840"/>
              <a:gd name="T43" fmla="*/ 21 h 1346"/>
              <a:gd name="T44" fmla="*/ 3804 w 3840"/>
              <a:gd name="T45" fmla="*/ 11 h 1346"/>
              <a:gd name="T46" fmla="*/ 3787 w 3840"/>
              <a:gd name="T47" fmla="*/ 3 h 1346"/>
              <a:gd name="T48" fmla="*/ 3768 w 3840"/>
              <a:gd name="T49" fmla="*/ 0 h 1346"/>
              <a:gd name="T50" fmla="*/ 72 w 3840"/>
              <a:gd name="T51" fmla="*/ 33 h 1346"/>
              <a:gd name="T52" fmla="*/ 3768 w 3840"/>
              <a:gd name="T53" fmla="*/ 33 h 1346"/>
              <a:gd name="T54" fmla="*/ 3783 w 3840"/>
              <a:gd name="T55" fmla="*/ 37 h 1346"/>
              <a:gd name="T56" fmla="*/ 3796 w 3840"/>
              <a:gd name="T57" fmla="*/ 45 h 1346"/>
              <a:gd name="T58" fmla="*/ 3804 w 3840"/>
              <a:gd name="T59" fmla="*/ 58 h 1346"/>
              <a:gd name="T60" fmla="*/ 3808 w 3840"/>
              <a:gd name="T61" fmla="*/ 73 h 1346"/>
              <a:gd name="T62" fmla="*/ 3808 w 3840"/>
              <a:gd name="T63" fmla="*/ 944 h 1346"/>
              <a:gd name="T64" fmla="*/ 1166 w 3840"/>
              <a:gd name="T65" fmla="*/ 944 h 1346"/>
              <a:gd name="T66" fmla="*/ 1134 w 3840"/>
              <a:gd name="T67" fmla="*/ 995 h 1346"/>
              <a:gd name="T68" fmla="*/ 1097 w 3840"/>
              <a:gd name="T69" fmla="*/ 1042 h 1346"/>
              <a:gd name="T70" fmla="*/ 1056 w 3840"/>
              <a:gd name="T71" fmla="*/ 1085 h 1346"/>
              <a:gd name="T72" fmla="*/ 1011 w 3840"/>
              <a:gd name="T73" fmla="*/ 1123 h 1346"/>
              <a:gd name="T74" fmla="*/ 961 w 3840"/>
              <a:gd name="T75" fmla="*/ 1157 h 1346"/>
              <a:gd name="T76" fmla="*/ 909 w 3840"/>
              <a:gd name="T77" fmla="*/ 1185 h 1346"/>
              <a:gd name="T78" fmla="*/ 852 w 3840"/>
              <a:gd name="T79" fmla="*/ 1207 h 1346"/>
              <a:gd name="T80" fmla="*/ 792 w 3840"/>
              <a:gd name="T81" fmla="*/ 1224 h 1346"/>
              <a:gd name="T82" fmla="*/ 731 w 3840"/>
              <a:gd name="T83" fmla="*/ 1234 h 1346"/>
              <a:gd name="T84" fmla="*/ 668 w 3840"/>
              <a:gd name="T85" fmla="*/ 1238 h 1346"/>
              <a:gd name="T86" fmla="*/ 605 w 3840"/>
              <a:gd name="T87" fmla="*/ 1234 h 1346"/>
              <a:gd name="T88" fmla="*/ 544 w 3840"/>
              <a:gd name="T89" fmla="*/ 1224 h 1346"/>
              <a:gd name="T90" fmla="*/ 485 w 3840"/>
              <a:gd name="T91" fmla="*/ 1207 h 1346"/>
              <a:gd name="T92" fmla="*/ 429 w 3840"/>
              <a:gd name="T93" fmla="*/ 1185 h 1346"/>
              <a:gd name="T94" fmla="*/ 376 w 3840"/>
              <a:gd name="T95" fmla="*/ 1157 h 1346"/>
              <a:gd name="T96" fmla="*/ 327 w 3840"/>
              <a:gd name="T97" fmla="*/ 1123 h 1346"/>
              <a:gd name="T98" fmla="*/ 281 w 3840"/>
              <a:gd name="T99" fmla="*/ 1085 h 1346"/>
              <a:gd name="T100" fmla="*/ 239 w 3840"/>
              <a:gd name="T101" fmla="*/ 1042 h 1346"/>
              <a:gd name="T102" fmla="*/ 202 w 3840"/>
              <a:gd name="T103" fmla="*/ 995 h 1346"/>
              <a:gd name="T104" fmla="*/ 171 w 3840"/>
              <a:gd name="T105" fmla="*/ 944 h 1346"/>
              <a:gd name="T106" fmla="*/ 32 w 3840"/>
              <a:gd name="T107" fmla="*/ 944 h 1346"/>
              <a:gd name="T108" fmla="*/ 32 w 3840"/>
              <a:gd name="T109" fmla="*/ 73 h 1346"/>
              <a:gd name="T110" fmla="*/ 36 w 3840"/>
              <a:gd name="T111" fmla="*/ 58 h 1346"/>
              <a:gd name="T112" fmla="*/ 44 w 3840"/>
              <a:gd name="T113" fmla="*/ 45 h 1346"/>
              <a:gd name="T114" fmla="*/ 57 w 3840"/>
              <a:gd name="T115" fmla="*/ 37 h 1346"/>
              <a:gd name="T116" fmla="*/ 72 w 3840"/>
              <a:gd name="T117" fmla="*/ 33 h 134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3840"/>
              <a:gd name="T178" fmla="*/ 0 h 1346"/>
              <a:gd name="T179" fmla="*/ 3840 w 3840"/>
              <a:gd name="T180" fmla="*/ 1346 h 134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3840" h="1346">
                <a:moveTo>
                  <a:pt x="3768" y="0"/>
                </a:moveTo>
                <a:lnTo>
                  <a:pt x="72" y="0"/>
                </a:lnTo>
                <a:lnTo>
                  <a:pt x="53" y="3"/>
                </a:lnTo>
                <a:lnTo>
                  <a:pt x="36" y="11"/>
                </a:lnTo>
                <a:lnTo>
                  <a:pt x="22" y="21"/>
                </a:lnTo>
                <a:lnTo>
                  <a:pt x="10" y="37"/>
                </a:lnTo>
                <a:lnTo>
                  <a:pt x="3" y="54"/>
                </a:lnTo>
                <a:lnTo>
                  <a:pt x="0" y="73"/>
                </a:lnTo>
                <a:lnTo>
                  <a:pt x="0" y="1329"/>
                </a:lnTo>
                <a:lnTo>
                  <a:pt x="2" y="1335"/>
                </a:lnTo>
                <a:lnTo>
                  <a:pt x="6" y="1342"/>
                </a:lnTo>
                <a:lnTo>
                  <a:pt x="11" y="1345"/>
                </a:lnTo>
                <a:lnTo>
                  <a:pt x="16" y="1346"/>
                </a:lnTo>
                <a:lnTo>
                  <a:pt x="3824" y="1346"/>
                </a:lnTo>
                <a:lnTo>
                  <a:pt x="3829" y="1345"/>
                </a:lnTo>
                <a:lnTo>
                  <a:pt x="3834" y="1342"/>
                </a:lnTo>
                <a:lnTo>
                  <a:pt x="3838" y="1335"/>
                </a:lnTo>
                <a:lnTo>
                  <a:pt x="3840" y="1329"/>
                </a:lnTo>
                <a:lnTo>
                  <a:pt x="3840" y="73"/>
                </a:lnTo>
                <a:lnTo>
                  <a:pt x="3837" y="54"/>
                </a:lnTo>
                <a:lnTo>
                  <a:pt x="3830" y="37"/>
                </a:lnTo>
                <a:lnTo>
                  <a:pt x="3818" y="21"/>
                </a:lnTo>
                <a:lnTo>
                  <a:pt x="3804" y="11"/>
                </a:lnTo>
                <a:lnTo>
                  <a:pt x="3787" y="3"/>
                </a:lnTo>
                <a:lnTo>
                  <a:pt x="3768" y="0"/>
                </a:lnTo>
                <a:close/>
                <a:moveTo>
                  <a:pt x="72" y="33"/>
                </a:moveTo>
                <a:lnTo>
                  <a:pt x="3768" y="33"/>
                </a:lnTo>
                <a:lnTo>
                  <a:pt x="3783" y="37"/>
                </a:lnTo>
                <a:lnTo>
                  <a:pt x="3796" y="45"/>
                </a:lnTo>
                <a:lnTo>
                  <a:pt x="3804" y="58"/>
                </a:lnTo>
                <a:lnTo>
                  <a:pt x="3808" y="73"/>
                </a:lnTo>
                <a:lnTo>
                  <a:pt x="3808" y="944"/>
                </a:lnTo>
                <a:lnTo>
                  <a:pt x="1166" y="944"/>
                </a:lnTo>
                <a:lnTo>
                  <a:pt x="1134" y="995"/>
                </a:lnTo>
                <a:lnTo>
                  <a:pt x="1097" y="1042"/>
                </a:lnTo>
                <a:lnTo>
                  <a:pt x="1056" y="1085"/>
                </a:lnTo>
                <a:lnTo>
                  <a:pt x="1011" y="1123"/>
                </a:lnTo>
                <a:lnTo>
                  <a:pt x="961" y="1157"/>
                </a:lnTo>
                <a:lnTo>
                  <a:pt x="909" y="1185"/>
                </a:lnTo>
                <a:lnTo>
                  <a:pt x="852" y="1207"/>
                </a:lnTo>
                <a:lnTo>
                  <a:pt x="792" y="1224"/>
                </a:lnTo>
                <a:lnTo>
                  <a:pt x="731" y="1234"/>
                </a:lnTo>
                <a:lnTo>
                  <a:pt x="668" y="1238"/>
                </a:lnTo>
                <a:lnTo>
                  <a:pt x="605" y="1234"/>
                </a:lnTo>
                <a:lnTo>
                  <a:pt x="544" y="1224"/>
                </a:lnTo>
                <a:lnTo>
                  <a:pt x="485" y="1207"/>
                </a:lnTo>
                <a:lnTo>
                  <a:pt x="429" y="1185"/>
                </a:lnTo>
                <a:lnTo>
                  <a:pt x="376" y="1157"/>
                </a:lnTo>
                <a:lnTo>
                  <a:pt x="327" y="1123"/>
                </a:lnTo>
                <a:lnTo>
                  <a:pt x="281" y="1085"/>
                </a:lnTo>
                <a:lnTo>
                  <a:pt x="239" y="1042"/>
                </a:lnTo>
                <a:lnTo>
                  <a:pt x="202" y="995"/>
                </a:lnTo>
                <a:lnTo>
                  <a:pt x="171" y="944"/>
                </a:lnTo>
                <a:lnTo>
                  <a:pt x="32" y="944"/>
                </a:lnTo>
                <a:lnTo>
                  <a:pt x="32" y="73"/>
                </a:lnTo>
                <a:lnTo>
                  <a:pt x="36" y="58"/>
                </a:lnTo>
                <a:lnTo>
                  <a:pt x="44" y="45"/>
                </a:lnTo>
                <a:lnTo>
                  <a:pt x="57" y="37"/>
                </a:lnTo>
                <a:lnTo>
                  <a:pt x="72" y="33"/>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8" name="Freeform 7"/>
          <xdr:cNvSpPr>
            <a:spLocks/>
          </xdr:cNvSpPr>
        </xdr:nvSpPr>
        <xdr:spPr bwMode="auto">
          <a:xfrm>
            <a:off x="1184275" y="3706813"/>
            <a:ext cx="346075" cy="347663"/>
          </a:xfrm>
          <a:custGeom>
            <a:avLst/>
            <a:gdLst>
              <a:gd name="T0" fmla="*/ 873 w 873"/>
              <a:gd name="T1" fmla="*/ 437 h 875"/>
              <a:gd name="T2" fmla="*/ 869 w 873"/>
              <a:gd name="T3" fmla="*/ 492 h 875"/>
              <a:gd name="T4" fmla="*/ 860 w 873"/>
              <a:gd name="T5" fmla="*/ 545 h 875"/>
              <a:gd name="T6" fmla="*/ 843 w 873"/>
              <a:gd name="T7" fmla="*/ 596 h 875"/>
              <a:gd name="T8" fmla="*/ 822 w 873"/>
              <a:gd name="T9" fmla="*/ 642 h 875"/>
              <a:gd name="T10" fmla="*/ 795 w 873"/>
              <a:gd name="T11" fmla="*/ 687 h 875"/>
              <a:gd name="T12" fmla="*/ 762 w 873"/>
              <a:gd name="T13" fmla="*/ 727 h 875"/>
              <a:gd name="T14" fmla="*/ 726 w 873"/>
              <a:gd name="T15" fmla="*/ 763 h 875"/>
              <a:gd name="T16" fmla="*/ 686 w 873"/>
              <a:gd name="T17" fmla="*/ 796 h 875"/>
              <a:gd name="T18" fmla="*/ 641 w 873"/>
              <a:gd name="T19" fmla="*/ 823 h 875"/>
              <a:gd name="T20" fmla="*/ 594 w 873"/>
              <a:gd name="T21" fmla="*/ 844 h 875"/>
              <a:gd name="T22" fmla="*/ 544 w 873"/>
              <a:gd name="T23" fmla="*/ 861 h 875"/>
              <a:gd name="T24" fmla="*/ 492 w 873"/>
              <a:gd name="T25" fmla="*/ 871 h 875"/>
              <a:gd name="T26" fmla="*/ 437 w 873"/>
              <a:gd name="T27" fmla="*/ 875 h 875"/>
              <a:gd name="T28" fmla="*/ 382 w 873"/>
              <a:gd name="T29" fmla="*/ 871 h 875"/>
              <a:gd name="T30" fmla="*/ 329 w 873"/>
              <a:gd name="T31" fmla="*/ 862 h 875"/>
              <a:gd name="T32" fmla="*/ 279 w 873"/>
              <a:gd name="T33" fmla="*/ 846 h 875"/>
              <a:gd name="T34" fmla="*/ 232 w 873"/>
              <a:gd name="T35" fmla="*/ 823 h 875"/>
              <a:gd name="T36" fmla="*/ 187 w 873"/>
              <a:gd name="T37" fmla="*/ 796 h 875"/>
              <a:gd name="T38" fmla="*/ 147 w 873"/>
              <a:gd name="T39" fmla="*/ 765 h 875"/>
              <a:gd name="T40" fmla="*/ 111 w 873"/>
              <a:gd name="T41" fmla="*/ 728 h 875"/>
              <a:gd name="T42" fmla="*/ 78 w 873"/>
              <a:gd name="T43" fmla="*/ 687 h 875"/>
              <a:gd name="T44" fmla="*/ 51 w 873"/>
              <a:gd name="T45" fmla="*/ 644 h 875"/>
              <a:gd name="T46" fmla="*/ 30 w 873"/>
              <a:gd name="T47" fmla="*/ 596 h 875"/>
              <a:gd name="T48" fmla="*/ 14 w 873"/>
              <a:gd name="T49" fmla="*/ 545 h 875"/>
              <a:gd name="T50" fmla="*/ 3 w 873"/>
              <a:gd name="T51" fmla="*/ 493 h 875"/>
              <a:gd name="T52" fmla="*/ 0 w 873"/>
              <a:gd name="T53" fmla="*/ 438 h 875"/>
              <a:gd name="T54" fmla="*/ 0 w 873"/>
              <a:gd name="T55" fmla="*/ 437 h 875"/>
              <a:gd name="T56" fmla="*/ 3 w 873"/>
              <a:gd name="T57" fmla="*/ 382 h 875"/>
              <a:gd name="T58" fmla="*/ 12 w 873"/>
              <a:gd name="T59" fmla="*/ 330 h 875"/>
              <a:gd name="T60" fmla="*/ 29 w 873"/>
              <a:gd name="T61" fmla="*/ 280 h 875"/>
              <a:gd name="T62" fmla="*/ 51 w 873"/>
              <a:gd name="T63" fmla="*/ 233 h 875"/>
              <a:gd name="T64" fmla="*/ 78 w 873"/>
              <a:gd name="T65" fmla="*/ 188 h 875"/>
              <a:gd name="T66" fmla="*/ 110 w 873"/>
              <a:gd name="T67" fmla="*/ 147 h 875"/>
              <a:gd name="T68" fmla="*/ 146 w 873"/>
              <a:gd name="T69" fmla="*/ 111 h 875"/>
              <a:gd name="T70" fmla="*/ 187 w 873"/>
              <a:gd name="T71" fmla="*/ 79 h 875"/>
              <a:gd name="T72" fmla="*/ 231 w 873"/>
              <a:gd name="T73" fmla="*/ 52 h 875"/>
              <a:gd name="T74" fmla="*/ 279 w 873"/>
              <a:gd name="T75" fmla="*/ 31 h 875"/>
              <a:gd name="T76" fmla="*/ 329 w 873"/>
              <a:gd name="T77" fmla="*/ 14 h 875"/>
              <a:gd name="T78" fmla="*/ 381 w 873"/>
              <a:gd name="T79" fmla="*/ 4 h 875"/>
              <a:gd name="T80" fmla="*/ 436 w 873"/>
              <a:gd name="T81" fmla="*/ 0 h 875"/>
              <a:gd name="T82" fmla="*/ 491 w 873"/>
              <a:gd name="T83" fmla="*/ 4 h 875"/>
              <a:gd name="T84" fmla="*/ 543 w 873"/>
              <a:gd name="T85" fmla="*/ 13 h 875"/>
              <a:gd name="T86" fmla="*/ 593 w 873"/>
              <a:gd name="T87" fmla="*/ 30 h 875"/>
              <a:gd name="T88" fmla="*/ 641 w 873"/>
              <a:gd name="T89" fmla="*/ 52 h 875"/>
              <a:gd name="T90" fmla="*/ 685 w 873"/>
              <a:gd name="T91" fmla="*/ 79 h 875"/>
              <a:gd name="T92" fmla="*/ 726 w 873"/>
              <a:gd name="T93" fmla="*/ 111 h 875"/>
              <a:gd name="T94" fmla="*/ 762 w 873"/>
              <a:gd name="T95" fmla="*/ 147 h 875"/>
              <a:gd name="T96" fmla="*/ 794 w 873"/>
              <a:gd name="T97" fmla="*/ 188 h 875"/>
              <a:gd name="T98" fmla="*/ 821 w 873"/>
              <a:gd name="T99" fmla="*/ 232 h 875"/>
              <a:gd name="T100" fmla="*/ 843 w 873"/>
              <a:gd name="T101" fmla="*/ 280 h 875"/>
              <a:gd name="T102" fmla="*/ 860 w 873"/>
              <a:gd name="T103" fmla="*/ 330 h 875"/>
              <a:gd name="T104" fmla="*/ 869 w 873"/>
              <a:gd name="T105" fmla="*/ 382 h 875"/>
              <a:gd name="T106" fmla="*/ 873 w 873"/>
              <a:gd name="T107" fmla="*/ 437 h 875"/>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873"/>
              <a:gd name="T163" fmla="*/ 0 h 875"/>
              <a:gd name="T164" fmla="*/ 873 w 873"/>
              <a:gd name="T165" fmla="*/ 875 h 875"/>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873" h="875">
                <a:moveTo>
                  <a:pt x="873" y="437"/>
                </a:moveTo>
                <a:lnTo>
                  <a:pt x="869" y="492"/>
                </a:lnTo>
                <a:lnTo>
                  <a:pt x="860" y="545"/>
                </a:lnTo>
                <a:lnTo>
                  <a:pt x="843" y="596"/>
                </a:lnTo>
                <a:lnTo>
                  <a:pt x="822" y="642"/>
                </a:lnTo>
                <a:lnTo>
                  <a:pt x="795" y="687"/>
                </a:lnTo>
                <a:lnTo>
                  <a:pt x="762" y="727"/>
                </a:lnTo>
                <a:lnTo>
                  <a:pt x="726" y="763"/>
                </a:lnTo>
                <a:lnTo>
                  <a:pt x="686" y="796"/>
                </a:lnTo>
                <a:lnTo>
                  <a:pt x="641" y="823"/>
                </a:lnTo>
                <a:lnTo>
                  <a:pt x="594" y="844"/>
                </a:lnTo>
                <a:lnTo>
                  <a:pt x="544" y="861"/>
                </a:lnTo>
                <a:lnTo>
                  <a:pt x="492" y="871"/>
                </a:lnTo>
                <a:lnTo>
                  <a:pt x="437" y="875"/>
                </a:lnTo>
                <a:lnTo>
                  <a:pt x="382" y="871"/>
                </a:lnTo>
                <a:lnTo>
                  <a:pt x="329" y="862"/>
                </a:lnTo>
                <a:lnTo>
                  <a:pt x="279" y="846"/>
                </a:lnTo>
                <a:lnTo>
                  <a:pt x="232" y="823"/>
                </a:lnTo>
                <a:lnTo>
                  <a:pt x="187" y="796"/>
                </a:lnTo>
                <a:lnTo>
                  <a:pt x="147" y="765"/>
                </a:lnTo>
                <a:lnTo>
                  <a:pt x="111" y="728"/>
                </a:lnTo>
                <a:lnTo>
                  <a:pt x="78" y="687"/>
                </a:lnTo>
                <a:lnTo>
                  <a:pt x="51" y="644"/>
                </a:lnTo>
                <a:lnTo>
                  <a:pt x="30" y="596"/>
                </a:lnTo>
                <a:lnTo>
                  <a:pt x="14" y="545"/>
                </a:lnTo>
                <a:lnTo>
                  <a:pt x="3" y="493"/>
                </a:lnTo>
                <a:lnTo>
                  <a:pt x="0" y="438"/>
                </a:lnTo>
                <a:lnTo>
                  <a:pt x="0" y="437"/>
                </a:lnTo>
                <a:lnTo>
                  <a:pt x="3" y="382"/>
                </a:lnTo>
                <a:lnTo>
                  <a:pt x="12" y="330"/>
                </a:lnTo>
                <a:lnTo>
                  <a:pt x="29" y="280"/>
                </a:lnTo>
                <a:lnTo>
                  <a:pt x="51" y="233"/>
                </a:lnTo>
                <a:lnTo>
                  <a:pt x="78" y="188"/>
                </a:lnTo>
                <a:lnTo>
                  <a:pt x="110" y="147"/>
                </a:lnTo>
                <a:lnTo>
                  <a:pt x="146" y="111"/>
                </a:lnTo>
                <a:lnTo>
                  <a:pt x="187" y="79"/>
                </a:lnTo>
                <a:lnTo>
                  <a:pt x="231" y="52"/>
                </a:lnTo>
                <a:lnTo>
                  <a:pt x="279" y="31"/>
                </a:lnTo>
                <a:lnTo>
                  <a:pt x="329" y="14"/>
                </a:lnTo>
                <a:lnTo>
                  <a:pt x="381" y="4"/>
                </a:lnTo>
                <a:lnTo>
                  <a:pt x="436" y="0"/>
                </a:lnTo>
                <a:lnTo>
                  <a:pt x="491" y="4"/>
                </a:lnTo>
                <a:lnTo>
                  <a:pt x="543" y="13"/>
                </a:lnTo>
                <a:lnTo>
                  <a:pt x="593" y="30"/>
                </a:lnTo>
                <a:lnTo>
                  <a:pt x="641" y="52"/>
                </a:lnTo>
                <a:lnTo>
                  <a:pt x="685" y="79"/>
                </a:lnTo>
                <a:lnTo>
                  <a:pt x="726" y="111"/>
                </a:lnTo>
                <a:lnTo>
                  <a:pt x="762" y="147"/>
                </a:lnTo>
                <a:lnTo>
                  <a:pt x="794" y="188"/>
                </a:lnTo>
                <a:lnTo>
                  <a:pt x="821" y="232"/>
                </a:lnTo>
                <a:lnTo>
                  <a:pt x="843" y="280"/>
                </a:lnTo>
                <a:lnTo>
                  <a:pt x="860" y="330"/>
                </a:lnTo>
                <a:lnTo>
                  <a:pt x="869" y="382"/>
                </a:lnTo>
                <a:lnTo>
                  <a:pt x="873" y="437"/>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9" name="Freeform 8"/>
          <xdr:cNvSpPr>
            <a:spLocks noEditPoints="1"/>
          </xdr:cNvSpPr>
        </xdr:nvSpPr>
        <xdr:spPr bwMode="auto">
          <a:xfrm>
            <a:off x="1158875" y="3681413"/>
            <a:ext cx="396875" cy="398463"/>
          </a:xfrm>
          <a:custGeom>
            <a:avLst/>
            <a:gdLst>
              <a:gd name="T0" fmla="*/ 953 w 1000"/>
              <a:gd name="T1" fmla="*/ 282 h 1001"/>
              <a:gd name="T2" fmla="*/ 1000 w 1000"/>
              <a:gd name="T3" fmla="*/ 500 h 1001"/>
              <a:gd name="T4" fmla="*/ 954 w 1000"/>
              <a:gd name="T5" fmla="*/ 718 h 1001"/>
              <a:gd name="T6" fmla="*/ 813 w 1000"/>
              <a:gd name="T7" fmla="*/ 892 h 1001"/>
              <a:gd name="T8" fmla="*/ 614 w 1000"/>
              <a:gd name="T9" fmla="*/ 990 h 1001"/>
              <a:gd name="T10" fmla="*/ 387 w 1000"/>
              <a:gd name="T11" fmla="*/ 990 h 1001"/>
              <a:gd name="T12" fmla="*/ 191 w 1000"/>
              <a:gd name="T13" fmla="*/ 892 h 1001"/>
              <a:gd name="T14" fmla="*/ 48 w 1000"/>
              <a:gd name="T15" fmla="*/ 716 h 1001"/>
              <a:gd name="T16" fmla="*/ 0 w 1000"/>
              <a:gd name="T17" fmla="*/ 500 h 1001"/>
              <a:gd name="T18" fmla="*/ 48 w 1000"/>
              <a:gd name="T19" fmla="*/ 284 h 1001"/>
              <a:gd name="T20" fmla="*/ 190 w 1000"/>
              <a:gd name="T21" fmla="*/ 107 h 1001"/>
              <a:gd name="T22" fmla="*/ 386 w 1000"/>
              <a:gd name="T23" fmla="*/ 12 h 1001"/>
              <a:gd name="T24" fmla="*/ 615 w 1000"/>
              <a:gd name="T25" fmla="*/ 12 h 1001"/>
              <a:gd name="T26" fmla="*/ 812 w 1000"/>
              <a:gd name="T27" fmla="*/ 107 h 1001"/>
              <a:gd name="T28" fmla="*/ 154 w 1000"/>
              <a:gd name="T29" fmla="*/ 285 h 1001"/>
              <a:gd name="T30" fmla="*/ 93 w 1000"/>
              <a:gd name="T31" fmla="*/ 454 h 1001"/>
              <a:gd name="T32" fmla="*/ 121 w 1000"/>
              <a:gd name="T33" fmla="*/ 656 h 1001"/>
              <a:gd name="T34" fmla="*/ 248 w 1000"/>
              <a:gd name="T35" fmla="*/ 821 h 1001"/>
              <a:gd name="T36" fmla="*/ 410 w 1000"/>
              <a:gd name="T37" fmla="*/ 900 h 1001"/>
              <a:gd name="T38" fmla="*/ 593 w 1000"/>
              <a:gd name="T39" fmla="*/ 900 h 1001"/>
              <a:gd name="T40" fmla="*/ 757 w 1000"/>
              <a:gd name="T41" fmla="*/ 821 h 1001"/>
              <a:gd name="T42" fmla="*/ 872 w 1000"/>
              <a:gd name="T43" fmla="*/ 680 h 1001"/>
              <a:gd name="T44" fmla="*/ 911 w 1000"/>
              <a:gd name="T45" fmla="*/ 501 h 1001"/>
              <a:gd name="T46" fmla="*/ 872 w 1000"/>
              <a:gd name="T47" fmla="*/ 322 h 1001"/>
              <a:gd name="T48" fmla="*/ 756 w 1000"/>
              <a:gd name="T49" fmla="*/ 178 h 1001"/>
              <a:gd name="T50" fmla="*/ 594 w 1000"/>
              <a:gd name="T51" fmla="*/ 100 h 1001"/>
              <a:gd name="T52" fmla="*/ 409 w 1000"/>
              <a:gd name="T53" fmla="*/ 100 h 1001"/>
              <a:gd name="T54" fmla="*/ 248 w 1000"/>
              <a:gd name="T55" fmla="*/ 178 h 1001"/>
              <a:gd name="T56" fmla="*/ 405 w 1000"/>
              <a:gd name="T57" fmla="*/ 421 h 1001"/>
              <a:gd name="T58" fmla="*/ 336 w 1000"/>
              <a:gd name="T59" fmla="*/ 420 h 1001"/>
              <a:gd name="T60" fmla="*/ 306 w 1000"/>
              <a:gd name="T61" fmla="*/ 500 h 1001"/>
              <a:gd name="T62" fmla="*/ 336 w 1000"/>
              <a:gd name="T63" fmla="*/ 580 h 1001"/>
              <a:gd name="T64" fmla="*/ 410 w 1000"/>
              <a:gd name="T65" fmla="*/ 579 h 1001"/>
              <a:gd name="T66" fmla="*/ 480 w 1000"/>
              <a:gd name="T67" fmla="*/ 602 h 1001"/>
              <a:gd name="T68" fmla="*/ 393 w 1000"/>
              <a:gd name="T69" fmla="*/ 654 h 1001"/>
              <a:gd name="T70" fmla="*/ 279 w 1000"/>
              <a:gd name="T71" fmla="*/ 633 h 1001"/>
              <a:gd name="T72" fmla="*/ 223 w 1000"/>
              <a:gd name="T73" fmla="*/ 554 h 1001"/>
              <a:gd name="T74" fmla="*/ 227 w 1000"/>
              <a:gd name="T75" fmla="*/ 437 h 1001"/>
              <a:gd name="T76" fmla="*/ 305 w 1000"/>
              <a:gd name="T77" fmla="*/ 356 h 1001"/>
              <a:gd name="T78" fmla="*/ 418 w 1000"/>
              <a:gd name="T79" fmla="*/ 353 h 1001"/>
              <a:gd name="T80" fmla="*/ 495 w 1000"/>
              <a:gd name="T81" fmla="*/ 418 h 1001"/>
              <a:gd name="T82" fmla="*/ 694 w 1000"/>
              <a:gd name="T83" fmla="*/ 421 h 1001"/>
              <a:gd name="T84" fmla="*/ 623 w 1000"/>
              <a:gd name="T85" fmla="*/ 420 h 1001"/>
              <a:gd name="T86" fmla="*/ 594 w 1000"/>
              <a:gd name="T87" fmla="*/ 500 h 1001"/>
              <a:gd name="T88" fmla="*/ 623 w 1000"/>
              <a:gd name="T89" fmla="*/ 580 h 1001"/>
              <a:gd name="T90" fmla="*/ 698 w 1000"/>
              <a:gd name="T91" fmla="*/ 579 h 1001"/>
              <a:gd name="T92" fmla="*/ 769 w 1000"/>
              <a:gd name="T93" fmla="*/ 602 h 1001"/>
              <a:gd name="T94" fmla="*/ 682 w 1000"/>
              <a:gd name="T95" fmla="*/ 654 h 1001"/>
              <a:gd name="T96" fmla="*/ 568 w 1000"/>
              <a:gd name="T97" fmla="*/ 633 h 1001"/>
              <a:gd name="T98" fmla="*/ 508 w 1000"/>
              <a:gd name="T99" fmla="*/ 535 h 1001"/>
              <a:gd name="T100" fmla="*/ 528 w 1000"/>
              <a:gd name="T101" fmla="*/ 410 h 1001"/>
              <a:gd name="T102" fmla="*/ 621 w 1000"/>
              <a:gd name="T103" fmla="*/ 347 h 1001"/>
              <a:gd name="T104" fmla="*/ 731 w 1000"/>
              <a:gd name="T105" fmla="*/ 364 h 1001"/>
              <a:gd name="T106" fmla="*/ 716 w 1000"/>
              <a:gd name="T107" fmla="*/ 452 h 1001"/>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000"/>
              <a:gd name="T163" fmla="*/ 0 h 1001"/>
              <a:gd name="T164" fmla="*/ 1000 w 1000"/>
              <a:gd name="T165" fmla="*/ 1001 h 1001"/>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000" h="1001">
                <a:moveTo>
                  <a:pt x="856" y="145"/>
                </a:moveTo>
                <a:lnTo>
                  <a:pt x="894" y="188"/>
                </a:lnTo>
                <a:lnTo>
                  <a:pt x="926" y="234"/>
                </a:lnTo>
                <a:lnTo>
                  <a:pt x="953" y="282"/>
                </a:lnTo>
                <a:lnTo>
                  <a:pt x="973" y="332"/>
                </a:lnTo>
                <a:lnTo>
                  <a:pt x="988" y="385"/>
                </a:lnTo>
                <a:lnTo>
                  <a:pt x="996" y="441"/>
                </a:lnTo>
                <a:lnTo>
                  <a:pt x="1000" y="500"/>
                </a:lnTo>
                <a:lnTo>
                  <a:pt x="998" y="559"/>
                </a:lnTo>
                <a:lnTo>
                  <a:pt x="988" y="615"/>
                </a:lnTo>
                <a:lnTo>
                  <a:pt x="974" y="668"/>
                </a:lnTo>
                <a:lnTo>
                  <a:pt x="954" y="718"/>
                </a:lnTo>
                <a:lnTo>
                  <a:pt x="927" y="767"/>
                </a:lnTo>
                <a:lnTo>
                  <a:pt x="895" y="810"/>
                </a:lnTo>
                <a:lnTo>
                  <a:pt x="858" y="852"/>
                </a:lnTo>
                <a:lnTo>
                  <a:pt x="813" y="892"/>
                </a:lnTo>
                <a:lnTo>
                  <a:pt x="766" y="925"/>
                </a:lnTo>
                <a:lnTo>
                  <a:pt x="718" y="953"/>
                </a:lnTo>
                <a:lnTo>
                  <a:pt x="667" y="974"/>
                </a:lnTo>
                <a:lnTo>
                  <a:pt x="614" y="990"/>
                </a:lnTo>
                <a:lnTo>
                  <a:pt x="558" y="998"/>
                </a:lnTo>
                <a:lnTo>
                  <a:pt x="500" y="1001"/>
                </a:lnTo>
                <a:lnTo>
                  <a:pt x="443" y="998"/>
                </a:lnTo>
                <a:lnTo>
                  <a:pt x="387" y="990"/>
                </a:lnTo>
                <a:lnTo>
                  <a:pt x="336" y="974"/>
                </a:lnTo>
                <a:lnTo>
                  <a:pt x="285" y="953"/>
                </a:lnTo>
                <a:lnTo>
                  <a:pt x="237" y="926"/>
                </a:lnTo>
                <a:lnTo>
                  <a:pt x="191" y="892"/>
                </a:lnTo>
                <a:lnTo>
                  <a:pt x="148" y="853"/>
                </a:lnTo>
                <a:lnTo>
                  <a:pt x="109" y="810"/>
                </a:lnTo>
                <a:lnTo>
                  <a:pt x="75" y="764"/>
                </a:lnTo>
                <a:lnTo>
                  <a:pt x="48" y="716"/>
                </a:lnTo>
                <a:lnTo>
                  <a:pt x="27" y="666"/>
                </a:lnTo>
                <a:lnTo>
                  <a:pt x="12" y="613"/>
                </a:lnTo>
                <a:lnTo>
                  <a:pt x="4" y="558"/>
                </a:lnTo>
                <a:lnTo>
                  <a:pt x="0" y="500"/>
                </a:lnTo>
                <a:lnTo>
                  <a:pt x="4" y="443"/>
                </a:lnTo>
                <a:lnTo>
                  <a:pt x="12" y="387"/>
                </a:lnTo>
                <a:lnTo>
                  <a:pt x="27" y="334"/>
                </a:lnTo>
                <a:lnTo>
                  <a:pt x="48" y="284"/>
                </a:lnTo>
                <a:lnTo>
                  <a:pt x="75" y="236"/>
                </a:lnTo>
                <a:lnTo>
                  <a:pt x="109" y="189"/>
                </a:lnTo>
                <a:lnTo>
                  <a:pt x="148" y="145"/>
                </a:lnTo>
                <a:lnTo>
                  <a:pt x="190" y="107"/>
                </a:lnTo>
                <a:lnTo>
                  <a:pt x="236" y="74"/>
                </a:lnTo>
                <a:lnTo>
                  <a:pt x="283" y="47"/>
                </a:lnTo>
                <a:lnTo>
                  <a:pt x="333" y="27"/>
                </a:lnTo>
                <a:lnTo>
                  <a:pt x="386" y="12"/>
                </a:lnTo>
                <a:lnTo>
                  <a:pt x="443" y="3"/>
                </a:lnTo>
                <a:lnTo>
                  <a:pt x="500" y="0"/>
                </a:lnTo>
                <a:lnTo>
                  <a:pt x="559" y="3"/>
                </a:lnTo>
                <a:lnTo>
                  <a:pt x="615" y="12"/>
                </a:lnTo>
                <a:lnTo>
                  <a:pt x="668" y="27"/>
                </a:lnTo>
                <a:lnTo>
                  <a:pt x="718" y="47"/>
                </a:lnTo>
                <a:lnTo>
                  <a:pt x="766" y="74"/>
                </a:lnTo>
                <a:lnTo>
                  <a:pt x="812" y="107"/>
                </a:lnTo>
                <a:lnTo>
                  <a:pt x="856" y="145"/>
                </a:lnTo>
                <a:close/>
                <a:moveTo>
                  <a:pt x="214" y="210"/>
                </a:moveTo>
                <a:lnTo>
                  <a:pt x="181" y="246"/>
                </a:lnTo>
                <a:lnTo>
                  <a:pt x="154" y="285"/>
                </a:lnTo>
                <a:lnTo>
                  <a:pt x="130" y="325"/>
                </a:lnTo>
                <a:lnTo>
                  <a:pt x="113" y="366"/>
                </a:lnTo>
                <a:lnTo>
                  <a:pt x="101" y="410"/>
                </a:lnTo>
                <a:lnTo>
                  <a:pt x="93" y="454"/>
                </a:lnTo>
                <a:lnTo>
                  <a:pt x="91" y="501"/>
                </a:lnTo>
                <a:lnTo>
                  <a:pt x="94" y="555"/>
                </a:lnTo>
                <a:lnTo>
                  <a:pt x="105" y="607"/>
                </a:lnTo>
                <a:lnTo>
                  <a:pt x="121" y="656"/>
                </a:lnTo>
                <a:lnTo>
                  <a:pt x="145" y="703"/>
                </a:lnTo>
                <a:lnTo>
                  <a:pt x="175" y="747"/>
                </a:lnTo>
                <a:lnTo>
                  <a:pt x="213" y="789"/>
                </a:lnTo>
                <a:lnTo>
                  <a:pt x="248" y="821"/>
                </a:lnTo>
                <a:lnTo>
                  <a:pt x="285" y="849"/>
                </a:lnTo>
                <a:lnTo>
                  <a:pt x="325" y="871"/>
                </a:lnTo>
                <a:lnTo>
                  <a:pt x="366" y="887"/>
                </a:lnTo>
                <a:lnTo>
                  <a:pt x="410" y="900"/>
                </a:lnTo>
                <a:lnTo>
                  <a:pt x="454" y="907"/>
                </a:lnTo>
                <a:lnTo>
                  <a:pt x="501" y="910"/>
                </a:lnTo>
                <a:lnTo>
                  <a:pt x="548" y="907"/>
                </a:lnTo>
                <a:lnTo>
                  <a:pt x="593" y="900"/>
                </a:lnTo>
                <a:lnTo>
                  <a:pt x="637" y="887"/>
                </a:lnTo>
                <a:lnTo>
                  <a:pt x="678" y="870"/>
                </a:lnTo>
                <a:lnTo>
                  <a:pt x="718" y="848"/>
                </a:lnTo>
                <a:lnTo>
                  <a:pt x="757" y="821"/>
                </a:lnTo>
                <a:lnTo>
                  <a:pt x="793" y="788"/>
                </a:lnTo>
                <a:lnTo>
                  <a:pt x="824" y="754"/>
                </a:lnTo>
                <a:lnTo>
                  <a:pt x="851" y="717"/>
                </a:lnTo>
                <a:lnTo>
                  <a:pt x="872" y="680"/>
                </a:lnTo>
                <a:lnTo>
                  <a:pt x="888" y="639"/>
                </a:lnTo>
                <a:lnTo>
                  <a:pt x="901" y="595"/>
                </a:lnTo>
                <a:lnTo>
                  <a:pt x="908" y="549"/>
                </a:lnTo>
                <a:lnTo>
                  <a:pt x="911" y="501"/>
                </a:lnTo>
                <a:lnTo>
                  <a:pt x="908" y="453"/>
                </a:lnTo>
                <a:lnTo>
                  <a:pt x="901" y="407"/>
                </a:lnTo>
                <a:lnTo>
                  <a:pt x="888" y="364"/>
                </a:lnTo>
                <a:lnTo>
                  <a:pt x="872" y="322"/>
                </a:lnTo>
                <a:lnTo>
                  <a:pt x="850" y="283"/>
                </a:lnTo>
                <a:lnTo>
                  <a:pt x="823" y="245"/>
                </a:lnTo>
                <a:lnTo>
                  <a:pt x="791" y="210"/>
                </a:lnTo>
                <a:lnTo>
                  <a:pt x="756" y="178"/>
                </a:lnTo>
                <a:lnTo>
                  <a:pt x="718" y="151"/>
                </a:lnTo>
                <a:lnTo>
                  <a:pt x="680" y="129"/>
                </a:lnTo>
                <a:lnTo>
                  <a:pt x="639" y="113"/>
                </a:lnTo>
                <a:lnTo>
                  <a:pt x="594" y="100"/>
                </a:lnTo>
                <a:lnTo>
                  <a:pt x="549" y="93"/>
                </a:lnTo>
                <a:lnTo>
                  <a:pt x="501" y="90"/>
                </a:lnTo>
                <a:lnTo>
                  <a:pt x="453" y="93"/>
                </a:lnTo>
                <a:lnTo>
                  <a:pt x="409" y="100"/>
                </a:lnTo>
                <a:lnTo>
                  <a:pt x="365" y="113"/>
                </a:lnTo>
                <a:lnTo>
                  <a:pt x="324" y="129"/>
                </a:lnTo>
                <a:lnTo>
                  <a:pt x="284" y="151"/>
                </a:lnTo>
                <a:lnTo>
                  <a:pt x="248" y="178"/>
                </a:lnTo>
                <a:lnTo>
                  <a:pt x="214" y="210"/>
                </a:lnTo>
                <a:close/>
                <a:moveTo>
                  <a:pt x="428" y="452"/>
                </a:moveTo>
                <a:lnTo>
                  <a:pt x="418" y="434"/>
                </a:lnTo>
                <a:lnTo>
                  <a:pt x="405" y="421"/>
                </a:lnTo>
                <a:lnTo>
                  <a:pt x="390" y="413"/>
                </a:lnTo>
                <a:lnTo>
                  <a:pt x="372" y="411"/>
                </a:lnTo>
                <a:lnTo>
                  <a:pt x="352" y="413"/>
                </a:lnTo>
                <a:lnTo>
                  <a:pt x="336" y="420"/>
                </a:lnTo>
                <a:lnTo>
                  <a:pt x="323" y="433"/>
                </a:lnTo>
                <a:lnTo>
                  <a:pt x="313" y="451"/>
                </a:lnTo>
                <a:lnTo>
                  <a:pt x="309" y="473"/>
                </a:lnTo>
                <a:lnTo>
                  <a:pt x="306" y="500"/>
                </a:lnTo>
                <a:lnTo>
                  <a:pt x="309" y="527"/>
                </a:lnTo>
                <a:lnTo>
                  <a:pt x="313" y="549"/>
                </a:lnTo>
                <a:lnTo>
                  <a:pt x="323" y="567"/>
                </a:lnTo>
                <a:lnTo>
                  <a:pt x="336" y="580"/>
                </a:lnTo>
                <a:lnTo>
                  <a:pt x="352" y="587"/>
                </a:lnTo>
                <a:lnTo>
                  <a:pt x="372" y="589"/>
                </a:lnTo>
                <a:lnTo>
                  <a:pt x="392" y="587"/>
                </a:lnTo>
                <a:lnTo>
                  <a:pt x="410" y="579"/>
                </a:lnTo>
                <a:lnTo>
                  <a:pt x="424" y="565"/>
                </a:lnTo>
                <a:lnTo>
                  <a:pt x="434" y="546"/>
                </a:lnTo>
                <a:lnTo>
                  <a:pt x="497" y="579"/>
                </a:lnTo>
                <a:lnTo>
                  <a:pt x="480" y="602"/>
                </a:lnTo>
                <a:lnTo>
                  <a:pt x="463" y="622"/>
                </a:lnTo>
                <a:lnTo>
                  <a:pt x="441" y="637"/>
                </a:lnTo>
                <a:lnTo>
                  <a:pt x="418" y="648"/>
                </a:lnTo>
                <a:lnTo>
                  <a:pt x="393" y="654"/>
                </a:lnTo>
                <a:lnTo>
                  <a:pt x="365" y="656"/>
                </a:lnTo>
                <a:lnTo>
                  <a:pt x="332" y="654"/>
                </a:lnTo>
                <a:lnTo>
                  <a:pt x="304" y="646"/>
                </a:lnTo>
                <a:lnTo>
                  <a:pt x="279" y="633"/>
                </a:lnTo>
                <a:lnTo>
                  <a:pt x="257" y="615"/>
                </a:lnTo>
                <a:lnTo>
                  <a:pt x="243" y="597"/>
                </a:lnTo>
                <a:lnTo>
                  <a:pt x="231" y="576"/>
                </a:lnTo>
                <a:lnTo>
                  <a:pt x="223" y="554"/>
                </a:lnTo>
                <a:lnTo>
                  <a:pt x="217" y="528"/>
                </a:lnTo>
                <a:lnTo>
                  <a:pt x="216" y="500"/>
                </a:lnTo>
                <a:lnTo>
                  <a:pt x="218" y="466"/>
                </a:lnTo>
                <a:lnTo>
                  <a:pt x="227" y="437"/>
                </a:lnTo>
                <a:lnTo>
                  <a:pt x="240" y="410"/>
                </a:lnTo>
                <a:lnTo>
                  <a:pt x="258" y="387"/>
                </a:lnTo>
                <a:lnTo>
                  <a:pt x="281" y="369"/>
                </a:lnTo>
                <a:lnTo>
                  <a:pt x="305" y="356"/>
                </a:lnTo>
                <a:lnTo>
                  <a:pt x="332" y="347"/>
                </a:lnTo>
                <a:lnTo>
                  <a:pt x="363" y="345"/>
                </a:lnTo>
                <a:lnTo>
                  <a:pt x="392" y="347"/>
                </a:lnTo>
                <a:lnTo>
                  <a:pt x="418" y="353"/>
                </a:lnTo>
                <a:lnTo>
                  <a:pt x="441" y="364"/>
                </a:lnTo>
                <a:lnTo>
                  <a:pt x="463" y="378"/>
                </a:lnTo>
                <a:lnTo>
                  <a:pt x="480" y="396"/>
                </a:lnTo>
                <a:lnTo>
                  <a:pt x="495" y="418"/>
                </a:lnTo>
                <a:lnTo>
                  <a:pt x="428" y="452"/>
                </a:lnTo>
                <a:close/>
                <a:moveTo>
                  <a:pt x="716" y="452"/>
                </a:moveTo>
                <a:lnTo>
                  <a:pt x="705" y="434"/>
                </a:lnTo>
                <a:lnTo>
                  <a:pt x="694" y="421"/>
                </a:lnTo>
                <a:lnTo>
                  <a:pt x="678" y="413"/>
                </a:lnTo>
                <a:lnTo>
                  <a:pt x="661" y="411"/>
                </a:lnTo>
                <a:lnTo>
                  <a:pt x="641" y="413"/>
                </a:lnTo>
                <a:lnTo>
                  <a:pt x="623" y="420"/>
                </a:lnTo>
                <a:lnTo>
                  <a:pt x="610" y="433"/>
                </a:lnTo>
                <a:lnTo>
                  <a:pt x="601" y="451"/>
                </a:lnTo>
                <a:lnTo>
                  <a:pt x="596" y="473"/>
                </a:lnTo>
                <a:lnTo>
                  <a:pt x="594" y="500"/>
                </a:lnTo>
                <a:lnTo>
                  <a:pt x="596" y="527"/>
                </a:lnTo>
                <a:lnTo>
                  <a:pt x="601" y="549"/>
                </a:lnTo>
                <a:lnTo>
                  <a:pt x="610" y="567"/>
                </a:lnTo>
                <a:lnTo>
                  <a:pt x="623" y="580"/>
                </a:lnTo>
                <a:lnTo>
                  <a:pt x="641" y="587"/>
                </a:lnTo>
                <a:lnTo>
                  <a:pt x="661" y="589"/>
                </a:lnTo>
                <a:lnTo>
                  <a:pt x="681" y="587"/>
                </a:lnTo>
                <a:lnTo>
                  <a:pt x="698" y="579"/>
                </a:lnTo>
                <a:lnTo>
                  <a:pt x="712" y="565"/>
                </a:lnTo>
                <a:lnTo>
                  <a:pt x="723" y="546"/>
                </a:lnTo>
                <a:lnTo>
                  <a:pt x="785" y="579"/>
                </a:lnTo>
                <a:lnTo>
                  <a:pt x="769" y="602"/>
                </a:lnTo>
                <a:lnTo>
                  <a:pt x="751" y="622"/>
                </a:lnTo>
                <a:lnTo>
                  <a:pt x="730" y="637"/>
                </a:lnTo>
                <a:lnTo>
                  <a:pt x="708" y="648"/>
                </a:lnTo>
                <a:lnTo>
                  <a:pt x="682" y="654"/>
                </a:lnTo>
                <a:lnTo>
                  <a:pt x="654" y="656"/>
                </a:lnTo>
                <a:lnTo>
                  <a:pt x="622" y="654"/>
                </a:lnTo>
                <a:lnTo>
                  <a:pt x="593" y="646"/>
                </a:lnTo>
                <a:lnTo>
                  <a:pt x="568" y="633"/>
                </a:lnTo>
                <a:lnTo>
                  <a:pt x="546" y="615"/>
                </a:lnTo>
                <a:lnTo>
                  <a:pt x="528" y="592"/>
                </a:lnTo>
                <a:lnTo>
                  <a:pt x="515" y="566"/>
                </a:lnTo>
                <a:lnTo>
                  <a:pt x="508" y="535"/>
                </a:lnTo>
                <a:lnTo>
                  <a:pt x="506" y="500"/>
                </a:lnTo>
                <a:lnTo>
                  <a:pt x="508" y="466"/>
                </a:lnTo>
                <a:lnTo>
                  <a:pt x="515" y="437"/>
                </a:lnTo>
                <a:lnTo>
                  <a:pt x="528" y="410"/>
                </a:lnTo>
                <a:lnTo>
                  <a:pt x="547" y="387"/>
                </a:lnTo>
                <a:lnTo>
                  <a:pt x="569" y="369"/>
                </a:lnTo>
                <a:lnTo>
                  <a:pt x="594" y="356"/>
                </a:lnTo>
                <a:lnTo>
                  <a:pt x="621" y="347"/>
                </a:lnTo>
                <a:lnTo>
                  <a:pt x="651" y="345"/>
                </a:lnTo>
                <a:lnTo>
                  <a:pt x="681" y="347"/>
                </a:lnTo>
                <a:lnTo>
                  <a:pt x="708" y="353"/>
                </a:lnTo>
                <a:lnTo>
                  <a:pt x="731" y="364"/>
                </a:lnTo>
                <a:lnTo>
                  <a:pt x="751" y="378"/>
                </a:lnTo>
                <a:lnTo>
                  <a:pt x="769" y="396"/>
                </a:lnTo>
                <a:lnTo>
                  <a:pt x="784" y="418"/>
                </a:lnTo>
                <a:lnTo>
                  <a:pt x="716" y="452"/>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0" name="Freeform 9"/>
          <xdr:cNvSpPr>
            <a:spLocks/>
          </xdr:cNvSpPr>
        </xdr:nvSpPr>
        <xdr:spPr bwMode="auto">
          <a:xfrm>
            <a:off x="1612900" y="3689350"/>
            <a:ext cx="273050" cy="273050"/>
          </a:xfrm>
          <a:custGeom>
            <a:avLst/>
            <a:gdLst>
              <a:gd name="T0" fmla="*/ 344 w 688"/>
              <a:gd name="T1" fmla="*/ 0 h 686"/>
              <a:gd name="T2" fmla="*/ 391 w 688"/>
              <a:gd name="T3" fmla="*/ 3 h 686"/>
              <a:gd name="T4" fmla="*/ 436 w 688"/>
              <a:gd name="T5" fmla="*/ 11 h 686"/>
              <a:gd name="T6" fmla="*/ 478 w 688"/>
              <a:gd name="T7" fmla="*/ 27 h 686"/>
              <a:gd name="T8" fmla="*/ 518 w 688"/>
              <a:gd name="T9" fmla="*/ 47 h 686"/>
              <a:gd name="T10" fmla="*/ 554 w 688"/>
              <a:gd name="T11" fmla="*/ 71 h 686"/>
              <a:gd name="T12" fmla="*/ 587 w 688"/>
              <a:gd name="T13" fmla="*/ 101 h 686"/>
              <a:gd name="T14" fmla="*/ 616 w 688"/>
              <a:gd name="T15" fmla="*/ 134 h 686"/>
              <a:gd name="T16" fmla="*/ 641 w 688"/>
              <a:gd name="T17" fmla="*/ 170 h 686"/>
              <a:gd name="T18" fmla="*/ 661 w 688"/>
              <a:gd name="T19" fmla="*/ 209 h 686"/>
              <a:gd name="T20" fmla="*/ 676 w 688"/>
              <a:gd name="T21" fmla="*/ 251 h 686"/>
              <a:gd name="T22" fmla="*/ 684 w 688"/>
              <a:gd name="T23" fmla="*/ 296 h 686"/>
              <a:gd name="T24" fmla="*/ 688 w 688"/>
              <a:gd name="T25" fmla="*/ 342 h 686"/>
              <a:gd name="T26" fmla="*/ 684 w 688"/>
              <a:gd name="T27" fmla="*/ 389 h 686"/>
              <a:gd name="T28" fmla="*/ 676 w 688"/>
              <a:gd name="T29" fmla="*/ 434 h 686"/>
              <a:gd name="T30" fmla="*/ 661 w 688"/>
              <a:gd name="T31" fmla="*/ 476 h 686"/>
              <a:gd name="T32" fmla="*/ 641 w 688"/>
              <a:gd name="T33" fmla="*/ 516 h 686"/>
              <a:gd name="T34" fmla="*/ 616 w 688"/>
              <a:gd name="T35" fmla="*/ 553 h 686"/>
              <a:gd name="T36" fmla="*/ 587 w 688"/>
              <a:gd name="T37" fmla="*/ 586 h 686"/>
              <a:gd name="T38" fmla="*/ 554 w 688"/>
              <a:gd name="T39" fmla="*/ 615 h 686"/>
              <a:gd name="T40" fmla="*/ 518 w 688"/>
              <a:gd name="T41" fmla="*/ 640 h 686"/>
              <a:gd name="T42" fmla="*/ 478 w 688"/>
              <a:gd name="T43" fmla="*/ 659 h 686"/>
              <a:gd name="T44" fmla="*/ 436 w 688"/>
              <a:gd name="T45" fmla="*/ 675 h 686"/>
              <a:gd name="T46" fmla="*/ 391 w 688"/>
              <a:gd name="T47" fmla="*/ 683 h 686"/>
              <a:gd name="T48" fmla="*/ 344 w 688"/>
              <a:gd name="T49" fmla="*/ 686 h 686"/>
              <a:gd name="T50" fmla="*/ 297 w 688"/>
              <a:gd name="T51" fmla="*/ 683 h 686"/>
              <a:gd name="T52" fmla="*/ 252 w 688"/>
              <a:gd name="T53" fmla="*/ 675 h 686"/>
              <a:gd name="T54" fmla="*/ 210 w 688"/>
              <a:gd name="T55" fmla="*/ 659 h 686"/>
              <a:gd name="T56" fmla="*/ 170 w 688"/>
              <a:gd name="T57" fmla="*/ 640 h 686"/>
              <a:gd name="T58" fmla="*/ 134 w 688"/>
              <a:gd name="T59" fmla="*/ 615 h 686"/>
              <a:gd name="T60" fmla="*/ 101 w 688"/>
              <a:gd name="T61" fmla="*/ 586 h 686"/>
              <a:gd name="T62" fmla="*/ 72 w 688"/>
              <a:gd name="T63" fmla="*/ 553 h 686"/>
              <a:gd name="T64" fmla="*/ 47 w 688"/>
              <a:gd name="T65" fmla="*/ 516 h 686"/>
              <a:gd name="T66" fmla="*/ 27 w 688"/>
              <a:gd name="T67" fmla="*/ 476 h 686"/>
              <a:gd name="T68" fmla="*/ 13 w 688"/>
              <a:gd name="T69" fmla="*/ 434 h 686"/>
              <a:gd name="T70" fmla="*/ 4 w 688"/>
              <a:gd name="T71" fmla="*/ 389 h 686"/>
              <a:gd name="T72" fmla="*/ 0 w 688"/>
              <a:gd name="T73" fmla="*/ 342 h 686"/>
              <a:gd name="T74" fmla="*/ 4 w 688"/>
              <a:gd name="T75" fmla="*/ 296 h 686"/>
              <a:gd name="T76" fmla="*/ 13 w 688"/>
              <a:gd name="T77" fmla="*/ 251 h 686"/>
              <a:gd name="T78" fmla="*/ 27 w 688"/>
              <a:gd name="T79" fmla="*/ 209 h 686"/>
              <a:gd name="T80" fmla="*/ 47 w 688"/>
              <a:gd name="T81" fmla="*/ 170 h 686"/>
              <a:gd name="T82" fmla="*/ 72 w 688"/>
              <a:gd name="T83" fmla="*/ 134 h 686"/>
              <a:gd name="T84" fmla="*/ 101 w 688"/>
              <a:gd name="T85" fmla="*/ 101 h 686"/>
              <a:gd name="T86" fmla="*/ 134 w 688"/>
              <a:gd name="T87" fmla="*/ 71 h 686"/>
              <a:gd name="T88" fmla="*/ 170 w 688"/>
              <a:gd name="T89" fmla="*/ 47 h 686"/>
              <a:gd name="T90" fmla="*/ 210 w 688"/>
              <a:gd name="T91" fmla="*/ 27 h 686"/>
              <a:gd name="T92" fmla="*/ 252 w 688"/>
              <a:gd name="T93" fmla="*/ 11 h 686"/>
              <a:gd name="T94" fmla="*/ 297 w 688"/>
              <a:gd name="T95" fmla="*/ 3 h 686"/>
              <a:gd name="T96" fmla="*/ 344 w 688"/>
              <a:gd name="T97" fmla="*/ 0 h 68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688"/>
              <a:gd name="T148" fmla="*/ 0 h 686"/>
              <a:gd name="T149" fmla="*/ 688 w 688"/>
              <a:gd name="T150" fmla="*/ 686 h 68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688" h="686">
                <a:moveTo>
                  <a:pt x="344" y="0"/>
                </a:moveTo>
                <a:lnTo>
                  <a:pt x="391" y="3"/>
                </a:lnTo>
                <a:lnTo>
                  <a:pt x="436" y="11"/>
                </a:lnTo>
                <a:lnTo>
                  <a:pt x="478" y="27"/>
                </a:lnTo>
                <a:lnTo>
                  <a:pt x="518" y="47"/>
                </a:lnTo>
                <a:lnTo>
                  <a:pt x="554" y="71"/>
                </a:lnTo>
                <a:lnTo>
                  <a:pt x="587" y="101"/>
                </a:lnTo>
                <a:lnTo>
                  <a:pt x="616" y="134"/>
                </a:lnTo>
                <a:lnTo>
                  <a:pt x="641" y="170"/>
                </a:lnTo>
                <a:lnTo>
                  <a:pt x="661" y="209"/>
                </a:lnTo>
                <a:lnTo>
                  <a:pt x="676" y="251"/>
                </a:lnTo>
                <a:lnTo>
                  <a:pt x="684" y="296"/>
                </a:lnTo>
                <a:lnTo>
                  <a:pt x="688" y="342"/>
                </a:lnTo>
                <a:lnTo>
                  <a:pt x="684" y="389"/>
                </a:lnTo>
                <a:lnTo>
                  <a:pt x="676" y="434"/>
                </a:lnTo>
                <a:lnTo>
                  <a:pt x="661" y="476"/>
                </a:lnTo>
                <a:lnTo>
                  <a:pt x="641" y="516"/>
                </a:lnTo>
                <a:lnTo>
                  <a:pt x="616" y="553"/>
                </a:lnTo>
                <a:lnTo>
                  <a:pt x="587" y="586"/>
                </a:lnTo>
                <a:lnTo>
                  <a:pt x="554" y="615"/>
                </a:lnTo>
                <a:lnTo>
                  <a:pt x="518" y="640"/>
                </a:lnTo>
                <a:lnTo>
                  <a:pt x="478" y="659"/>
                </a:lnTo>
                <a:lnTo>
                  <a:pt x="436" y="675"/>
                </a:lnTo>
                <a:lnTo>
                  <a:pt x="391" y="683"/>
                </a:lnTo>
                <a:lnTo>
                  <a:pt x="344" y="686"/>
                </a:lnTo>
                <a:lnTo>
                  <a:pt x="297" y="683"/>
                </a:lnTo>
                <a:lnTo>
                  <a:pt x="252" y="675"/>
                </a:lnTo>
                <a:lnTo>
                  <a:pt x="210" y="659"/>
                </a:lnTo>
                <a:lnTo>
                  <a:pt x="170" y="640"/>
                </a:lnTo>
                <a:lnTo>
                  <a:pt x="134" y="615"/>
                </a:lnTo>
                <a:lnTo>
                  <a:pt x="101" y="586"/>
                </a:lnTo>
                <a:lnTo>
                  <a:pt x="72" y="553"/>
                </a:lnTo>
                <a:lnTo>
                  <a:pt x="47" y="516"/>
                </a:lnTo>
                <a:lnTo>
                  <a:pt x="27" y="476"/>
                </a:lnTo>
                <a:lnTo>
                  <a:pt x="13" y="434"/>
                </a:lnTo>
                <a:lnTo>
                  <a:pt x="4" y="389"/>
                </a:lnTo>
                <a:lnTo>
                  <a:pt x="0" y="342"/>
                </a:lnTo>
                <a:lnTo>
                  <a:pt x="4" y="296"/>
                </a:lnTo>
                <a:lnTo>
                  <a:pt x="13" y="251"/>
                </a:lnTo>
                <a:lnTo>
                  <a:pt x="27" y="209"/>
                </a:lnTo>
                <a:lnTo>
                  <a:pt x="47" y="170"/>
                </a:lnTo>
                <a:lnTo>
                  <a:pt x="72" y="134"/>
                </a:lnTo>
                <a:lnTo>
                  <a:pt x="101" y="101"/>
                </a:lnTo>
                <a:lnTo>
                  <a:pt x="134" y="71"/>
                </a:lnTo>
                <a:lnTo>
                  <a:pt x="170" y="47"/>
                </a:lnTo>
                <a:lnTo>
                  <a:pt x="210" y="27"/>
                </a:lnTo>
                <a:lnTo>
                  <a:pt x="252" y="11"/>
                </a:lnTo>
                <a:lnTo>
                  <a:pt x="297" y="3"/>
                </a:lnTo>
                <a:lnTo>
                  <a:pt x="344" y="0"/>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1" name="Freeform 10"/>
          <xdr:cNvSpPr>
            <a:spLocks/>
          </xdr:cNvSpPr>
        </xdr:nvSpPr>
        <xdr:spPr bwMode="auto">
          <a:xfrm>
            <a:off x="1709738" y="3776663"/>
            <a:ext cx="79375" cy="141288"/>
          </a:xfrm>
          <a:custGeom>
            <a:avLst/>
            <a:gdLst>
              <a:gd name="T0" fmla="*/ 200 w 200"/>
              <a:gd name="T1" fmla="*/ 25 h 356"/>
              <a:gd name="T2" fmla="*/ 197 w 200"/>
              <a:gd name="T3" fmla="*/ 15 h 356"/>
              <a:gd name="T4" fmla="*/ 193 w 200"/>
              <a:gd name="T5" fmla="*/ 7 h 356"/>
              <a:gd name="T6" fmla="*/ 186 w 200"/>
              <a:gd name="T7" fmla="*/ 3 h 356"/>
              <a:gd name="T8" fmla="*/ 176 w 200"/>
              <a:gd name="T9" fmla="*/ 0 h 356"/>
              <a:gd name="T10" fmla="*/ 24 w 200"/>
              <a:gd name="T11" fmla="*/ 0 h 356"/>
              <a:gd name="T12" fmla="*/ 14 w 200"/>
              <a:gd name="T13" fmla="*/ 3 h 356"/>
              <a:gd name="T14" fmla="*/ 7 w 200"/>
              <a:gd name="T15" fmla="*/ 7 h 356"/>
              <a:gd name="T16" fmla="*/ 3 w 200"/>
              <a:gd name="T17" fmla="*/ 15 h 356"/>
              <a:gd name="T18" fmla="*/ 0 w 200"/>
              <a:gd name="T19" fmla="*/ 25 h 356"/>
              <a:gd name="T20" fmla="*/ 0 w 200"/>
              <a:gd name="T21" fmla="*/ 176 h 356"/>
              <a:gd name="T22" fmla="*/ 43 w 200"/>
              <a:gd name="T23" fmla="*/ 176 h 356"/>
              <a:gd name="T24" fmla="*/ 43 w 200"/>
              <a:gd name="T25" fmla="*/ 356 h 356"/>
              <a:gd name="T26" fmla="*/ 157 w 200"/>
              <a:gd name="T27" fmla="*/ 356 h 356"/>
              <a:gd name="T28" fmla="*/ 157 w 200"/>
              <a:gd name="T29" fmla="*/ 176 h 356"/>
              <a:gd name="T30" fmla="*/ 200 w 200"/>
              <a:gd name="T31" fmla="*/ 176 h 356"/>
              <a:gd name="T32" fmla="*/ 200 w 200"/>
              <a:gd name="T33" fmla="*/ 25 h 3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200"/>
              <a:gd name="T52" fmla="*/ 0 h 356"/>
              <a:gd name="T53" fmla="*/ 200 w 200"/>
              <a:gd name="T54" fmla="*/ 356 h 35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200" h="356">
                <a:moveTo>
                  <a:pt x="200" y="25"/>
                </a:moveTo>
                <a:lnTo>
                  <a:pt x="197" y="15"/>
                </a:lnTo>
                <a:lnTo>
                  <a:pt x="193" y="7"/>
                </a:lnTo>
                <a:lnTo>
                  <a:pt x="186" y="3"/>
                </a:lnTo>
                <a:lnTo>
                  <a:pt x="176" y="0"/>
                </a:lnTo>
                <a:lnTo>
                  <a:pt x="24" y="0"/>
                </a:lnTo>
                <a:lnTo>
                  <a:pt x="14" y="3"/>
                </a:lnTo>
                <a:lnTo>
                  <a:pt x="7" y="7"/>
                </a:lnTo>
                <a:lnTo>
                  <a:pt x="3" y="15"/>
                </a:lnTo>
                <a:lnTo>
                  <a:pt x="0" y="25"/>
                </a:lnTo>
                <a:lnTo>
                  <a:pt x="0" y="176"/>
                </a:lnTo>
                <a:lnTo>
                  <a:pt x="43" y="176"/>
                </a:lnTo>
                <a:lnTo>
                  <a:pt x="43" y="356"/>
                </a:lnTo>
                <a:lnTo>
                  <a:pt x="157" y="356"/>
                </a:lnTo>
                <a:lnTo>
                  <a:pt x="157" y="176"/>
                </a:lnTo>
                <a:lnTo>
                  <a:pt x="200" y="176"/>
                </a:lnTo>
                <a:lnTo>
                  <a:pt x="200" y="25"/>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2" name="Freeform 11"/>
          <xdr:cNvSpPr>
            <a:spLocks/>
          </xdr:cNvSpPr>
        </xdr:nvSpPr>
        <xdr:spPr bwMode="auto">
          <a:xfrm>
            <a:off x="1728788" y="3727450"/>
            <a:ext cx="41275" cy="41275"/>
          </a:xfrm>
          <a:custGeom>
            <a:avLst/>
            <a:gdLst>
              <a:gd name="T0" fmla="*/ 52 w 104"/>
              <a:gd name="T1" fmla="*/ 0 h 103"/>
              <a:gd name="T2" fmla="*/ 68 w 104"/>
              <a:gd name="T3" fmla="*/ 2 h 103"/>
              <a:gd name="T4" fmla="*/ 83 w 104"/>
              <a:gd name="T5" fmla="*/ 11 h 103"/>
              <a:gd name="T6" fmla="*/ 93 w 104"/>
              <a:gd name="T7" fmla="*/ 21 h 103"/>
              <a:gd name="T8" fmla="*/ 101 w 104"/>
              <a:gd name="T9" fmla="*/ 35 h 103"/>
              <a:gd name="T10" fmla="*/ 104 w 104"/>
              <a:gd name="T11" fmla="*/ 52 h 103"/>
              <a:gd name="T12" fmla="*/ 101 w 104"/>
              <a:gd name="T13" fmla="*/ 68 h 103"/>
              <a:gd name="T14" fmla="*/ 93 w 104"/>
              <a:gd name="T15" fmla="*/ 82 h 103"/>
              <a:gd name="T16" fmla="*/ 83 w 104"/>
              <a:gd name="T17" fmla="*/ 93 h 103"/>
              <a:gd name="T18" fmla="*/ 68 w 104"/>
              <a:gd name="T19" fmla="*/ 101 h 103"/>
              <a:gd name="T20" fmla="*/ 52 w 104"/>
              <a:gd name="T21" fmla="*/ 103 h 103"/>
              <a:gd name="T22" fmla="*/ 36 w 104"/>
              <a:gd name="T23" fmla="*/ 101 h 103"/>
              <a:gd name="T24" fmla="*/ 21 w 104"/>
              <a:gd name="T25" fmla="*/ 93 h 103"/>
              <a:gd name="T26" fmla="*/ 11 w 104"/>
              <a:gd name="T27" fmla="*/ 82 h 103"/>
              <a:gd name="T28" fmla="*/ 3 w 104"/>
              <a:gd name="T29" fmla="*/ 68 h 103"/>
              <a:gd name="T30" fmla="*/ 0 w 104"/>
              <a:gd name="T31" fmla="*/ 52 h 103"/>
              <a:gd name="T32" fmla="*/ 3 w 104"/>
              <a:gd name="T33" fmla="*/ 35 h 103"/>
              <a:gd name="T34" fmla="*/ 11 w 104"/>
              <a:gd name="T35" fmla="*/ 21 h 103"/>
              <a:gd name="T36" fmla="*/ 21 w 104"/>
              <a:gd name="T37" fmla="*/ 11 h 103"/>
              <a:gd name="T38" fmla="*/ 36 w 104"/>
              <a:gd name="T39" fmla="*/ 2 h 103"/>
              <a:gd name="T40" fmla="*/ 52 w 104"/>
              <a:gd name="T41" fmla="*/ 0 h 103"/>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104"/>
              <a:gd name="T64" fmla="*/ 0 h 103"/>
              <a:gd name="T65" fmla="*/ 104 w 104"/>
              <a:gd name="T66" fmla="*/ 103 h 103"/>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104" h="103">
                <a:moveTo>
                  <a:pt x="52" y="0"/>
                </a:moveTo>
                <a:lnTo>
                  <a:pt x="68" y="2"/>
                </a:lnTo>
                <a:lnTo>
                  <a:pt x="83" y="11"/>
                </a:lnTo>
                <a:lnTo>
                  <a:pt x="93" y="21"/>
                </a:lnTo>
                <a:lnTo>
                  <a:pt x="101" y="35"/>
                </a:lnTo>
                <a:lnTo>
                  <a:pt x="104" y="52"/>
                </a:lnTo>
                <a:lnTo>
                  <a:pt x="101" y="68"/>
                </a:lnTo>
                <a:lnTo>
                  <a:pt x="93" y="82"/>
                </a:lnTo>
                <a:lnTo>
                  <a:pt x="83" y="93"/>
                </a:lnTo>
                <a:lnTo>
                  <a:pt x="68" y="101"/>
                </a:lnTo>
                <a:lnTo>
                  <a:pt x="52" y="103"/>
                </a:lnTo>
                <a:lnTo>
                  <a:pt x="36" y="101"/>
                </a:lnTo>
                <a:lnTo>
                  <a:pt x="21" y="93"/>
                </a:lnTo>
                <a:lnTo>
                  <a:pt x="11" y="82"/>
                </a:lnTo>
                <a:lnTo>
                  <a:pt x="3" y="68"/>
                </a:lnTo>
                <a:lnTo>
                  <a:pt x="0" y="52"/>
                </a:lnTo>
                <a:lnTo>
                  <a:pt x="3" y="35"/>
                </a:lnTo>
                <a:lnTo>
                  <a:pt x="11" y="21"/>
                </a:lnTo>
                <a:lnTo>
                  <a:pt x="21" y="11"/>
                </a:lnTo>
                <a:lnTo>
                  <a:pt x="36" y="2"/>
                </a:lnTo>
                <a:lnTo>
                  <a:pt x="52" y="0"/>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3" name="Freeform 12"/>
          <xdr:cNvSpPr>
            <a:spLocks noEditPoints="1"/>
          </xdr:cNvSpPr>
        </xdr:nvSpPr>
        <xdr:spPr bwMode="auto">
          <a:xfrm>
            <a:off x="1601788" y="3675063"/>
            <a:ext cx="295275" cy="295275"/>
          </a:xfrm>
          <a:custGeom>
            <a:avLst/>
            <a:gdLst>
              <a:gd name="T0" fmla="*/ 321 w 742"/>
              <a:gd name="T1" fmla="*/ 4 h 742"/>
              <a:gd name="T2" fmla="*/ 228 w 742"/>
              <a:gd name="T3" fmla="*/ 27 h 742"/>
              <a:gd name="T4" fmla="*/ 147 w 742"/>
              <a:gd name="T5" fmla="*/ 74 h 742"/>
              <a:gd name="T6" fmla="*/ 76 w 742"/>
              <a:gd name="T7" fmla="*/ 146 h 742"/>
              <a:gd name="T8" fmla="*/ 27 w 742"/>
              <a:gd name="T9" fmla="*/ 229 h 742"/>
              <a:gd name="T10" fmla="*/ 4 w 742"/>
              <a:gd name="T11" fmla="*/ 322 h 742"/>
              <a:gd name="T12" fmla="*/ 4 w 742"/>
              <a:gd name="T13" fmla="*/ 421 h 742"/>
              <a:gd name="T14" fmla="*/ 27 w 742"/>
              <a:gd name="T15" fmla="*/ 512 h 742"/>
              <a:gd name="T16" fmla="*/ 76 w 742"/>
              <a:gd name="T17" fmla="*/ 596 h 742"/>
              <a:gd name="T18" fmla="*/ 147 w 742"/>
              <a:gd name="T19" fmla="*/ 666 h 742"/>
              <a:gd name="T20" fmla="*/ 229 w 742"/>
              <a:gd name="T21" fmla="*/ 715 h 742"/>
              <a:gd name="T22" fmla="*/ 322 w 742"/>
              <a:gd name="T23" fmla="*/ 739 h 742"/>
              <a:gd name="T24" fmla="*/ 421 w 742"/>
              <a:gd name="T25" fmla="*/ 739 h 742"/>
              <a:gd name="T26" fmla="*/ 514 w 742"/>
              <a:gd name="T27" fmla="*/ 715 h 742"/>
              <a:gd name="T28" fmla="*/ 597 w 742"/>
              <a:gd name="T29" fmla="*/ 666 h 742"/>
              <a:gd name="T30" fmla="*/ 669 w 742"/>
              <a:gd name="T31" fmla="*/ 596 h 742"/>
              <a:gd name="T32" fmla="*/ 716 w 742"/>
              <a:gd name="T33" fmla="*/ 515 h 742"/>
              <a:gd name="T34" fmla="*/ 739 w 742"/>
              <a:gd name="T35" fmla="*/ 422 h 742"/>
              <a:gd name="T36" fmla="*/ 738 w 742"/>
              <a:gd name="T37" fmla="*/ 321 h 742"/>
              <a:gd name="T38" fmla="*/ 715 w 742"/>
              <a:gd name="T39" fmla="*/ 227 h 742"/>
              <a:gd name="T40" fmla="*/ 667 w 742"/>
              <a:gd name="T41" fmla="*/ 145 h 742"/>
              <a:gd name="T42" fmla="*/ 596 w 742"/>
              <a:gd name="T43" fmla="*/ 74 h 742"/>
              <a:gd name="T44" fmla="*/ 514 w 742"/>
              <a:gd name="T45" fmla="*/ 27 h 742"/>
              <a:gd name="T46" fmla="*/ 421 w 742"/>
              <a:gd name="T47" fmla="*/ 4 h 742"/>
              <a:gd name="T48" fmla="*/ 371 w 742"/>
              <a:gd name="T49" fmla="*/ 67 h 742"/>
              <a:gd name="T50" fmla="*/ 451 w 742"/>
              <a:gd name="T51" fmla="*/ 77 h 742"/>
              <a:gd name="T52" fmla="*/ 522 w 742"/>
              <a:gd name="T53" fmla="*/ 107 h 742"/>
              <a:gd name="T54" fmla="*/ 586 w 742"/>
              <a:gd name="T55" fmla="*/ 157 h 742"/>
              <a:gd name="T56" fmla="*/ 635 w 742"/>
              <a:gd name="T57" fmla="*/ 220 h 742"/>
              <a:gd name="T58" fmla="*/ 666 w 742"/>
              <a:gd name="T59" fmla="*/ 292 h 742"/>
              <a:gd name="T60" fmla="*/ 675 w 742"/>
              <a:gd name="T61" fmla="*/ 371 h 742"/>
              <a:gd name="T62" fmla="*/ 666 w 742"/>
              <a:gd name="T63" fmla="*/ 452 h 742"/>
              <a:gd name="T64" fmla="*/ 636 w 742"/>
              <a:gd name="T65" fmla="*/ 523 h 742"/>
              <a:gd name="T66" fmla="*/ 588 w 742"/>
              <a:gd name="T67" fmla="*/ 584 h 742"/>
              <a:gd name="T68" fmla="*/ 524 w 742"/>
              <a:gd name="T69" fmla="*/ 634 h 742"/>
              <a:gd name="T70" fmla="*/ 451 w 742"/>
              <a:gd name="T71" fmla="*/ 665 h 742"/>
              <a:gd name="T72" fmla="*/ 371 w 742"/>
              <a:gd name="T73" fmla="*/ 676 h 742"/>
              <a:gd name="T74" fmla="*/ 292 w 742"/>
              <a:gd name="T75" fmla="*/ 665 h 742"/>
              <a:gd name="T76" fmla="*/ 221 w 742"/>
              <a:gd name="T77" fmla="*/ 636 h 742"/>
              <a:gd name="T78" fmla="*/ 157 w 742"/>
              <a:gd name="T79" fmla="*/ 585 h 742"/>
              <a:gd name="T80" fmla="*/ 107 w 742"/>
              <a:gd name="T81" fmla="*/ 522 h 742"/>
              <a:gd name="T82" fmla="*/ 76 w 742"/>
              <a:gd name="T83" fmla="*/ 450 h 742"/>
              <a:gd name="T84" fmla="*/ 67 w 742"/>
              <a:gd name="T85" fmla="*/ 371 h 742"/>
              <a:gd name="T86" fmla="*/ 78 w 742"/>
              <a:gd name="T87" fmla="*/ 293 h 742"/>
              <a:gd name="T88" fmla="*/ 107 w 742"/>
              <a:gd name="T89" fmla="*/ 221 h 742"/>
              <a:gd name="T90" fmla="*/ 157 w 742"/>
              <a:gd name="T91" fmla="*/ 157 h 742"/>
              <a:gd name="T92" fmla="*/ 221 w 742"/>
              <a:gd name="T93" fmla="*/ 107 h 742"/>
              <a:gd name="T94" fmla="*/ 291 w 742"/>
              <a:gd name="T95" fmla="*/ 77 h 742"/>
              <a:gd name="T96" fmla="*/ 371 w 742"/>
              <a:gd name="T97" fmla="*/ 67 h 742"/>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742"/>
              <a:gd name="T148" fmla="*/ 0 h 742"/>
              <a:gd name="T149" fmla="*/ 742 w 742"/>
              <a:gd name="T150" fmla="*/ 742 h 742"/>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742" h="742">
                <a:moveTo>
                  <a:pt x="371" y="0"/>
                </a:moveTo>
                <a:lnTo>
                  <a:pt x="321" y="4"/>
                </a:lnTo>
                <a:lnTo>
                  <a:pt x="274" y="12"/>
                </a:lnTo>
                <a:lnTo>
                  <a:pt x="228" y="27"/>
                </a:lnTo>
                <a:lnTo>
                  <a:pt x="186" y="47"/>
                </a:lnTo>
                <a:lnTo>
                  <a:pt x="147" y="74"/>
                </a:lnTo>
                <a:lnTo>
                  <a:pt x="109" y="107"/>
                </a:lnTo>
                <a:lnTo>
                  <a:pt x="76" y="146"/>
                </a:lnTo>
                <a:lnTo>
                  <a:pt x="48" y="187"/>
                </a:lnTo>
                <a:lnTo>
                  <a:pt x="27" y="229"/>
                </a:lnTo>
                <a:lnTo>
                  <a:pt x="12" y="275"/>
                </a:lnTo>
                <a:lnTo>
                  <a:pt x="4" y="322"/>
                </a:lnTo>
                <a:lnTo>
                  <a:pt x="0" y="371"/>
                </a:lnTo>
                <a:lnTo>
                  <a:pt x="4" y="421"/>
                </a:lnTo>
                <a:lnTo>
                  <a:pt x="12" y="468"/>
                </a:lnTo>
                <a:lnTo>
                  <a:pt x="27" y="512"/>
                </a:lnTo>
                <a:lnTo>
                  <a:pt x="48" y="556"/>
                </a:lnTo>
                <a:lnTo>
                  <a:pt x="76" y="596"/>
                </a:lnTo>
                <a:lnTo>
                  <a:pt x="109" y="633"/>
                </a:lnTo>
                <a:lnTo>
                  <a:pt x="147" y="666"/>
                </a:lnTo>
                <a:lnTo>
                  <a:pt x="187" y="694"/>
                </a:lnTo>
                <a:lnTo>
                  <a:pt x="229" y="715"/>
                </a:lnTo>
                <a:lnTo>
                  <a:pt x="275" y="731"/>
                </a:lnTo>
                <a:lnTo>
                  <a:pt x="322" y="739"/>
                </a:lnTo>
                <a:lnTo>
                  <a:pt x="371" y="742"/>
                </a:lnTo>
                <a:lnTo>
                  <a:pt x="421" y="739"/>
                </a:lnTo>
                <a:lnTo>
                  <a:pt x="468" y="731"/>
                </a:lnTo>
                <a:lnTo>
                  <a:pt x="514" y="715"/>
                </a:lnTo>
                <a:lnTo>
                  <a:pt x="556" y="693"/>
                </a:lnTo>
                <a:lnTo>
                  <a:pt x="597" y="666"/>
                </a:lnTo>
                <a:lnTo>
                  <a:pt x="636" y="632"/>
                </a:lnTo>
                <a:lnTo>
                  <a:pt x="669" y="596"/>
                </a:lnTo>
                <a:lnTo>
                  <a:pt x="695" y="557"/>
                </a:lnTo>
                <a:lnTo>
                  <a:pt x="716" y="515"/>
                </a:lnTo>
                <a:lnTo>
                  <a:pt x="730" y="470"/>
                </a:lnTo>
                <a:lnTo>
                  <a:pt x="739" y="422"/>
                </a:lnTo>
                <a:lnTo>
                  <a:pt x="742" y="371"/>
                </a:lnTo>
                <a:lnTo>
                  <a:pt x="738" y="321"/>
                </a:lnTo>
                <a:lnTo>
                  <a:pt x="730" y="273"/>
                </a:lnTo>
                <a:lnTo>
                  <a:pt x="715" y="227"/>
                </a:lnTo>
                <a:lnTo>
                  <a:pt x="694" y="185"/>
                </a:lnTo>
                <a:lnTo>
                  <a:pt x="667" y="145"/>
                </a:lnTo>
                <a:lnTo>
                  <a:pt x="634" y="107"/>
                </a:lnTo>
                <a:lnTo>
                  <a:pt x="596" y="74"/>
                </a:lnTo>
                <a:lnTo>
                  <a:pt x="556" y="47"/>
                </a:lnTo>
                <a:lnTo>
                  <a:pt x="514" y="27"/>
                </a:lnTo>
                <a:lnTo>
                  <a:pt x="470" y="12"/>
                </a:lnTo>
                <a:lnTo>
                  <a:pt x="421" y="4"/>
                </a:lnTo>
                <a:lnTo>
                  <a:pt x="371" y="0"/>
                </a:lnTo>
                <a:close/>
                <a:moveTo>
                  <a:pt x="371" y="67"/>
                </a:moveTo>
                <a:lnTo>
                  <a:pt x="412" y="70"/>
                </a:lnTo>
                <a:lnTo>
                  <a:pt x="451" y="77"/>
                </a:lnTo>
                <a:lnTo>
                  <a:pt x="488" y="90"/>
                </a:lnTo>
                <a:lnTo>
                  <a:pt x="522" y="107"/>
                </a:lnTo>
                <a:lnTo>
                  <a:pt x="555" y="130"/>
                </a:lnTo>
                <a:lnTo>
                  <a:pt x="586" y="157"/>
                </a:lnTo>
                <a:lnTo>
                  <a:pt x="613" y="187"/>
                </a:lnTo>
                <a:lnTo>
                  <a:pt x="635" y="220"/>
                </a:lnTo>
                <a:lnTo>
                  <a:pt x="653" y="254"/>
                </a:lnTo>
                <a:lnTo>
                  <a:pt x="666" y="292"/>
                </a:lnTo>
                <a:lnTo>
                  <a:pt x="673" y="330"/>
                </a:lnTo>
                <a:lnTo>
                  <a:pt x="675" y="371"/>
                </a:lnTo>
                <a:lnTo>
                  <a:pt x="673" y="413"/>
                </a:lnTo>
                <a:lnTo>
                  <a:pt x="666" y="452"/>
                </a:lnTo>
                <a:lnTo>
                  <a:pt x="653" y="489"/>
                </a:lnTo>
                <a:lnTo>
                  <a:pt x="636" y="523"/>
                </a:lnTo>
                <a:lnTo>
                  <a:pt x="614" y="555"/>
                </a:lnTo>
                <a:lnTo>
                  <a:pt x="588" y="584"/>
                </a:lnTo>
                <a:lnTo>
                  <a:pt x="556" y="612"/>
                </a:lnTo>
                <a:lnTo>
                  <a:pt x="524" y="634"/>
                </a:lnTo>
                <a:lnTo>
                  <a:pt x="488" y="653"/>
                </a:lnTo>
                <a:lnTo>
                  <a:pt x="451" y="665"/>
                </a:lnTo>
                <a:lnTo>
                  <a:pt x="412" y="673"/>
                </a:lnTo>
                <a:lnTo>
                  <a:pt x="371" y="676"/>
                </a:lnTo>
                <a:lnTo>
                  <a:pt x="331" y="673"/>
                </a:lnTo>
                <a:lnTo>
                  <a:pt x="292" y="665"/>
                </a:lnTo>
                <a:lnTo>
                  <a:pt x="256" y="653"/>
                </a:lnTo>
                <a:lnTo>
                  <a:pt x="221" y="636"/>
                </a:lnTo>
                <a:lnTo>
                  <a:pt x="188" y="612"/>
                </a:lnTo>
                <a:lnTo>
                  <a:pt x="157" y="585"/>
                </a:lnTo>
                <a:lnTo>
                  <a:pt x="129" y="555"/>
                </a:lnTo>
                <a:lnTo>
                  <a:pt x="107" y="522"/>
                </a:lnTo>
                <a:lnTo>
                  <a:pt x="89" y="487"/>
                </a:lnTo>
                <a:lnTo>
                  <a:pt x="76" y="450"/>
                </a:lnTo>
                <a:lnTo>
                  <a:pt x="69" y="411"/>
                </a:lnTo>
                <a:lnTo>
                  <a:pt x="67" y="371"/>
                </a:lnTo>
                <a:lnTo>
                  <a:pt x="69" y="332"/>
                </a:lnTo>
                <a:lnTo>
                  <a:pt x="78" y="293"/>
                </a:lnTo>
                <a:lnTo>
                  <a:pt x="89" y="256"/>
                </a:lnTo>
                <a:lnTo>
                  <a:pt x="107" y="221"/>
                </a:lnTo>
                <a:lnTo>
                  <a:pt x="130" y="188"/>
                </a:lnTo>
                <a:lnTo>
                  <a:pt x="157" y="157"/>
                </a:lnTo>
                <a:lnTo>
                  <a:pt x="188" y="130"/>
                </a:lnTo>
                <a:lnTo>
                  <a:pt x="221" y="107"/>
                </a:lnTo>
                <a:lnTo>
                  <a:pt x="255" y="90"/>
                </a:lnTo>
                <a:lnTo>
                  <a:pt x="291" y="77"/>
                </a:lnTo>
                <a:lnTo>
                  <a:pt x="330" y="70"/>
                </a:lnTo>
                <a:lnTo>
                  <a:pt x="371" y="67"/>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4" name="Freeform 13"/>
          <xdr:cNvSpPr>
            <a:spLocks noEditPoints="1"/>
          </xdr:cNvSpPr>
        </xdr:nvSpPr>
        <xdr:spPr bwMode="auto">
          <a:xfrm>
            <a:off x="1666875" y="4048125"/>
            <a:ext cx="71438" cy="84138"/>
          </a:xfrm>
          <a:custGeom>
            <a:avLst/>
            <a:gdLst>
              <a:gd name="T0" fmla="*/ 114 w 178"/>
              <a:gd name="T1" fmla="*/ 1 h 212"/>
              <a:gd name="T2" fmla="*/ 139 w 178"/>
              <a:gd name="T3" fmla="*/ 7 h 212"/>
              <a:gd name="T4" fmla="*/ 153 w 178"/>
              <a:gd name="T5" fmla="*/ 15 h 212"/>
              <a:gd name="T6" fmla="*/ 160 w 178"/>
              <a:gd name="T7" fmla="*/ 23 h 212"/>
              <a:gd name="T8" fmla="*/ 166 w 178"/>
              <a:gd name="T9" fmla="*/ 40 h 212"/>
              <a:gd name="T10" fmla="*/ 165 w 178"/>
              <a:gd name="T11" fmla="*/ 68 h 212"/>
              <a:gd name="T12" fmla="*/ 151 w 178"/>
              <a:gd name="T13" fmla="*/ 89 h 212"/>
              <a:gd name="T14" fmla="*/ 151 w 178"/>
              <a:gd name="T15" fmla="*/ 102 h 212"/>
              <a:gd name="T16" fmla="*/ 168 w 178"/>
              <a:gd name="T17" fmla="*/ 117 h 212"/>
              <a:gd name="T18" fmla="*/ 176 w 178"/>
              <a:gd name="T19" fmla="*/ 138 h 212"/>
              <a:gd name="T20" fmla="*/ 176 w 178"/>
              <a:gd name="T21" fmla="*/ 166 h 212"/>
              <a:gd name="T22" fmla="*/ 164 w 178"/>
              <a:gd name="T23" fmla="*/ 189 h 212"/>
              <a:gd name="T24" fmla="*/ 144 w 178"/>
              <a:gd name="T25" fmla="*/ 204 h 212"/>
              <a:gd name="T26" fmla="*/ 103 w 178"/>
              <a:gd name="T27" fmla="*/ 212 h 212"/>
              <a:gd name="T28" fmla="*/ 0 w 178"/>
              <a:gd name="T29" fmla="*/ 0 h 212"/>
              <a:gd name="T30" fmla="*/ 94 w 178"/>
              <a:gd name="T31" fmla="*/ 85 h 212"/>
              <a:gd name="T32" fmla="*/ 114 w 178"/>
              <a:gd name="T33" fmla="*/ 80 h 212"/>
              <a:gd name="T34" fmla="*/ 123 w 178"/>
              <a:gd name="T35" fmla="*/ 61 h 212"/>
              <a:gd name="T36" fmla="*/ 120 w 178"/>
              <a:gd name="T37" fmla="*/ 49 h 212"/>
              <a:gd name="T38" fmla="*/ 113 w 178"/>
              <a:gd name="T39" fmla="*/ 41 h 212"/>
              <a:gd name="T40" fmla="*/ 99 w 178"/>
              <a:gd name="T41" fmla="*/ 37 h 212"/>
              <a:gd name="T42" fmla="*/ 46 w 178"/>
              <a:gd name="T43" fmla="*/ 36 h 212"/>
              <a:gd name="T44" fmla="*/ 94 w 178"/>
              <a:gd name="T45" fmla="*/ 85 h 212"/>
              <a:gd name="T46" fmla="*/ 106 w 178"/>
              <a:gd name="T47" fmla="*/ 176 h 212"/>
              <a:gd name="T48" fmla="*/ 114 w 178"/>
              <a:gd name="T49" fmla="*/ 173 h 212"/>
              <a:gd name="T50" fmla="*/ 120 w 178"/>
              <a:gd name="T51" fmla="*/ 170 h 212"/>
              <a:gd name="T52" fmla="*/ 128 w 178"/>
              <a:gd name="T53" fmla="*/ 162 h 212"/>
              <a:gd name="T54" fmla="*/ 131 w 178"/>
              <a:gd name="T55" fmla="*/ 154 h 212"/>
              <a:gd name="T56" fmla="*/ 130 w 178"/>
              <a:gd name="T57" fmla="*/ 138 h 212"/>
              <a:gd name="T58" fmla="*/ 121 w 178"/>
              <a:gd name="T59" fmla="*/ 124 h 212"/>
              <a:gd name="T60" fmla="*/ 98 w 178"/>
              <a:gd name="T61" fmla="*/ 118 h 212"/>
              <a:gd name="T62" fmla="*/ 46 w 178"/>
              <a:gd name="T63" fmla="*/ 176 h 212"/>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w 178"/>
              <a:gd name="T97" fmla="*/ 0 h 212"/>
              <a:gd name="T98" fmla="*/ 178 w 178"/>
              <a:gd name="T99" fmla="*/ 212 h 212"/>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T96" t="T97" r="T98" b="T99"/>
            <a:pathLst>
              <a:path w="178" h="212">
                <a:moveTo>
                  <a:pt x="100" y="0"/>
                </a:moveTo>
                <a:lnTo>
                  <a:pt x="114" y="1"/>
                </a:lnTo>
                <a:lnTo>
                  <a:pt x="127" y="3"/>
                </a:lnTo>
                <a:lnTo>
                  <a:pt x="139" y="7"/>
                </a:lnTo>
                <a:lnTo>
                  <a:pt x="148" y="11"/>
                </a:lnTo>
                <a:lnTo>
                  <a:pt x="153" y="15"/>
                </a:lnTo>
                <a:lnTo>
                  <a:pt x="157" y="18"/>
                </a:lnTo>
                <a:lnTo>
                  <a:pt x="160" y="23"/>
                </a:lnTo>
                <a:lnTo>
                  <a:pt x="162" y="28"/>
                </a:lnTo>
                <a:lnTo>
                  <a:pt x="166" y="40"/>
                </a:lnTo>
                <a:lnTo>
                  <a:pt x="167" y="53"/>
                </a:lnTo>
                <a:lnTo>
                  <a:pt x="165" y="68"/>
                </a:lnTo>
                <a:lnTo>
                  <a:pt x="160" y="80"/>
                </a:lnTo>
                <a:lnTo>
                  <a:pt x="151" y="89"/>
                </a:lnTo>
                <a:lnTo>
                  <a:pt x="139" y="97"/>
                </a:lnTo>
                <a:lnTo>
                  <a:pt x="151" y="102"/>
                </a:lnTo>
                <a:lnTo>
                  <a:pt x="160" y="109"/>
                </a:lnTo>
                <a:lnTo>
                  <a:pt x="168" y="117"/>
                </a:lnTo>
                <a:lnTo>
                  <a:pt x="173" y="126"/>
                </a:lnTo>
                <a:lnTo>
                  <a:pt x="176" y="138"/>
                </a:lnTo>
                <a:lnTo>
                  <a:pt x="178" y="151"/>
                </a:lnTo>
                <a:lnTo>
                  <a:pt x="176" y="166"/>
                </a:lnTo>
                <a:lnTo>
                  <a:pt x="172" y="178"/>
                </a:lnTo>
                <a:lnTo>
                  <a:pt x="164" y="189"/>
                </a:lnTo>
                <a:lnTo>
                  <a:pt x="154" y="198"/>
                </a:lnTo>
                <a:lnTo>
                  <a:pt x="144" y="204"/>
                </a:lnTo>
                <a:lnTo>
                  <a:pt x="131" y="209"/>
                </a:lnTo>
                <a:lnTo>
                  <a:pt x="103" y="212"/>
                </a:lnTo>
                <a:lnTo>
                  <a:pt x="0" y="212"/>
                </a:lnTo>
                <a:lnTo>
                  <a:pt x="0" y="0"/>
                </a:lnTo>
                <a:lnTo>
                  <a:pt x="100" y="0"/>
                </a:lnTo>
                <a:close/>
                <a:moveTo>
                  <a:pt x="94" y="85"/>
                </a:moveTo>
                <a:lnTo>
                  <a:pt x="106" y="84"/>
                </a:lnTo>
                <a:lnTo>
                  <a:pt x="114" y="80"/>
                </a:lnTo>
                <a:lnTo>
                  <a:pt x="120" y="72"/>
                </a:lnTo>
                <a:lnTo>
                  <a:pt x="123" y="61"/>
                </a:lnTo>
                <a:lnTo>
                  <a:pt x="123" y="56"/>
                </a:lnTo>
                <a:lnTo>
                  <a:pt x="120" y="49"/>
                </a:lnTo>
                <a:lnTo>
                  <a:pt x="117" y="44"/>
                </a:lnTo>
                <a:lnTo>
                  <a:pt x="113" y="41"/>
                </a:lnTo>
                <a:lnTo>
                  <a:pt x="103" y="37"/>
                </a:lnTo>
                <a:lnTo>
                  <a:pt x="99" y="37"/>
                </a:lnTo>
                <a:lnTo>
                  <a:pt x="94" y="36"/>
                </a:lnTo>
                <a:lnTo>
                  <a:pt x="46" y="36"/>
                </a:lnTo>
                <a:lnTo>
                  <a:pt x="46" y="85"/>
                </a:lnTo>
                <a:lnTo>
                  <a:pt x="94" y="85"/>
                </a:lnTo>
                <a:close/>
                <a:moveTo>
                  <a:pt x="97" y="176"/>
                </a:moveTo>
                <a:lnTo>
                  <a:pt x="106" y="176"/>
                </a:lnTo>
                <a:lnTo>
                  <a:pt x="110" y="175"/>
                </a:lnTo>
                <a:lnTo>
                  <a:pt x="114" y="173"/>
                </a:lnTo>
                <a:lnTo>
                  <a:pt x="118" y="172"/>
                </a:lnTo>
                <a:lnTo>
                  <a:pt x="120" y="170"/>
                </a:lnTo>
                <a:lnTo>
                  <a:pt x="125" y="166"/>
                </a:lnTo>
                <a:lnTo>
                  <a:pt x="128" y="162"/>
                </a:lnTo>
                <a:lnTo>
                  <a:pt x="130" y="158"/>
                </a:lnTo>
                <a:lnTo>
                  <a:pt x="131" y="154"/>
                </a:lnTo>
                <a:lnTo>
                  <a:pt x="131" y="148"/>
                </a:lnTo>
                <a:lnTo>
                  <a:pt x="130" y="138"/>
                </a:lnTo>
                <a:lnTo>
                  <a:pt x="127" y="130"/>
                </a:lnTo>
                <a:lnTo>
                  <a:pt x="121" y="124"/>
                </a:lnTo>
                <a:lnTo>
                  <a:pt x="111" y="119"/>
                </a:lnTo>
                <a:lnTo>
                  <a:pt x="98" y="118"/>
                </a:lnTo>
                <a:lnTo>
                  <a:pt x="46" y="118"/>
                </a:lnTo>
                <a:lnTo>
                  <a:pt x="46" y="176"/>
                </a:lnTo>
                <a:lnTo>
                  <a:pt x="97" y="176"/>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5" name="Freeform 14"/>
          <xdr:cNvSpPr>
            <a:spLocks/>
          </xdr:cNvSpPr>
        </xdr:nvSpPr>
        <xdr:spPr bwMode="auto">
          <a:xfrm>
            <a:off x="1741488" y="4048125"/>
            <a:ext cx="79375" cy="84138"/>
          </a:xfrm>
          <a:custGeom>
            <a:avLst/>
            <a:gdLst>
              <a:gd name="T0" fmla="*/ 0 w 203"/>
              <a:gd name="T1" fmla="*/ 0 h 212"/>
              <a:gd name="T2" fmla="*/ 53 w 203"/>
              <a:gd name="T3" fmla="*/ 0 h 212"/>
              <a:gd name="T4" fmla="*/ 102 w 203"/>
              <a:gd name="T5" fmla="*/ 84 h 212"/>
              <a:gd name="T6" fmla="*/ 151 w 203"/>
              <a:gd name="T7" fmla="*/ 0 h 212"/>
              <a:gd name="T8" fmla="*/ 203 w 203"/>
              <a:gd name="T9" fmla="*/ 0 h 212"/>
              <a:gd name="T10" fmla="*/ 124 w 203"/>
              <a:gd name="T11" fmla="*/ 131 h 212"/>
              <a:gd name="T12" fmla="*/ 124 w 203"/>
              <a:gd name="T13" fmla="*/ 212 h 212"/>
              <a:gd name="T14" fmla="*/ 77 w 203"/>
              <a:gd name="T15" fmla="*/ 212 h 212"/>
              <a:gd name="T16" fmla="*/ 77 w 203"/>
              <a:gd name="T17" fmla="*/ 130 h 212"/>
              <a:gd name="T18" fmla="*/ 0 w 203"/>
              <a:gd name="T19" fmla="*/ 0 h 212"/>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203"/>
              <a:gd name="T31" fmla="*/ 0 h 212"/>
              <a:gd name="T32" fmla="*/ 203 w 203"/>
              <a:gd name="T33" fmla="*/ 212 h 212"/>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203" h="212">
                <a:moveTo>
                  <a:pt x="0" y="0"/>
                </a:moveTo>
                <a:lnTo>
                  <a:pt x="53" y="0"/>
                </a:lnTo>
                <a:lnTo>
                  <a:pt x="102" y="84"/>
                </a:lnTo>
                <a:lnTo>
                  <a:pt x="151" y="0"/>
                </a:lnTo>
                <a:lnTo>
                  <a:pt x="203" y="0"/>
                </a:lnTo>
                <a:lnTo>
                  <a:pt x="124" y="131"/>
                </a:lnTo>
                <a:lnTo>
                  <a:pt x="124" y="212"/>
                </a:lnTo>
                <a:lnTo>
                  <a:pt x="77" y="212"/>
                </a:lnTo>
                <a:lnTo>
                  <a:pt x="77" y="130"/>
                </a:lnTo>
                <a:lnTo>
                  <a:pt x="0" y="0"/>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6" name="Freeform 15"/>
          <xdr:cNvSpPr>
            <a:spLocks/>
          </xdr:cNvSpPr>
        </xdr:nvSpPr>
        <xdr:spPr bwMode="auto">
          <a:xfrm>
            <a:off x="2322513" y="4046538"/>
            <a:ext cx="71438" cy="87313"/>
          </a:xfrm>
          <a:custGeom>
            <a:avLst/>
            <a:gdLst>
              <a:gd name="T0" fmla="*/ 55 w 178"/>
              <a:gd name="T1" fmla="*/ 175 h 222"/>
              <a:gd name="T2" fmla="*/ 68 w 178"/>
              <a:gd name="T3" fmla="*/ 182 h 222"/>
              <a:gd name="T4" fmla="*/ 99 w 178"/>
              <a:gd name="T5" fmla="*/ 186 h 222"/>
              <a:gd name="T6" fmla="*/ 111 w 178"/>
              <a:gd name="T7" fmla="*/ 183 h 222"/>
              <a:gd name="T8" fmla="*/ 124 w 178"/>
              <a:gd name="T9" fmla="*/ 177 h 222"/>
              <a:gd name="T10" fmla="*/ 131 w 178"/>
              <a:gd name="T11" fmla="*/ 169 h 222"/>
              <a:gd name="T12" fmla="*/ 132 w 178"/>
              <a:gd name="T13" fmla="*/ 155 h 222"/>
              <a:gd name="T14" fmla="*/ 129 w 178"/>
              <a:gd name="T15" fmla="*/ 148 h 222"/>
              <a:gd name="T16" fmla="*/ 118 w 178"/>
              <a:gd name="T17" fmla="*/ 139 h 222"/>
              <a:gd name="T18" fmla="*/ 103 w 178"/>
              <a:gd name="T19" fmla="*/ 134 h 222"/>
              <a:gd name="T20" fmla="*/ 82 w 178"/>
              <a:gd name="T21" fmla="*/ 128 h 222"/>
              <a:gd name="T22" fmla="*/ 36 w 178"/>
              <a:gd name="T23" fmla="*/ 112 h 222"/>
              <a:gd name="T24" fmla="*/ 22 w 178"/>
              <a:gd name="T25" fmla="*/ 102 h 222"/>
              <a:gd name="T26" fmla="*/ 11 w 178"/>
              <a:gd name="T27" fmla="*/ 89 h 222"/>
              <a:gd name="T28" fmla="*/ 7 w 178"/>
              <a:gd name="T29" fmla="*/ 65 h 222"/>
              <a:gd name="T30" fmla="*/ 14 w 178"/>
              <a:gd name="T31" fmla="*/ 35 h 222"/>
              <a:gd name="T32" fmla="*/ 31 w 178"/>
              <a:gd name="T33" fmla="*/ 15 h 222"/>
              <a:gd name="T34" fmla="*/ 57 w 178"/>
              <a:gd name="T35" fmla="*/ 4 h 222"/>
              <a:gd name="T36" fmla="*/ 102 w 178"/>
              <a:gd name="T37" fmla="*/ 1 h 222"/>
              <a:gd name="T38" fmla="*/ 132 w 178"/>
              <a:gd name="T39" fmla="*/ 8 h 222"/>
              <a:gd name="T40" fmla="*/ 156 w 178"/>
              <a:gd name="T41" fmla="*/ 25 h 222"/>
              <a:gd name="T42" fmla="*/ 169 w 178"/>
              <a:gd name="T43" fmla="*/ 52 h 222"/>
              <a:gd name="T44" fmla="*/ 125 w 178"/>
              <a:gd name="T45" fmla="*/ 68 h 222"/>
              <a:gd name="T46" fmla="*/ 122 w 178"/>
              <a:gd name="T47" fmla="*/ 53 h 222"/>
              <a:gd name="T48" fmla="*/ 116 w 178"/>
              <a:gd name="T49" fmla="*/ 45 h 222"/>
              <a:gd name="T50" fmla="*/ 95 w 178"/>
              <a:gd name="T51" fmla="*/ 36 h 222"/>
              <a:gd name="T52" fmla="*/ 72 w 178"/>
              <a:gd name="T53" fmla="*/ 38 h 222"/>
              <a:gd name="T54" fmla="*/ 56 w 178"/>
              <a:gd name="T55" fmla="*/ 47 h 222"/>
              <a:gd name="T56" fmla="*/ 52 w 178"/>
              <a:gd name="T57" fmla="*/ 52 h 222"/>
              <a:gd name="T58" fmla="*/ 51 w 178"/>
              <a:gd name="T59" fmla="*/ 65 h 222"/>
              <a:gd name="T60" fmla="*/ 54 w 178"/>
              <a:gd name="T61" fmla="*/ 70 h 222"/>
              <a:gd name="T62" fmla="*/ 63 w 178"/>
              <a:gd name="T63" fmla="*/ 77 h 222"/>
              <a:gd name="T64" fmla="*/ 83 w 178"/>
              <a:gd name="T65" fmla="*/ 85 h 222"/>
              <a:gd name="T66" fmla="*/ 115 w 178"/>
              <a:gd name="T67" fmla="*/ 93 h 222"/>
              <a:gd name="T68" fmla="*/ 122 w 178"/>
              <a:gd name="T69" fmla="*/ 94 h 222"/>
              <a:gd name="T70" fmla="*/ 152 w 178"/>
              <a:gd name="T71" fmla="*/ 107 h 222"/>
              <a:gd name="T72" fmla="*/ 165 w 178"/>
              <a:gd name="T73" fmla="*/ 117 h 222"/>
              <a:gd name="T74" fmla="*/ 176 w 178"/>
              <a:gd name="T75" fmla="*/ 137 h 222"/>
              <a:gd name="T76" fmla="*/ 177 w 178"/>
              <a:gd name="T77" fmla="*/ 168 h 222"/>
              <a:gd name="T78" fmla="*/ 165 w 178"/>
              <a:gd name="T79" fmla="*/ 193 h 222"/>
              <a:gd name="T80" fmla="*/ 143 w 178"/>
              <a:gd name="T81" fmla="*/ 211 h 222"/>
              <a:gd name="T82" fmla="*/ 110 w 178"/>
              <a:gd name="T83" fmla="*/ 221 h 222"/>
              <a:gd name="T84" fmla="*/ 72 w 178"/>
              <a:gd name="T85" fmla="*/ 221 h 222"/>
              <a:gd name="T86" fmla="*/ 39 w 178"/>
              <a:gd name="T87" fmla="*/ 213 h 222"/>
              <a:gd name="T88" fmla="*/ 15 w 178"/>
              <a:gd name="T89" fmla="*/ 194 h 222"/>
              <a:gd name="T90" fmla="*/ 1 w 178"/>
              <a:gd name="T91" fmla="*/ 166 h 222"/>
              <a:gd name="T92" fmla="*/ 44 w 178"/>
              <a:gd name="T93" fmla="*/ 147 h 222"/>
              <a:gd name="T94" fmla="*/ 45 w 178"/>
              <a:gd name="T95" fmla="*/ 160 h 222"/>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78"/>
              <a:gd name="T145" fmla="*/ 0 h 222"/>
              <a:gd name="T146" fmla="*/ 178 w 178"/>
              <a:gd name="T147" fmla="*/ 222 h 222"/>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78" h="222">
                <a:moveTo>
                  <a:pt x="48" y="164"/>
                </a:moveTo>
                <a:lnTo>
                  <a:pt x="55" y="175"/>
                </a:lnTo>
                <a:lnTo>
                  <a:pt x="58" y="177"/>
                </a:lnTo>
                <a:lnTo>
                  <a:pt x="68" y="182"/>
                </a:lnTo>
                <a:lnTo>
                  <a:pt x="85" y="186"/>
                </a:lnTo>
                <a:lnTo>
                  <a:pt x="99" y="186"/>
                </a:lnTo>
                <a:lnTo>
                  <a:pt x="104" y="184"/>
                </a:lnTo>
                <a:lnTo>
                  <a:pt x="111" y="183"/>
                </a:lnTo>
                <a:lnTo>
                  <a:pt x="118" y="181"/>
                </a:lnTo>
                <a:lnTo>
                  <a:pt x="124" y="177"/>
                </a:lnTo>
                <a:lnTo>
                  <a:pt x="129" y="173"/>
                </a:lnTo>
                <a:lnTo>
                  <a:pt x="131" y="169"/>
                </a:lnTo>
                <a:lnTo>
                  <a:pt x="132" y="164"/>
                </a:lnTo>
                <a:lnTo>
                  <a:pt x="132" y="155"/>
                </a:lnTo>
                <a:lnTo>
                  <a:pt x="131" y="151"/>
                </a:lnTo>
                <a:lnTo>
                  <a:pt x="129" y="148"/>
                </a:lnTo>
                <a:lnTo>
                  <a:pt x="123" y="142"/>
                </a:lnTo>
                <a:lnTo>
                  <a:pt x="118" y="139"/>
                </a:lnTo>
                <a:lnTo>
                  <a:pt x="112" y="136"/>
                </a:lnTo>
                <a:lnTo>
                  <a:pt x="103" y="134"/>
                </a:lnTo>
                <a:lnTo>
                  <a:pt x="92" y="130"/>
                </a:lnTo>
                <a:lnTo>
                  <a:pt x="82" y="128"/>
                </a:lnTo>
                <a:lnTo>
                  <a:pt x="46" y="117"/>
                </a:lnTo>
                <a:lnTo>
                  <a:pt x="36" y="112"/>
                </a:lnTo>
                <a:lnTo>
                  <a:pt x="27" y="106"/>
                </a:lnTo>
                <a:lnTo>
                  <a:pt x="22" y="102"/>
                </a:lnTo>
                <a:lnTo>
                  <a:pt x="18" y="99"/>
                </a:lnTo>
                <a:lnTo>
                  <a:pt x="11" y="89"/>
                </a:lnTo>
                <a:lnTo>
                  <a:pt x="8" y="77"/>
                </a:lnTo>
                <a:lnTo>
                  <a:pt x="7" y="65"/>
                </a:lnTo>
                <a:lnTo>
                  <a:pt x="9" y="48"/>
                </a:lnTo>
                <a:lnTo>
                  <a:pt x="14" y="35"/>
                </a:lnTo>
                <a:lnTo>
                  <a:pt x="22" y="25"/>
                </a:lnTo>
                <a:lnTo>
                  <a:pt x="31" y="15"/>
                </a:lnTo>
                <a:lnTo>
                  <a:pt x="44" y="8"/>
                </a:lnTo>
                <a:lnTo>
                  <a:pt x="57" y="4"/>
                </a:lnTo>
                <a:lnTo>
                  <a:pt x="85" y="0"/>
                </a:lnTo>
                <a:lnTo>
                  <a:pt x="102" y="1"/>
                </a:lnTo>
                <a:lnTo>
                  <a:pt x="117" y="4"/>
                </a:lnTo>
                <a:lnTo>
                  <a:pt x="132" y="8"/>
                </a:lnTo>
                <a:lnTo>
                  <a:pt x="144" y="15"/>
                </a:lnTo>
                <a:lnTo>
                  <a:pt x="156" y="25"/>
                </a:lnTo>
                <a:lnTo>
                  <a:pt x="164" y="36"/>
                </a:lnTo>
                <a:lnTo>
                  <a:pt x="169" y="52"/>
                </a:lnTo>
                <a:lnTo>
                  <a:pt x="170" y="68"/>
                </a:lnTo>
                <a:lnTo>
                  <a:pt x="125" y="68"/>
                </a:lnTo>
                <a:lnTo>
                  <a:pt x="125" y="63"/>
                </a:lnTo>
                <a:lnTo>
                  <a:pt x="122" y="53"/>
                </a:lnTo>
                <a:lnTo>
                  <a:pt x="119" y="48"/>
                </a:lnTo>
                <a:lnTo>
                  <a:pt x="116" y="45"/>
                </a:lnTo>
                <a:lnTo>
                  <a:pt x="109" y="40"/>
                </a:lnTo>
                <a:lnTo>
                  <a:pt x="95" y="36"/>
                </a:lnTo>
                <a:lnTo>
                  <a:pt x="78" y="36"/>
                </a:lnTo>
                <a:lnTo>
                  <a:pt x="72" y="38"/>
                </a:lnTo>
                <a:lnTo>
                  <a:pt x="62" y="41"/>
                </a:lnTo>
                <a:lnTo>
                  <a:pt x="56" y="47"/>
                </a:lnTo>
                <a:lnTo>
                  <a:pt x="55" y="49"/>
                </a:lnTo>
                <a:lnTo>
                  <a:pt x="52" y="52"/>
                </a:lnTo>
                <a:lnTo>
                  <a:pt x="51" y="55"/>
                </a:lnTo>
                <a:lnTo>
                  <a:pt x="51" y="65"/>
                </a:lnTo>
                <a:lnTo>
                  <a:pt x="52" y="68"/>
                </a:lnTo>
                <a:lnTo>
                  <a:pt x="54" y="70"/>
                </a:lnTo>
                <a:lnTo>
                  <a:pt x="56" y="73"/>
                </a:lnTo>
                <a:lnTo>
                  <a:pt x="63" y="77"/>
                </a:lnTo>
                <a:lnTo>
                  <a:pt x="71" y="81"/>
                </a:lnTo>
                <a:lnTo>
                  <a:pt x="83" y="85"/>
                </a:lnTo>
                <a:lnTo>
                  <a:pt x="97" y="88"/>
                </a:lnTo>
                <a:lnTo>
                  <a:pt x="115" y="93"/>
                </a:lnTo>
                <a:lnTo>
                  <a:pt x="118" y="93"/>
                </a:lnTo>
                <a:lnTo>
                  <a:pt x="122" y="94"/>
                </a:lnTo>
                <a:lnTo>
                  <a:pt x="131" y="96"/>
                </a:lnTo>
                <a:lnTo>
                  <a:pt x="152" y="107"/>
                </a:lnTo>
                <a:lnTo>
                  <a:pt x="159" y="112"/>
                </a:lnTo>
                <a:lnTo>
                  <a:pt x="165" y="117"/>
                </a:lnTo>
                <a:lnTo>
                  <a:pt x="170" y="124"/>
                </a:lnTo>
                <a:lnTo>
                  <a:pt x="176" y="137"/>
                </a:lnTo>
                <a:lnTo>
                  <a:pt x="178" y="154"/>
                </a:lnTo>
                <a:lnTo>
                  <a:pt x="177" y="168"/>
                </a:lnTo>
                <a:lnTo>
                  <a:pt x="172" y="181"/>
                </a:lnTo>
                <a:lnTo>
                  <a:pt x="165" y="193"/>
                </a:lnTo>
                <a:lnTo>
                  <a:pt x="154" y="203"/>
                </a:lnTo>
                <a:lnTo>
                  <a:pt x="143" y="211"/>
                </a:lnTo>
                <a:lnTo>
                  <a:pt x="127" y="217"/>
                </a:lnTo>
                <a:lnTo>
                  <a:pt x="110" y="221"/>
                </a:lnTo>
                <a:lnTo>
                  <a:pt x="89" y="222"/>
                </a:lnTo>
                <a:lnTo>
                  <a:pt x="72" y="221"/>
                </a:lnTo>
                <a:lnTo>
                  <a:pt x="55" y="217"/>
                </a:lnTo>
                <a:lnTo>
                  <a:pt x="39" y="213"/>
                </a:lnTo>
                <a:lnTo>
                  <a:pt x="27" y="204"/>
                </a:lnTo>
                <a:lnTo>
                  <a:pt x="15" y="194"/>
                </a:lnTo>
                <a:lnTo>
                  <a:pt x="7" y="181"/>
                </a:lnTo>
                <a:lnTo>
                  <a:pt x="1" y="166"/>
                </a:lnTo>
                <a:lnTo>
                  <a:pt x="0" y="147"/>
                </a:lnTo>
                <a:lnTo>
                  <a:pt x="44" y="147"/>
                </a:lnTo>
                <a:lnTo>
                  <a:pt x="44" y="154"/>
                </a:lnTo>
                <a:lnTo>
                  <a:pt x="45" y="160"/>
                </a:lnTo>
                <a:lnTo>
                  <a:pt x="48" y="164"/>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7" name="Freeform 16"/>
          <xdr:cNvSpPr>
            <a:spLocks noEditPoints="1"/>
          </xdr:cNvSpPr>
        </xdr:nvSpPr>
        <xdr:spPr bwMode="auto">
          <a:xfrm>
            <a:off x="2395538" y="4048125"/>
            <a:ext cx="82550" cy="84138"/>
          </a:xfrm>
          <a:custGeom>
            <a:avLst/>
            <a:gdLst>
              <a:gd name="T0" fmla="*/ 127 w 207"/>
              <a:gd name="T1" fmla="*/ 0 h 212"/>
              <a:gd name="T2" fmla="*/ 207 w 207"/>
              <a:gd name="T3" fmla="*/ 212 h 212"/>
              <a:gd name="T4" fmla="*/ 158 w 207"/>
              <a:gd name="T5" fmla="*/ 212 h 212"/>
              <a:gd name="T6" fmla="*/ 143 w 207"/>
              <a:gd name="T7" fmla="*/ 165 h 212"/>
              <a:gd name="T8" fmla="*/ 63 w 207"/>
              <a:gd name="T9" fmla="*/ 165 h 212"/>
              <a:gd name="T10" fmla="*/ 47 w 207"/>
              <a:gd name="T11" fmla="*/ 212 h 212"/>
              <a:gd name="T12" fmla="*/ 0 w 207"/>
              <a:gd name="T13" fmla="*/ 212 h 212"/>
              <a:gd name="T14" fmla="*/ 79 w 207"/>
              <a:gd name="T15" fmla="*/ 0 h 212"/>
              <a:gd name="T16" fmla="*/ 127 w 207"/>
              <a:gd name="T17" fmla="*/ 0 h 212"/>
              <a:gd name="T18" fmla="*/ 130 w 207"/>
              <a:gd name="T19" fmla="*/ 130 h 212"/>
              <a:gd name="T20" fmla="*/ 104 w 207"/>
              <a:gd name="T21" fmla="*/ 53 h 212"/>
              <a:gd name="T22" fmla="*/ 103 w 207"/>
              <a:gd name="T23" fmla="*/ 53 h 212"/>
              <a:gd name="T24" fmla="*/ 76 w 207"/>
              <a:gd name="T25" fmla="*/ 130 h 212"/>
              <a:gd name="T26" fmla="*/ 130 w 207"/>
              <a:gd name="T27" fmla="*/ 130 h 212"/>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07"/>
              <a:gd name="T43" fmla="*/ 0 h 212"/>
              <a:gd name="T44" fmla="*/ 207 w 207"/>
              <a:gd name="T45" fmla="*/ 212 h 212"/>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07" h="212">
                <a:moveTo>
                  <a:pt x="127" y="0"/>
                </a:moveTo>
                <a:lnTo>
                  <a:pt x="207" y="212"/>
                </a:lnTo>
                <a:lnTo>
                  <a:pt x="158" y="212"/>
                </a:lnTo>
                <a:lnTo>
                  <a:pt x="143" y="165"/>
                </a:lnTo>
                <a:lnTo>
                  <a:pt x="63" y="165"/>
                </a:lnTo>
                <a:lnTo>
                  <a:pt x="47" y="212"/>
                </a:lnTo>
                <a:lnTo>
                  <a:pt x="0" y="212"/>
                </a:lnTo>
                <a:lnTo>
                  <a:pt x="79" y="0"/>
                </a:lnTo>
                <a:lnTo>
                  <a:pt x="127" y="0"/>
                </a:lnTo>
                <a:close/>
                <a:moveTo>
                  <a:pt x="130" y="130"/>
                </a:moveTo>
                <a:lnTo>
                  <a:pt x="104" y="53"/>
                </a:lnTo>
                <a:lnTo>
                  <a:pt x="103" y="53"/>
                </a:lnTo>
                <a:lnTo>
                  <a:pt x="76" y="130"/>
                </a:lnTo>
                <a:lnTo>
                  <a:pt x="130" y="130"/>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8" name="Freeform 17"/>
          <xdr:cNvSpPr>
            <a:spLocks/>
          </xdr:cNvSpPr>
        </xdr:nvSpPr>
        <xdr:spPr bwMode="auto">
          <a:xfrm>
            <a:off x="1995488" y="4048125"/>
            <a:ext cx="69850" cy="84138"/>
          </a:xfrm>
          <a:custGeom>
            <a:avLst/>
            <a:gdLst>
              <a:gd name="T0" fmla="*/ 46 w 180"/>
              <a:gd name="T1" fmla="*/ 0 h 212"/>
              <a:gd name="T2" fmla="*/ 135 w 180"/>
              <a:gd name="T3" fmla="*/ 143 h 212"/>
              <a:gd name="T4" fmla="*/ 135 w 180"/>
              <a:gd name="T5" fmla="*/ 0 h 212"/>
              <a:gd name="T6" fmla="*/ 180 w 180"/>
              <a:gd name="T7" fmla="*/ 0 h 212"/>
              <a:gd name="T8" fmla="*/ 180 w 180"/>
              <a:gd name="T9" fmla="*/ 212 h 212"/>
              <a:gd name="T10" fmla="*/ 133 w 180"/>
              <a:gd name="T11" fmla="*/ 212 h 212"/>
              <a:gd name="T12" fmla="*/ 45 w 180"/>
              <a:gd name="T13" fmla="*/ 70 h 212"/>
              <a:gd name="T14" fmla="*/ 44 w 180"/>
              <a:gd name="T15" fmla="*/ 70 h 212"/>
              <a:gd name="T16" fmla="*/ 44 w 180"/>
              <a:gd name="T17" fmla="*/ 212 h 212"/>
              <a:gd name="T18" fmla="*/ 0 w 180"/>
              <a:gd name="T19" fmla="*/ 212 h 212"/>
              <a:gd name="T20" fmla="*/ 0 w 180"/>
              <a:gd name="T21" fmla="*/ 0 h 212"/>
              <a:gd name="T22" fmla="*/ 46 w 180"/>
              <a:gd name="T23" fmla="*/ 0 h 21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0"/>
              <a:gd name="T37" fmla="*/ 0 h 212"/>
              <a:gd name="T38" fmla="*/ 180 w 180"/>
              <a:gd name="T39" fmla="*/ 212 h 21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0" h="212">
                <a:moveTo>
                  <a:pt x="46" y="0"/>
                </a:moveTo>
                <a:lnTo>
                  <a:pt x="135" y="143"/>
                </a:lnTo>
                <a:lnTo>
                  <a:pt x="135" y="0"/>
                </a:lnTo>
                <a:lnTo>
                  <a:pt x="180" y="0"/>
                </a:lnTo>
                <a:lnTo>
                  <a:pt x="180" y="212"/>
                </a:lnTo>
                <a:lnTo>
                  <a:pt x="133" y="212"/>
                </a:lnTo>
                <a:lnTo>
                  <a:pt x="45" y="70"/>
                </a:lnTo>
                <a:lnTo>
                  <a:pt x="44" y="70"/>
                </a:lnTo>
                <a:lnTo>
                  <a:pt x="44" y="212"/>
                </a:lnTo>
                <a:lnTo>
                  <a:pt x="0" y="212"/>
                </a:lnTo>
                <a:lnTo>
                  <a:pt x="0" y="0"/>
                </a:lnTo>
                <a:lnTo>
                  <a:pt x="46" y="0"/>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19" name="Freeform 18"/>
          <xdr:cNvSpPr>
            <a:spLocks/>
          </xdr:cNvSpPr>
        </xdr:nvSpPr>
        <xdr:spPr bwMode="auto">
          <a:xfrm>
            <a:off x="2078038" y="4046538"/>
            <a:ext cx="79375" cy="87313"/>
          </a:xfrm>
          <a:custGeom>
            <a:avLst/>
            <a:gdLst>
              <a:gd name="T0" fmla="*/ 142 w 197"/>
              <a:gd name="T1" fmla="*/ 58 h 222"/>
              <a:gd name="T2" fmla="*/ 133 w 197"/>
              <a:gd name="T3" fmla="*/ 49 h 222"/>
              <a:gd name="T4" fmla="*/ 127 w 197"/>
              <a:gd name="T5" fmla="*/ 46 h 222"/>
              <a:gd name="T6" fmla="*/ 119 w 197"/>
              <a:gd name="T7" fmla="*/ 42 h 222"/>
              <a:gd name="T8" fmla="*/ 109 w 197"/>
              <a:gd name="T9" fmla="*/ 39 h 222"/>
              <a:gd name="T10" fmla="*/ 89 w 197"/>
              <a:gd name="T11" fmla="*/ 41 h 222"/>
              <a:gd name="T12" fmla="*/ 66 w 197"/>
              <a:gd name="T13" fmla="*/ 53 h 222"/>
              <a:gd name="T14" fmla="*/ 49 w 197"/>
              <a:gd name="T15" fmla="*/ 85 h 222"/>
              <a:gd name="T16" fmla="*/ 45 w 197"/>
              <a:gd name="T17" fmla="*/ 112 h 222"/>
              <a:gd name="T18" fmla="*/ 49 w 197"/>
              <a:gd name="T19" fmla="*/ 137 h 222"/>
              <a:gd name="T20" fmla="*/ 58 w 197"/>
              <a:gd name="T21" fmla="*/ 161 h 222"/>
              <a:gd name="T22" fmla="*/ 77 w 197"/>
              <a:gd name="T23" fmla="*/ 177 h 222"/>
              <a:gd name="T24" fmla="*/ 103 w 197"/>
              <a:gd name="T25" fmla="*/ 183 h 222"/>
              <a:gd name="T26" fmla="*/ 127 w 197"/>
              <a:gd name="T27" fmla="*/ 177 h 222"/>
              <a:gd name="T28" fmla="*/ 146 w 197"/>
              <a:gd name="T29" fmla="*/ 155 h 222"/>
              <a:gd name="T30" fmla="*/ 197 w 197"/>
              <a:gd name="T31" fmla="*/ 135 h 222"/>
              <a:gd name="T32" fmla="*/ 187 w 197"/>
              <a:gd name="T33" fmla="*/ 171 h 222"/>
              <a:gd name="T34" fmla="*/ 167 w 197"/>
              <a:gd name="T35" fmla="*/ 198 h 222"/>
              <a:gd name="T36" fmla="*/ 139 w 197"/>
              <a:gd name="T37" fmla="*/ 216 h 222"/>
              <a:gd name="T38" fmla="*/ 103 w 197"/>
              <a:gd name="T39" fmla="*/ 222 h 222"/>
              <a:gd name="T40" fmla="*/ 59 w 197"/>
              <a:gd name="T41" fmla="*/ 214 h 222"/>
              <a:gd name="T42" fmla="*/ 27 w 197"/>
              <a:gd name="T43" fmla="*/ 190 h 222"/>
              <a:gd name="T44" fmla="*/ 7 w 197"/>
              <a:gd name="T45" fmla="*/ 155 h 222"/>
              <a:gd name="T46" fmla="*/ 0 w 197"/>
              <a:gd name="T47" fmla="*/ 112 h 222"/>
              <a:gd name="T48" fmla="*/ 7 w 197"/>
              <a:gd name="T49" fmla="*/ 68 h 222"/>
              <a:gd name="T50" fmla="*/ 27 w 197"/>
              <a:gd name="T51" fmla="*/ 33 h 222"/>
              <a:gd name="T52" fmla="*/ 59 w 197"/>
              <a:gd name="T53" fmla="*/ 8 h 222"/>
              <a:gd name="T54" fmla="*/ 103 w 197"/>
              <a:gd name="T55" fmla="*/ 0 h 222"/>
              <a:gd name="T56" fmla="*/ 137 w 197"/>
              <a:gd name="T57" fmla="*/ 5 h 222"/>
              <a:gd name="T58" fmla="*/ 164 w 197"/>
              <a:gd name="T59" fmla="*/ 20 h 222"/>
              <a:gd name="T60" fmla="*/ 185 w 197"/>
              <a:gd name="T61" fmla="*/ 43 h 222"/>
              <a:gd name="T62" fmla="*/ 194 w 197"/>
              <a:gd name="T63" fmla="*/ 76 h 222"/>
              <a:gd name="T64" fmla="*/ 149 w 197"/>
              <a:gd name="T65" fmla="*/ 72 h 222"/>
              <a:gd name="T66" fmla="*/ 144 w 197"/>
              <a:gd name="T67" fmla="*/ 62 h 222"/>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w 197"/>
              <a:gd name="T103" fmla="*/ 0 h 222"/>
              <a:gd name="T104" fmla="*/ 197 w 197"/>
              <a:gd name="T105" fmla="*/ 222 h 222"/>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T102" t="T103" r="T104" b="T105"/>
            <a:pathLst>
              <a:path w="197" h="222">
                <a:moveTo>
                  <a:pt x="144" y="62"/>
                </a:moveTo>
                <a:lnTo>
                  <a:pt x="142" y="58"/>
                </a:lnTo>
                <a:lnTo>
                  <a:pt x="138" y="53"/>
                </a:lnTo>
                <a:lnTo>
                  <a:pt x="133" y="49"/>
                </a:lnTo>
                <a:lnTo>
                  <a:pt x="131" y="47"/>
                </a:lnTo>
                <a:lnTo>
                  <a:pt x="127" y="46"/>
                </a:lnTo>
                <a:lnTo>
                  <a:pt x="124" y="43"/>
                </a:lnTo>
                <a:lnTo>
                  <a:pt x="119" y="42"/>
                </a:lnTo>
                <a:lnTo>
                  <a:pt x="115" y="40"/>
                </a:lnTo>
                <a:lnTo>
                  <a:pt x="109" y="39"/>
                </a:lnTo>
                <a:lnTo>
                  <a:pt x="103" y="39"/>
                </a:lnTo>
                <a:lnTo>
                  <a:pt x="89" y="41"/>
                </a:lnTo>
                <a:lnTo>
                  <a:pt x="77" y="46"/>
                </a:lnTo>
                <a:lnTo>
                  <a:pt x="66" y="53"/>
                </a:lnTo>
                <a:lnTo>
                  <a:pt x="58" y="61"/>
                </a:lnTo>
                <a:lnTo>
                  <a:pt x="49" y="85"/>
                </a:lnTo>
                <a:lnTo>
                  <a:pt x="46" y="99"/>
                </a:lnTo>
                <a:lnTo>
                  <a:pt x="45" y="112"/>
                </a:lnTo>
                <a:lnTo>
                  <a:pt x="46" y="124"/>
                </a:lnTo>
                <a:lnTo>
                  <a:pt x="49" y="137"/>
                </a:lnTo>
                <a:lnTo>
                  <a:pt x="54" y="150"/>
                </a:lnTo>
                <a:lnTo>
                  <a:pt x="58" y="161"/>
                </a:lnTo>
                <a:lnTo>
                  <a:pt x="66" y="170"/>
                </a:lnTo>
                <a:lnTo>
                  <a:pt x="77" y="177"/>
                </a:lnTo>
                <a:lnTo>
                  <a:pt x="89" y="182"/>
                </a:lnTo>
                <a:lnTo>
                  <a:pt x="103" y="183"/>
                </a:lnTo>
                <a:lnTo>
                  <a:pt x="117" y="182"/>
                </a:lnTo>
                <a:lnTo>
                  <a:pt x="127" y="177"/>
                </a:lnTo>
                <a:lnTo>
                  <a:pt x="137" y="170"/>
                </a:lnTo>
                <a:lnTo>
                  <a:pt x="146" y="155"/>
                </a:lnTo>
                <a:lnTo>
                  <a:pt x="151" y="135"/>
                </a:lnTo>
                <a:lnTo>
                  <a:pt x="197" y="135"/>
                </a:lnTo>
                <a:lnTo>
                  <a:pt x="193" y="155"/>
                </a:lnTo>
                <a:lnTo>
                  <a:pt x="187" y="171"/>
                </a:lnTo>
                <a:lnTo>
                  <a:pt x="179" y="187"/>
                </a:lnTo>
                <a:lnTo>
                  <a:pt x="167" y="198"/>
                </a:lnTo>
                <a:lnTo>
                  <a:pt x="154" y="209"/>
                </a:lnTo>
                <a:lnTo>
                  <a:pt x="139" y="216"/>
                </a:lnTo>
                <a:lnTo>
                  <a:pt x="123" y="221"/>
                </a:lnTo>
                <a:lnTo>
                  <a:pt x="103" y="222"/>
                </a:lnTo>
                <a:lnTo>
                  <a:pt x="81" y="220"/>
                </a:lnTo>
                <a:lnTo>
                  <a:pt x="59" y="214"/>
                </a:lnTo>
                <a:lnTo>
                  <a:pt x="42" y="203"/>
                </a:lnTo>
                <a:lnTo>
                  <a:pt x="27" y="190"/>
                </a:lnTo>
                <a:lnTo>
                  <a:pt x="15" y="174"/>
                </a:lnTo>
                <a:lnTo>
                  <a:pt x="7" y="155"/>
                </a:lnTo>
                <a:lnTo>
                  <a:pt x="2" y="135"/>
                </a:lnTo>
                <a:lnTo>
                  <a:pt x="0" y="112"/>
                </a:lnTo>
                <a:lnTo>
                  <a:pt x="2" y="89"/>
                </a:lnTo>
                <a:lnTo>
                  <a:pt x="7" y="68"/>
                </a:lnTo>
                <a:lnTo>
                  <a:pt x="15" y="49"/>
                </a:lnTo>
                <a:lnTo>
                  <a:pt x="27" y="33"/>
                </a:lnTo>
                <a:lnTo>
                  <a:pt x="42" y="19"/>
                </a:lnTo>
                <a:lnTo>
                  <a:pt x="59" y="8"/>
                </a:lnTo>
                <a:lnTo>
                  <a:pt x="81" y="2"/>
                </a:lnTo>
                <a:lnTo>
                  <a:pt x="103" y="0"/>
                </a:lnTo>
                <a:lnTo>
                  <a:pt x="120" y="1"/>
                </a:lnTo>
                <a:lnTo>
                  <a:pt x="137" y="5"/>
                </a:lnTo>
                <a:lnTo>
                  <a:pt x="151" y="11"/>
                </a:lnTo>
                <a:lnTo>
                  <a:pt x="164" y="20"/>
                </a:lnTo>
                <a:lnTo>
                  <a:pt x="176" y="31"/>
                </a:lnTo>
                <a:lnTo>
                  <a:pt x="185" y="43"/>
                </a:lnTo>
                <a:lnTo>
                  <a:pt x="191" y="59"/>
                </a:lnTo>
                <a:lnTo>
                  <a:pt x="194" y="76"/>
                </a:lnTo>
                <a:lnTo>
                  <a:pt x="150" y="76"/>
                </a:lnTo>
                <a:lnTo>
                  <a:pt x="149" y="72"/>
                </a:lnTo>
                <a:lnTo>
                  <a:pt x="146" y="65"/>
                </a:lnTo>
                <a:lnTo>
                  <a:pt x="144" y="62"/>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20" name="Freeform 19"/>
          <xdr:cNvSpPr>
            <a:spLocks/>
          </xdr:cNvSpPr>
        </xdr:nvSpPr>
        <xdr:spPr bwMode="auto">
          <a:xfrm>
            <a:off x="2278063" y="3687763"/>
            <a:ext cx="269875" cy="269875"/>
          </a:xfrm>
          <a:custGeom>
            <a:avLst/>
            <a:gdLst>
              <a:gd name="T0" fmla="*/ 678 w 678"/>
              <a:gd name="T1" fmla="*/ 339 h 679"/>
              <a:gd name="T2" fmla="*/ 675 w 678"/>
              <a:gd name="T3" fmla="*/ 390 h 679"/>
              <a:gd name="T4" fmla="*/ 664 w 678"/>
              <a:gd name="T5" fmla="*/ 437 h 679"/>
              <a:gd name="T6" fmla="*/ 646 w 678"/>
              <a:gd name="T7" fmla="*/ 483 h 679"/>
              <a:gd name="T8" fmla="*/ 624 w 678"/>
              <a:gd name="T9" fmla="*/ 524 h 679"/>
              <a:gd name="T10" fmla="*/ 595 w 678"/>
              <a:gd name="T11" fmla="*/ 561 h 679"/>
              <a:gd name="T12" fmla="*/ 562 w 678"/>
              <a:gd name="T13" fmla="*/ 595 h 679"/>
              <a:gd name="T14" fmla="*/ 524 w 678"/>
              <a:gd name="T15" fmla="*/ 624 h 679"/>
              <a:gd name="T16" fmla="*/ 482 w 678"/>
              <a:gd name="T17" fmla="*/ 647 h 679"/>
              <a:gd name="T18" fmla="*/ 438 w 678"/>
              <a:gd name="T19" fmla="*/ 665 h 679"/>
              <a:gd name="T20" fmla="*/ 389 w 678"/>
              <a:gd name="T21" fmla="*/ 675 h 679"/>
              <a:gd name="T22" fmla="*/ 339 w 678"/>
              <a:gd name="T23" fmla="*/ 679 h 679"/>
              <a:gd name="T24" fmla="*/ 289 w 678"/>
              <a:gd name="T25" fmla="*/ 675 h 679"/>
              <a:gd name="T26" fmla="*/ 242 w 678"/>
              <a:gd name="T27" fmla="*/ 665 h 679"/>
              <a:gd name="T28" fmla="*/ 196 w 678"/>
              <a:gd name="T29" fmla="*/ 647 h 679"/>
              <a:gd name="T30" fmla="*/ 155 w 678"/>
              <a:gd name="T31" fmla="*/ 625 h 679"/>
              <a:gd name="T32" fmla="*/ 117 w 678"/>
              <a:gd name="T33" fmla="*/ 595 h 679"/>
              <a:gd name="T34" fmla="*/ 83 w 678"/>
              <a:gd name="T35" fmla="*/ 563 h 679"/>
              <a:gd name="T36" fmla="*/ 55 w 678"/>
              <a:gd name="T37" fmla="*/ 525 h 679"/>
              <a:gd name="T38" fmla="*/ 32 w 678"/>
              <a:gd name="T39" fmla="*/ 483 h 679"/>
              <a:gd name="T40" fmla="*/ 14 w 678"/>
              <a:gd name="T41" fmla="*/ 438 h 679"/>
              <a:gd name="T42" fmla="*/ 3 w 678"/>
              <a:gd name="T43" fmla="*/ 390 h 679"/>
              <a:gd name="T44" fmla="*/ 0 w 678"/>
              <a:gd name="T45" fmla="*/ 339 h 679"/>
              <a:gd name="T46" fmla="*/ 3 w 678"/>
              <a:gd name="T47" fmla="*/ 289 h 679"/>
              <a:gd name="T48" fmla="*/ 14 w 678"/>
              <a:gd name="T49" fmla="*/ 241 h 679"/>
              <a:gd name="T50" fmla="*/ 32 w 678"/>
              <a:gd name="T51" fmla="*/ 196 h 679"/>
              <a:gd name="T52" fmla="*/ 54 w 678"/>
              <a:gd name="T53" fmla="*/ 154 h 679"/>
              <a:gd name="T54" fmla="*/ 83 w 678"/>
              <a:gd name="T55" fmla="*/ 116 h 679"/>
              <a:gd name="T56" fmla="*/ 116 w 678"/>
              <a:gd name="T57" fmla="*/ 84 h 679"/>
              <a:gd name="T58" fmla="*/ 154 w 678"/>
              <a:gd name="T59" fmla="*/ 54 h 679"/>
              <a:gd name="T60" fmla="*/ 196 w 678"/>
              <a:gd name="T61" fmla="*/ 32 h 679"/>
              <a:gd name="T62" fmla="*/ 240 w 678"/>
              <a:gd name="T63" fmla="*/ 14 h 679"/>
              <a:gd name="T64" fmla="*/ 289 w 678"/>
              <a:gd name="T65" fmla="*/ 4 h 679"/>
              <a:gd name="T66" fmla="*/ 339 w 678"/>
              <a:gd name="T67" fmla="*/ 0 h 679"/>
              <a:gd name="T68" fmla="*/ 389 w 678"/>
              <a:gd name="T69" fmla="*/ 4 h 679"/>
              <a:gd name="T70" fmla="*/ 436 w 678"/>
              <a:gd name="T71" fmla="*/ 14 h 679"/>
              <a:gd name="T72" fmla="*/ 481 w 678"/>
              <a:gd name="T73" fmla="*/ 32 h 679"/>
              <a:gd name="T74" fmla="*/ 523 w 678"/>
              <a:gd name="T75" fmla="*/ 54 h 679"/>
              <a:gd name="T76" fmla="*/ 561 w 678"/>
              <a:gd name="T77" fmla="*/ 84 h 679"/>
              <a:gd name="T78" fmla="*/ 595 w 678"/>
              <a:gd name="T79" fmla="*/ 116 h 679"/>
              <a:gd name="T80" fmla="*/ 623 w 678"/>
              <a:gd name="T81" fmla="*/ 154 h 679"/>
              <a:gd name="T82" fmla="*/ 646 w 678"/>
              <a:gd name="T83" fmla="*/ 196 h 679"/>
              <a:gd name="T84" fmla="*/ 663 w 678"/>
              <a:gd name="T85" fmla="*/ 241 h 679"/>
              <a:gd name="T86" fmla="*/ 675 w 678"/>
              <a:gd name="T87" fmla="*/ 288 h 679"/>
              <a:gd name="T88" fmla="*/ 678 w 678"/>
              <a:gd name="T89" fmla="*/ 338 h 679"/>
              <a:gd name="T90" fmla="*/ 678 w 678"/>
              <a:gd name="T91" fmla="*/ 339 h 67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678"/>
              <a:gd name="T139" fmla="*/ 0 h 679"/>
              <a:gd name="T140" fmla="*/ 678 w 678"/>
              <a:gd name="T141" fmla="*/ 679 h 679"/>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678" h="679">
                <a:moveTo>
                  <a:pt x="678" y="339"/>
                </a:moveTo>
                <a:lnTo>
                  <a:pt x="675" y="390"/>
                </a:lnTo>
                <a:lnTo>
                  <a:pt x="664" y="437"/>
                </a:lnTo>
                <a:lnTo>
                  <a:pt x="646" y="483"/>
                </a:lnTo>
                <a:lnTo>
                  <a:pt x="624" y="524"/>
                </a:lnTo>
                <a:lnTo>
                  <a:pt x="595" y="561"/>
                </a:lnTo>
                <a:lnTo>
                  <a:pt x="562" y="595"/>
                </a:lnTo>
                <a:lnTo>
                  <a:pt x="524" y="624"/>
                </a:lnTo>
                <a:lnTo>
                  <a:pt x="482" y="647"/>
                </a:lnTo>
                <a:lnTo>
                  <a:pt x="438" y="665"/>
                </a:lnTo>
                <a:lnTo>
                  <a:pt x="389" y="675"/>
                </a:lnTo>
                <a:lnTo>
                  <a:pt x="339" y="679"/>
                </a:lnTo>
                <a:lnTo>
                  <a:pt x="289" y="675"/>
                </a:lnTo>
                <a:lnTo>
                  <a:pt x="242" y="665"/>
                </a:lnTo>
                <a:lnTo>
                  <a:pt x="196" y="647"/>
                </a:lnTo>
                <a:lnTo>
                  <a:pt x="155" y="625"/>
                </a:lnTo>
                <a:lnTo>
                  <a:pt x="117" y="595"/>
                </a:lnTo>
                <a:lnTo>
                  <a:pt x="83" y="563"/>
                </a:lnTo>
                <a:lnTo>
                  <a:pt x="55" y="525"/>
                </a:lnTo>
                <a:lnTo>
                  <a:pt x="32" y="483"/>
                </a:lnTo>
                <a:lnTo>
                  <a:pt x="14" y="438"/>
                </a:lnTo>
                <a:lnTo>
                  <a:pt x="3" y="390"/>
                </a:lnTo>
                <a:lnTo>
                  <a:pt x="0" y="339"/>
                </a:lnTo>
                <a:lnTo>
                  <a:pt x="3" y="289"/>
                </a:lnTo>
                <a:lnTo>
                  <a:pt x="14" y="241"/>
                </a:lnTo>
                <a:lnTo>
                  <a:pt x="32" y="196"/>
                </a:lnTo>
                <a:lnTo>
                  <a:pt x="54" y="154"/>
                </a:lnTo>
                <a:lnTo>
                  <a:pt x="83" y="116"/>
                </a:lnTo>
                <a:lnTo>
                  <a:pt x="116" y="84"/>
                </a:lnTo>
                <a:lnTo>
                  <a:pt x="154" y="54"/>
                </a:lnTo>
                <a:lnTo>
                  <a:pt x="196" y="32"/>
                </a:lnTo>
                <a:lnTo>
                  <a:pt x="240" y="14"/>
                </a:lnTo>
                <a:lnTo>
                  <a:pt x="289" y="4"/>
                </a:lnTo>
                <a:lnTo>
                  <a:pt x="339" y="0"/>
                </a:lnTo>
                <a:lnTo>
                  <a:pt x="389" y="4"/>
                </a:lnTo>
                <a:lnTo>
                  <a:pt x="436" y="14"/>
                </a:lnTo>
                <a:lnTo>
                  <a:pt x="481" y="32"/>
                </a:lnTo>
                <a:lnTo>
                  <a:pt x="523" y="54"/>
                </a:lnTo>
                <a:lnTo>
                  <a:pt x="561" y="84"/>
                </a:lnTo>
                <a:lnTo>
                  <a:pt x="595" y="116"/>
                </a:lnTo>
                <a:lnTo>
                  <a:pt x="623" y="154"/>
                </a:lnTo>
                <a:lnTo>
                  <a:pt x="646" y="196"/>
                </a:lnTo>
                <a:lnTo>
                  <a:pt x="663" y="241"/>
                </a:lnTo>
                <a:lnTo>
                  <a:pt x="675" y="288"/>
                </a:lnTo>
                <a:lnTo>
                  <a:pt x="678" y="338"/>
                </a:lnTo>
                <a:lnTo>
                  <a:pt x="678" y="339"/>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21" name="Freeform 20"/>
          <xdr:cNvSpPr>
            <a:spLocks noEditPoints="1"/>
          </xdr:cNvSpPr>
        </xdr:nvSpPr>
        <xdr:spPr bwMode="auto">
          <a:xfrm>
            <a:off x="2265363" y="3675063"/>
            <a:ext cx="293688" cy="295275"/>
          </a:xfrm>
          <a:custGeom>
            <a:avLst/>
            <a:gdLst>
              <a:gd name="T0" fmla="*/ 320 w 741"/>
              <a:gd name="T1" fmla="*/ 4 h 742"/>
              <a:gd name="T2" fmla="*/ 228 w 741"/>
              <a:gd name="T3" fmla="*/ 27 h 742"/>
              <a:gd name="T4" fmla="*/ 147 w 741"/>
              <a:gd name="T5" fmla="*/ 74 h 742"/>
              <a:gd name="T6" fmla="*/ 76 w 741"/>
              <a:gd name="T7" fmla="*/ 146 h 742"/>
              <a:gd name="T8" fmla="*/ 27 w 741"/>
              <a:gd name="T9" fmla="*/ 229 h 742"/>
              <a:gd name="T10" fmla="*/ 3 w 741"/>
              <a:gd name="T11" fmla="*/ 322 h 742"/>
              <a:gd name="T12" fmla="*/ 3 w 741"/>
              <a:gd name="T13" fmla="*/ 421 h 742"/>
              <a:gd name="T14" fmla="*/ 27 w 741"/>
              <a:gd name="T15" fmla="*/ 512 h 742"/>
              <a:gd name="T16" fmla="*/ 76 w 741"/>
              <a:gd name="T17" fmla="*/ 596 h 742"/>
              <a:gd name="T18" fmla="*/ 147 w 741"/>
              <a:gd name="T19" fmla="*/ 666 h 742"/>
              <a:gd name="T20" fmla="*/ 230 w 741"/>
              <a:gd name="T21" fmla="*/ 715 h 742"/>
              <a:gd name="T22" fmla="*/ 321 w 741"/>
              <a:gd name="T23" fmla="*/ 739 h 742"/>
              <a:gd name="T24" fmla="*/ 421 w 741"/>
              <a:gd name="T25" fmla="*/ 739 h 742"/>
              <a:gd name="T26" fmla="*/ 514 w 741"/>
              <a:gd name="T27" fmla="*/ 715 h 742"/>
              <a:gd name="T28" fmla="*/ 597 w 741"/>
              <a:gd name="T29" fmla="*/ 666 h 742"/>
              <a:gd name="T30" fmla="*/ 669 w 741"/>
              <a:gd name="T31" fmla="*/ 596 h 742"/>
              <a:gd name="T32" fmla="*/ 716 w 741"/>
              <a:gd name="T33" fmla="*/ 514 h 742"/>
              <a:gd name="T34" fmla="*/ 739 w 741"/>
              <a:gd name="T35" fmla="*/ 422 h 742"/>
              <a:gd name="T36" fmla="*/ 738 w 741"/>
              <a:gd name="T37" fmla="*/ 321 h 742"/>
              <a:gd name="T38" fmla="*/ 714 w 741"/>
              <a:gd name="T39" fmla="*/ 227 h 742"/>
              <a:gd name="T40" fmla="*/ 668 w 741"/>
              <a:gd name="T41" fmla="*/ 145 h 742"/>
              <a:gd name="T42" fmla="*/ 597 w 741"/>
              <a:gd name="T43" fmla="*/ 74 h 742"/>
              <a:gd name="T44" fmla="*/ 514 w 741"/>
              <a:gd name="T45" fmla="*/ 27 h 742"/>
              <a:gd name="T46" fmla="*/ 421 w 741"/>
              <a:gd name="T47" fmla="*/ 4 h 742"/>
              <a:gd name="T48" fmla="*/ 372 w 741"/>
              <a:gd name="T49" fmla="*/ 67 h 742"/>
              <a:gd name="T50" fmla="*/ 452 w 741"/>
              <a:gd name="T51" fmla="*/ 77 h 742"/>
              <a:gd name="T52" fmla="*/ 522 w 741"/>
              <a:gd name="T53" fmla="*/ 106 h 742"/>
              <a:gd name="T54" fmla="*/ 585 w 741"/>
              <a:gd name="T55" fmla="*/ 155 h 742"/>
              <a:gd name="T56" fmla="*/ 635 w 741"/>
              <a:gd name="T57" fmla="*/ 219 h 742"/>
              <a:gd name="T58" fmla="*/ 665 w 741"/>
              <a:gd name="T59" fmla="*/ 290 h 742"/>
              <a:gd name="T60" fmla="*/ 675 w 741"/>
              <a:gd name="T61" fmla="*/ 371 h 742"/>
              <a:gd name="T62" fmla="*/ 665 w 741"/>
              <a:gd name="T63" fmla="*/ 452 h 742"/>
              <a:gd name="T64" fmla="*/ 636 w 741"/>
              <a:gd name="T65" fmla="*/ 523 h 742"/>
              <a:gd name="T66" fmla="*/ 588 w 741"/>
              <a:gd name="T67" fmla="*/ 584 h 742"/>
              <a:gd name="T68" fmla="*/ 523 w 741"/>
              <a:gd name="T69" fmla="*/ 634 h 742"/>
              <a:gd name="T70" fmla="*/ 450 w 741"/>
              <a:gd name="T71" fmla="*/ 665 h 742"/>
              <a:gd name="T72" fmla="*/ 372 w 741"/>
              <a:gd name="T73" fmla="*/ 674 h 742"/>
              <a:gd name="T74" fmla="*/ 292 w 741"/>
              <a:gd name="T75" fmla="*/ 665 h 742"/>
              <a:gd name="T76" fmla="*/ 220 w 741"/>
              <a:gd name="T77" fmla="*/ 634 h 742"/>
              <a:gd name="T78" fmla="*/ 157 w 741"/>
              <a:gd name="T79" fmla="*/ 585 h 742"/>
              <a:gd name="T80" fmla="*/ 107 w 741"/>
              <a:gd name="T81" fmla="*/ 522 h 742"/>
              <a:gd name="T82" fmla="*/ 77 w 741"/>
              <a:gd name="T83" fmla="*/ 450 h 742"/>
              <a:gd name="T84" fmla="*/ 67 w 741"/>
              <a:gd name="T85" fmla="*/ 371 h 742"/>
              <a:gd name="T86" fmla="*/ 77 w 741"/>
              <a:gd name="T87" fmla="*/ 293 h 742"/>
              <a:gd name="T88" fmla="*/ 107 w 741"/>
              <a:gd name="T89" fmla="*/ 221 h 742"/>
              <a:gd name="T90" fmla="*/ 157 w 741"/>
              <a:gd name="T91" fmla="*/ 155 h 742"/>
              <a:gd name="T92" fmla="*/ 220 w 741"/>
              <a:gd name="T93" fmla="*/ 106 h 742"/>
              <a:gd name="T94" fmla="*/ 292 w 741"/>
              <a:gd name="T95" fmla="*/ 77 h 742"/>
              <a:gd name="T96" fmla="*/ 372 w 741"/>
              <a:gd name="T97" fmla="*/ 67 h 742"/>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741"/>
              <a:gd name="T148" fmla="*/ 0 h 742"/>
              <a:gd name="T149" fmla="*/ 741 w 741"/>
              <a:gd name="T150" fmla="*/ 742 h 742"/>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741" h="742">
                <a:moveTo>
                  <a:pt x="371" y="0"/>
                </a:moveTo>
                <a:lnTo>
                  <a:pt x="320" y="4"/>
                </a:lnTo>
                <a:lnTo>
                  <a:pt x="273" y="12"/>
                </a:lnTo>
                <a:lnTo>
                  <a:pt x="228" y="27"/>
                </a:lnTo>
                <a:lnTo>
                  <a:pt x="185" y="47"/>
                </a:lnTo>
                <a:lnTo>
                  <a:pt x="147" y="74"/>
                </a:lnTo>
                <a:lnTo>
                  <a:pt x="109" y="107"/>
                </a:lnTo>
                <a:lnTo>
                  <a:pt x="76" y="146"/>
                </a:lnTo>
                <a:lnTo>
                  <a:pt x="48" y="186"/>
                </a:lnTo>
                <a:lnTo>
                  <a:pt x="27" y="229"/>
                </a:lnTo>
                <a:lnTo>
                  <a:pt x="12" y="274"/>
                </a:lnTo>
                <a:lnTo>
                  <a:pt x="3" y="322"/>
                </a:lnTo>
                <a:lnTo>
                  <a:pt x="0" y="371"/>
                </a:lnTo>
                <a:lnTo>
                  <a:pt x="3" y="421"/>
                </a:lnTo>
                <a:lnTo>
                  <a:pt x="12" y="468"/>
                </a:lnTo>
                <a:lnTo>
                  <a:pt x="27" y="512"/>
                </a:lnTo>
                <a:lnTo>
                  <a:pt x="48" y="556"/>
                </a:lnTo>
                <a:lnTo>
                  <a:pt x="76" y="596"/>
                </a:lnTo>
                <a:lnTo>
                  <a:pt x="109" y="633"/>
                </a:lnTo>
                <a:lnTo>
                  <a:pt x="147" y="666"/>
                </a:lnTo>
                <a:lnTo>
                  <a:pt x="188" y="694"/>
                </a:lnTo>
                <a:lnTo>
                  <a:pt x="230" y="715"/>
                </a:lnTo>
                <a:lnTo>
                  <a:pt x="274" y="731"/>
                </a:lnTo>
                <a:lnTo>
                  <a:pt x="321" y="739"/>
                </a:lnTo>
                <a:lnTo>
                  <a:pt x="371" y="742"/>
                </a:lnTo>
                <a:lnTo>
                  <a:pt x="421" y="739"/>
                </a:lnTo>
                <a:lnTo>
                  <a:pt x="468" y="731"/>
                </a:lnTo>
                <a:lnTo>
                  <a:pt x="514" y="715"/>
                </a:lnTo>
                <a:lnTo>
                  <a:pt x="556" y="693"/>
                </a:lnTo>
                <a:lnTo>
                  <a:pt x="597" y="666"/>
                </a:lnTo>
                <a:lnTo>
                  <a:pt x="636" y="632"/>
                </a:lnTo>
                <a:lnTo>
                  <a:pt x="669" y="596"/>
                </a:lnTo>
                <a:lnTo>
                  <a:pt x="694" y="556"/>
                </a:lnTo>
                <a:lnTo>
                  <a:pt x="716" y="514"/>
                </a:lnTo>
                <a:lnTo>
                  <a:pt x="730" y="469"/>
                </a:lnTo>
                <a:lnTo>
                  <a:pt x="739" y="422"/>
                </a:lnTo>
                <a:lnTo>
                  <a:pt x="741" y="371"/>
                </a:lnTo>
                <a:lnTo>
                  <a:pt x="738" y="321"/>
                </a:lnTo>
                <a:lnTo>
                  <a:pt x="730" y="273"/>
                </a:lnTo>
                <a:lnTo>
                  <a:pt x="714" y="227"/>
                </a:lnTo>
                <a:lnTo>
                  <a:pt x="694" y="185"/>
                </a:lnTo>
                <a:lnTo>
                  <a:pt x="668" y="145"/>
                </a:lnTo>
                <a:lnTo>
                  <a:pt x="635" y="107"/>
                </a:lnTo>
                <a:lnTo>
                  <a:pt x="597" y="74"/>
                </a:lnTo>
                <a:lnTo>
                  <a:pt x="557" y="47"/>
                </a:lnTo>
                <a:lnTo>
                  <a:pt x="514" y="27"/>
                </a:lnTo>
                <a:lnTo>
                  <a:pt x="469" y="12"/>
                </a:lnTo>
                <a:lnTo>
                  <a:pt x="421" y="4"/>
                </a:lnTo>
                <a:lnTo>
                  <a:pt x="371" y="0"/>
                </a:lnTo>
                <a:close/>
                <a:moveTo>
                  <a:pt x="372" y="67"/>
                </a:moveTo>
                <a:lnTo>
                  <a:pt x="413" y="70"/>
                </a:lnTo>
                <a:lnTo>
                  <a:pt x="452" y="77"/>
                </a:lnTo>
                <a:lnTo>
                  <a:pt x="488" y="90"/>
                </a:lnTo>
                <a:lnTo>
                  <a:pt x="522" y="106"/>
                </a:lnTo>
                <a:lnTo>
                  <a:pt x="555" y="128"/>
                </a:lnTo>
                <a:lnTo>
                  <a:pt x="585" y="155"/>
                </a:lnTo>
                <a:lnTo>
                  <a:pt x="612" y="186"/>
                </a:lnTo>
                <a:lnTo>
                  <a:pt x="635" y="219"/>
                </a:lnTo>
                <a:lnTo>
                  <a:pt x="652" y="254"/>
                </a:lnTo>
                <a:lnTo>
                  <a:pt x="665" y="290"/>
                </a:lnTo>
                <a:lnTo>
                  <a:pt x="672" y="330"/>
                </a:lnTo>
                <a:lnTo>
                  <a:pt x="675" y="371"/>
                </a:lnTo>
                <a:lnTo>
                  <a:pt x="672" y="413"/>
                </a:lnTo>
                <a:lnTo>
                  <a:pt x="665" y="452"/>
                </a:lnTo>
                <a:lnTo>
                  <a:pt x="653" y="489"/>
                </a:lnTo>
                <a:lnTo>
                  <a:pt x="636" y="523"/>
                </a:lnTo>
                <a:lnTo>
                  <a:pt x="615" y="555"/>
                </a:lnTo>
                <a:lnTo>
                  <a:pt x="588" y="584"/>
                </a:lnTo>
                <a:lnTo>
                  <a:pt x="556" y="612"/>
                </a:lnTo>
                <a:lnTo>
                  <a:pt x="523" y="634"/>
                </a:lnTo>
                <a:lnTo>
                  <a:pt x="488" y="652"/>
                </a:lnTo>
                <a:lnTo>
                  <a:pt x="450" y="665"/>
                </a:lnTo>
                <a:lnTo>
                  <a:pt x="412" y="672"/>
                </a:lnTo>
                <a:lnTo>
                  <a:pt x="372" y="674"/>
                </a:lnTo>
                <a:lnTo>
                  <a:pt x="331" y="672"/>
                </a:lnTo>
                <a:lnTo>
                  <a:pt x="292" y="665"/>
                </a:lnTo>
                <a:lnTo>
                  <a:pt x="256" y="652"/>
                </a:lnTo>
                <a:lnTo>
                  <a:pt x="220" y="634"/>
                </a:lnTo>
                <a:lnTo>
                  <a:pt x="188" y="612"/>
                </a:lnTo>
                <a:lnTo>
                  <a:pt x="157" y="585"/>
                </a:lnTo>
                <a:lnTo>
                  <a:pt x="130" y="555"/>
                </a:lnTo>
                <a:lnTo>
                  <a:pt x="107" y="522"/>
                </a:lnTo>
                <a:lnTo>
                  <a:pt x="89" y="487"/>
                </a:lnTo>
                <a:lnTo>
                  <a:pt x="77" y="450"/>
                </a:lnTo>
                <a:lnTo>
                  <a:pt x="69" y="411"/>
                </a:lnTo>
                <a:lnTo>
                  <a:pt x="67" y="371"/>
                </a:lnTo>
                <a:lnTo>
                  <a:pt x="69" y="332"/>
                </a:lnTo>
                <a:lnTo>
                  <a:pt x="77" y="293"/>
                </a:lnTo>
                <a:lnTo>
                  <a:pt x="89" y="256"/>
                </a:lnTo>
                <a:lnTo>
                  <a:pt x="107" y="221"/>
                </a:lnTo>
                <a:lnTo>
                  <a:pt x="130" y="187"/>
                </a:lnTo>
                <a:lnTo>
                  <a:pt x="157" y="155"/>
                </a:lnTo>
                <a:lnTo>
                  <a:pt x="188" y="128"/>
                </a:lnTo>
                <a:lnTo>
                  <a:pt x="220" y="106"/>
                </a:lnTo>
                <a:lnTo>
                  <a:pt x="254" y="90"/>
                </a:lnTo>
                <a:lnTo>
                  <a:pt x="292" y="77"/>
                </a:lnTo>
                <a:lnTo>
                  <a:pt x="331" y="70"/>
                </a:lnTo>
                <a:lnTo>
                  <a:pt x="372" y="67"/>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22" name="Freeform 21"/>
          <xdr:cNvSpPr>
            <a:spLocks/>
          </xdr:cNvSpPr>
        </xdr:nvSpPr>
        <xdr:spPr bwMode="auto">
          <a:xfrm>
            <a:off x="2335213" y="3744913"/>
            <a:ext cx="152400" cy="158750"/>
          </a:xfrm>
          <a:custGeom>
            <a:avLst/>
            <a:gdLst>
              <a:gd name="T0" fmla="*/ 38 w 383"/>
              <a:gd name="T1" fmla="*/ 111 h 400"/>
              <a:gd name="T2" fmla="*/ 65 w 383"/>
              <a:gd name="T3" fmla="*/ 58 h 400"/>
              <a:gd name="T4" fmla="*/ 108 w 383"/>
              <a:gd name="T5" fmla="*/ 22 h 400"/>
              <a:gd name="T6" fmla="*/ 161 w 383"/>
              <a:gd name="T7" fmla="*/ 3 h 400"/>
              <a:gd name="T8" fmla="*/ 225 w 383"/>
              <a:gd name="T9" fmla="*/ 3 h 400"/>
              <a:gd name="T10" fmla="*/ 285 w 383"/>
              <a:gd name="T11" fmla="*/ 22 h 400"/>
              <a:gd name="T12" fmla="*/ 331 w 383"/>
              <a:gd name="T13" fmla="*/ 58 h 400"/>
              <a:gd name="T14" fmla="*/ 364 w 383"/>
              <a:gd name="T15" fmla="*/ 107 h 400"/>
              <a:gd name="T16" fmla="*/ 380 w 383"/>
              <a:gd name="T17" fmla="*/ 167 h 400"/>
              <a:gd name="T18" fmla="*/ 380 w 383"/>
              <a:gd name="T19" fmla="*/ 238 h 400"/>
              <a:gd name="T20" fmla="*/ 358 w 383"/>
              <a:gd name="T21" fmla="*/ 302 h 400"/>
              <a:gd name="T22" fmla="*/ 318 w 383"/>
              <a:gd name="T23" fmla="*/ 354 h 400"/>
              <a:gd name="T24" fmla="*/ 261 w 383"/>
              <a:gd name="T25" fmla="*/ 388 h 400"/>
              <a:gd name="T26" fmla="*/ 190 w 383"/>
              <a:gd name="T27" fmla="*/ 400 h 400"/>
              <a:gd name="T28" fmla="*/ 139 w 383"/>
              <a:gd name="T29" fmla="*/ 393 h 400"/>
              <a:gd name="T30" fmla="*/ 93 w 383"/>
              <a:gd name="T31" fmla="*/ 371 h 400"/>
              <a:gd name="T32" fmla="*/ 56 w 383"/>
              <a:gd name="T33" fmla="*/ 335 h 400"/>
              <a:gd name="T34" fmla="*/ 32 w 383"/>
              <a:gd name="T35" fmla="*/ 286 h 400"/>
              <a:gd name="T36" fmla="*/ 120 w 383"/>
              <a:gd name="T37" fmla="*/ 255 h 400"/>
              <a:gd name="T38" fmla="*/ 129 w 383"/>
              <a:gd name="T39" fmla="*/ 290 h 400"/>
              <a:gd name="T40" fmla="*/ 150 w 383"/>
              <a:gd name="T41" fmla="*/ 312 h 400"/>
              <a:gd name="T42" fmla="*/ 182 w 383"/>
              <a:gd name="T43" fmla="*/ 321 h 400"/>
              <a:gd name="T44" fmla="*/ 222 w 383"/>
              <a:gd name="T45" fmla="*/ 319 h 400"/>
              <a:gd name="T46" fmla="*/ 257 w 383"/>
              <a:gd name="T47" fmla="*/ 297 h 400"/>
              <a:gd name="T48" fmla="*/ 279 w 383"/>
              <a:gd name="T49" fmla="*/ 255 h 400"/>
              <a:gd name="T50" fmla="*/ 288 w 383"/>
              <a:gd name="T51" fmla="*/ 199 h 400"/>
              <a:gd name="T52" fmla="*/ 280 w 383"/>
              <a:gd name="T53" fmla="*/ 140 h 400"/>
              <a:gd name="T54" fmla="*/ 259 w 383"/>
              <a:gd name="T55" fmla="*/ 100 h 400"/>
              <a:gd name="T56" fmla="*/ 225 w 383"/>
              <a:gd name="T57" fmla="*/ 80 h 400"/>
              <a:gd name="T58" fmla="*/ 185 w 383"/>
              <a:gd name="T59" fmla="*/ 79 h 400"/>
              <a:gd name="T60" fmla="*/ 155 w 383"/>
              <a:gd name="T61" fmla="*/ 88 h 400"/>
              <a:gd name="T62" fmla="*/ 133 w 383"/>
              <a:gd name="T63" fmla="*/ 108 h 400"/>
              <a:gd name="T64" fmla="*/ 120 w 383"/>
              <a:gd name="T65" fmla="*/ 144 h 400"/>
              <a:gd name="T66" fmla="*/ 73 w 383"/>
              <a:gd name="T67" fmla="*/ 218 h 400"/>
              <a:gd name="T68" fmla="*/ 29 w 383"/>
              <a:gd name="T69" fmla="*/ 144 h 400"/>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383"/>
              <a:gd name="T106" fmla="*/ 0 h 400"/>
              <a:gd name="T107" fmla="*/ 383 w 383"/>
              <a:gd name="T108" fmla="*/ 400 h 400"/>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383" h="400">
                <a:moveTo>
                  <a:pt x="29" y="144"/>
                </a:moveTo>
                <a:lnTo>
                  <a:pt x="38" y="111"/>
                </a:lnTo>
                <a:lnTo>
                  <a:pt x="49" y="83"/>
                </a:lnTo>
                <a:lnTo>
                  <a:pt x="65" y="58"/>
                </a:lnTo>
                <a:lnTo>
                  <a:pt x="85" y="37"/>
                </a:lnTo>
                <a:lnTo>
                  <a:pt x="108" y="22"/>
                </a:lnTo>
                <a:lnTo>
                  <a:pt x="134" y="10"/>
                </a:lnTo>
                <a:lnTo>
                  <a:pt x="161" y="3"/>
                </a:lnTo>
                <a:lnTo>
                  <a:pt x="191" y="0"/>
                </a:lnTo>
                <a:lnTo>
                  <a:pt x="225" y="3"/>
                </a:lnTo>
                <a:lnTo>
                  <a:pt x="257" y="10"/>
                </a:lnTo>
                <a:lnTo>
                  <a:pt x="285" y="22"/>
                </a:lnTo>
                <a:lnTo>
                  <a:pt x="310" y="38"/>
                </a:lnTo>
                <a:lnTo>
                  <a:pt x="331" y="58"/>
                </a:lnTo>
                <a:lnTo>
                  <a:pt x="350" y="80"/>
                </a:lnTo>
                <a:lnTo>
                  <a:pt x="364" y="107"/>
                </a:lnTo>
                <a:lnTo>
                  <a:pt x="374" y="137"/>
                </a:lnTo>
                <a:lnTo>
                  <a:pt x="380" y="167"/>
                </a:lnTo>
                <a:lnTo>
                  <a:pt x="383" y="201"/>
                </a:lnTo>
                <a:lnTo>
                  <a:pt x="380" y="238"/>
                </a:lnTo>
                <a:lnTo>
                  <a:pt x="372" y="272"/>
                </a:lnTo>
                <a:lnTo>
                  <a:pt x="358" y="302"/>
                </a:lnTo>
                <a:lnTo>
                  <a:pt x="340" y="330"/>
                </a:lnTo>
                <a:lnTo>
                  <a:pt x="318" y="354"/>
                </a:lnTo>
                <a:lnTo>
                  <a:pt x="291" y="373"/>
                </a:lnTo>
                <a:lnTo>
                  <a:pt x="261" y="388"/>
                </a:lnTo>
                <a:lnTo>
                  <a:pt x="227" y="396"/>
                </a:lnTo>
                <a:lnTo>
                  <a:pt x="190" y="400"/>
                </a:lnTo>
                <a:lnTo>
                  <a:pt x="164" y="397"/>
                </a:lnTo>
                <a:lnTo>
                  <a:pt x="139" y="393"/>
                </a:lnTo>
                <a:lnTo>
                  <a:pt x="115" y="383"/>
                </a:lnTo>
                <a:lnTo>
                  <a:pt x="93" y="371"/>
                </a:lnTo>
                <a:lnTo>
                  <a:pt x="74" y="355"/>
                </a:lnTo>
                <a:lnTo>
                  <a:pt x="56" y="335"/>
                </a:lnTo>
                <a:lnTo>
                  <a:pt x="42" y="313"/>
                </a:lnTo>
                <a:lnTo>
                  <a:pt x="32" y="286"/>
                </a:lnTo>
                <a:lnTo>
                  <a:pt x="26" y="255"/>
                </a:lnTo>
                <a:lnTo>
                  <a:pt x="120" y="255"/>
                </a:lnTo>
                <a:lnTo>
                  <a:pt x="122" y="274"/>
                </a:lnTo>
                <a:lnTo>
                  <a:pt x="129" y="290"/>
                </a:lnTo>
                <a:lnTo>
                  <a:pt x="139" y="302"/>
                </a:lnTo>
                <a:lnTo>
                  <a:pt x="150" y="312"/>
                </a:lnTo>
                <a:lnTo>
                  <a:pt x="165" y="317"/>
                </a:lnTo>
                <a:lnTo>
                  <a:pt x="182" y="321"/>
                </a:lnTo>
                <a:lnTo>
                  <a:pt x="201" y="322"/>
                </a:lnTo>
                <a:lnTo>
                  <a:pt x="222" y="319"/>
                </a:lnTo>
                <a:lnTo>
                  <a:pt x="241" y="310"/>
                </a:lnTo>
                <a:lnTo>
                  <a:pt x="257" y="297"/>
                </a:lnTo>
                <a:lnTo>
                  <a:pt x="270" y="279"/>
                </a:lnTo>
                <a:lnTo>
                  <a:pt x="279" y="255"/>
                </a:lnTo>
                <a:lnTo>
                  <a:pt x="285" y="229"/>
                </a:lnTo>
                <a:lnTo>
                  <a:pt x="288" y="199"/>
                </a:lnTo>
                <a:lnTo>
                  <a:pt x="285" y="167"/>
                </a:lnTo>
                <a:lnTo>
                  <a:pt x="280" y="140"/>
                </a:lnTo>
                <a:lnTo>
                  <a:pt x="271" y="118"/>
                </a:lnTo>
                <a:lnTo>
                  <a:pt x="259" y="100"/>
                </a:lnTo>
                <a:lnTo>
                  <a:pt x="244" y="88"/>
                </a:lnTo>
                <a:lnTo>
                  <a:pt x="225" y="80"/>
                </a:lnTo>
                <a:lnTo>
                  <a:pt x="203" y="78"/>
                </a:lnTo>
                <a:lnTo>
                  <a:pt x="185" y="79"/>
                </a:lnTo>
                <a:lnTo>
                  <a:pt x="170" y="83"/>
                </a:lnTo>
                <a:lnTo>
                  <a:pt x="155" y="88"/>
                </a:lnTo>
                <a:lnTo>
                  <a:pt x="142" y="97"/>
                </a:lnTo>
                <a:lnTo>
                  <a:pt x="133" y="108"/>
                </a:lnTo>
                <a:lnTo>
                  <a:pt x="124" y="124"/>
                </a:lnTo>
                <a:lnTo>
                  <a:pt x="120" y="144"/>
                </a:lnTo>
                <a:lnTo>
                  <a:pt x="147" y="144"/>
                </a:lnTo>
                <a:lnTo>
                  <a:pt x="73" y="218"/>
                </a:lnTo>
                <a:lnTo>
                  <a:pt x="0" y="144"/>
                </a:lnTo>
                <a:lnTo>
                  <a:pt x="29" y="144"/>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23" name="Freeform 22"/>
          <xdr:cNvSpPr>
            <a:spLocks/>
          </xdr:cNvSpPr>
        </xdr:nvSpPr>
        <xdr:spPr bwMode="auto">
          <a:xfrm>
            <a:off x="1943100" y="3684588"/>
            <a:ext cx="274638" cy="274638"/>
          </a:xfrm>
          <a:custGeom>
            <a:avLst/>
            <a:gdLst>
              <a:gd name="T0" fmla="*/ 691 w 691"/>
              <a:gd name="T1" fmla="*/ 346 h 692"/>
              <a:gd name="T2" fmla="*/ 688 w 691"/>
              <a:gd name="T3" fmla="*/ 393 h 692"/>
              <a:gd name="T4" fmla="*/ 678 w 691"/>
              <a:gd name="T5" fmla="*/ 438 h 692"/>
              <a:gd name="T6" fmla="*/ 664 w 691"/>
              <a:gd name="T7" fmla="*/ 480 h 692"/>
              <a:gd name="T8" fmla="*/ 644 w 691"/>
              <a:gd name="T9" fmla="*/ 520 h 692"/>
              <a:gd name="T10" fmla="*/ 620 w 691"/>
              <a:gd name="T11" fmla="*/ 557 h 692"/>
              <a:gd name="T12" fmla="*/ 590 w 691"/>
              <a:gd name="T13" fmla="*/ 591 h 692"/>
              <a:gd name="T14" fmla="*/ 556 w 691"/>
              <a:gd name="T15" fmla="*/ 620 h 692"/>
              <a:gd name="T16" fmla="*/ 520 w 691"/>
              <a:gd name="T17" fmla="*/ 645 h 692"/>
              <a:gd name="T18" fmla="*/ 480 w 691"/>
              <a:gd name="T19" fmla="*/ 665 h 692"/>
              <a:gd name="T20" fmla="*/ 438 w 691"/>
              <a:gd name="T21" fmla="*/ 679 h 692"/>
              <a:gd name="T22" fmla="*/ 393 w 691"/>
              <a:gd name="T23" fmla="*/ 688 h 692"/>
              <a:gd name="T24" fmla="*/ 346 w 691"/>
              <a:gd name="T25" fmla="*/ 692 h 692"/>
              <a:gd name="T26" fmla="*/ 299 w 691"/>
              <a:gd name="T27" fmla="*/ 688 h 692"/>
              <a:gd name="T28" fmla="*/ 255 w 691"/>
              <a:gd name="T29" fmla="*/ 680 h 692"/>
              <a:gd name="T30" fmla="*/ 211 w 691"/>
              <a:gd name="T31" fmla="*/ 665 h 692"/>
              <a:gd name="T32" fmla="*/ 172 w 691"/>
              <a:gd name="T33" fmla="*/ 645 h 692"/>
              <a:gd name="T34" fmla="*/ 135 w 691"/>
              <a:gd name="T35" fmla="*/ 620 h 692"/>
              <a:gd name="T36" fmla="*/ 102 w 691"/>
              <a:gd name="T37" fmla="*/ 591 h 692"/>
              <a:gd name="T38" fmla="*/ 73 w 691"/>
              <a:gd name="T39" fmla="*/ 558 h 692"/>
              <a:gd name="T40" fmla="*/ 48 w 691"/>
              <a:gd name="T41" fmla="*/ 521 h 692"/>
              <a:gd name="T42" fmla="*/ 28 w 691"/>
              <a:gd name="T43" fmla="*/ 481 h 692"/>
              <a:gd name="T44" fmla="*/ 13 w 691"/>
              <a:gd name="T45" fmla="*/ 438 h 692"/>
              <a:gd name="T46" fmla="*/ 4 w 691"/>
              <a:gd name="T47" fmla="*/ 393 h 692"/>
              <a:gd name="T48" fmla="*/ 0 w 691"/>
              <a:gd name="T49" fmla="*/ 346 h 692"/>
              <a:gd name="T50" fmla="*/ 4 w 691"/>
              <a:gd name="T51" fmla="*/ 299 h 692"/>
              <a:gd name="T52" fmla="*/ 13 w 691"/>
              <a:gd name="T53" fmla="*/ 255 h 692"/>
              <a:gd name="T54" fmla="*/ 27 w 691"/>
              <a:gd name="T55" fmla="*/ 211 h 692"/>
              <a:gd name="T56" fmla="*/ 47 w 691"/>
              <a:gd name="T57" fmla="*/ 172 h 692"/>
              <a:gd name="T58" fmla="*/ 72 w 691"/>
              <a:gd name="T59" fmla="*/ 135 h 692"/>
              <a:gd name="T60" fmla="*/ 101 w 691"/>
              <a:gd name="T61" fmla="*/ 102 h 692"/>
              <a:gd name="T62" fmla="*/ 135 w 691"/>
              <a:gd name="T63" fmla="*/ 73 h 692"/>
              <a:gd name="T64" fmla="*/ 172 w 691"/>
              <a:gd name="T65" fmla="*/ 48 h 692"/>
              <a:gd name="T66" fmla="*/ 211 w 691"/>
              <a:gd name="T67" fmla="*/ 28 h 692"/>
              <a:gd name="T68" fmla="*/ 254 w 691"/>
              <a:gd name="T69" fmla="*/ 13 h 692"/>
              <a:gd name="T70" fmla="*/ 298 w 691"/>
              <a:gd name="T71" fmla="*/ 4 h 692"/>
              <a:gd name="T72" fmla="*/ 345 w 691"/>
              <a:gd name="T73" fmla="*/ 0 h 692"/>
              <a:gd name="T74" fmla="*/ 392 w 691"/>
              <a:gd name="T75" fmla="*/ 4 h 692"/>
              <a:gd name="T76" fmla="*/ 437 w 691"/>
              <a:gd name="T77" fmla="*/ 13 h 692"/>
              <a:gd name="T78" fmla="*/ 480 w 691"/>
              <a:gd name="T79" fmla="*/ 27 h 692"/>
              <a:gd name="T80" fmla="*/ 520 w 691"/>
              <a:gd name="T81" fmla="*/ 47 h 692"/>
              <a:gd name="T82" fmla="*/ 556 w 691"/>
              <a:gd name="T83" fmla="*/ 72 h 692"/>
              <a:gd name="T84" fmla="*/ 590 w 691"/>
              <a:gd name="T85" fmla="*/ 101 h 692"/>
              <a:gd name="T86" fmla="*/ 620 w 691"/>
              <a:gd name="T87" fmla="*/ 135 h 692"/>
              <a:gd name="T88" fmla="*/ 644 w 691"/>
              <a:gd name="T89" fmla="*/ 172 h 692"/>
              <a:gd name="T90" fmla="*/ 664 w 691"/>
              <a:gd name="T91" fmla="*/ 211 h 692"/>
              <a:gd name="T92" fmla="*/ 678 w 691"/>
              <a:gd name="T93" fmla="*/ 254 h 692"/>
              <a:gd name="T94" fmla="*/ 688 w 691"/>
              <a:gd name="T95" fmla="*/ 298 h 692"/>
              <a:gd name="T96" fmla="*/ 691 w 691"/>
              <a:gd name="T97" fmla="*/ 345 h 692"/>
              <a:gd name="T98" fmla="*/ 691 w 691"/>
              <a:gd name="T99" fmla="*/ 346 h 692"/>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691"/>
              <a:gd name="T151" fmla="*/ 0 h 692"/>
              <a:gd name="T152" fmla="*/ 691 w 691"/>
              <a:gd name="T153" fmla="*/ 692 h 692"/>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691" h="692">
                <a:moveTo>
                  <a:pt x="691" y="346"/>
                </a:moveTo>
                <a:lnTo>
                  <a:pt x="688" y="393"/>
                </a:lnTo>
                <a:lnTo>
                  <a:pt x="678" y="438"/>
                </a:lnTo>
                <a:lnTo>
                  <a:pt x="664" y="480"/>
                </a:lnTo>
                <a:lnTo>
                  <a:pt x="644" y="520"/>
                </a:lnTo>
                <a:lnTo>
                  <a:pt x="620" y="557"/>
                </a:lnTo>
                <a:lnTo>
                  <a:pt x="590" y="591"/>
                </a:lnTo>
                <a:lnTo>
                  <a:pt x="556" y="620"/>
                </a:lnTo>
                <a:lnTo>
                  <a:pt x="520" y="645"/>
                </a:lnTo>
                <a:lnTo>
                  <a:pt x="480" y="665"/>
                </a:lnTo>
                <a:lnTo>
                  <a:pt x="438" y="679"/>
                </a:lnTo>
                <a:lnTo>
                  <a:pt x="393" y="688"/>
                </a:lnTo>
                <a:lnTo>
                  <a:pt x="346" y="692"/>
                </a:lnTo>
                <a:lnTo>
                  <a:pt x="299" y="688"/>
                </a:lnTo>
                <a:lnTo>
                  <a:pt x="255" y="680"/>
                </a:lnTo>
                <a:lnTo>
                  <a:pt x="211" y="665"/>
                </a:lnTo>
                <a:lnTo>
                  <a:pt x="172" y="645"/>
                </a:lnTo>
                <a:lnTo>
                  <a:pt x="135" y="620"/>
                </a:lnTo>
                <a:lnTo>
                  <a:pt x="102" y="591"/>
                </a:lnTo>
                <a:lnTo>
                  <a:pt x="73" y="558"/>
                </a:lnTo>
                <a:lnTo>
                  <a:pt x="48" y="521"/>
                </a:lnTo>
                <a:lnTo>
                  <a:pt x="28" y="481"/>
                </a:lnTo>
                <a:lnTo>
                  <a:pt x="13" y="438"/>
                </a:lnTo>
                <a:lnTo>
                  <a:pt x="4" y="393"/>
                </a:lnTo>
                <a:lnTo>
                  <a:pt x="0" y="346"/>
                </a:lnTo>
                <a:lnTo>
                  <a:pt x="4" y="299"/>
                </a:lnTo>
                <a:lnTo>
                  <a:pt x="13" y="255"/>
                </a:lnTo>
                <a:lnTo>
                  <a:pt x="27" y="211"/>
                </a:lnTo>
                <a:lnTo>
                  <a:pt x="47" y="172"/>
                </a:lnTo>
                <a:lnTo>
                  <a:pt x="72" y="135"/>
                </a:lnTo>
                <a:lnTo>
                  <a:pt x="101" y="102"/>
                </a:lnTo>
                <a:lnTo>
                  <a:pt x="135" y="73"/>
                </a:lnTo>
                <a:lnTo>
                  <a:pt x="172" y="48"/>
                </a:lnTo>
                <a:lnTo>
                  <a:pt x="211" y="28"/>
                </a:lnTo>
                <a:lnTo>
                  <a:pt x="254" y="13"/>
                </a:lnTo>
                <a:lnTo>
                  <a:pt x="298" y="4"/>
                </a:lnTo>
                <a:lnTo>
                  <a:pt x="345" y="0"/>
                </a:lnTo>
                <a:lnTo>
                  <a:pt x="392" y="4"/>
                </a:lnTo>
                <a:lnTo>
                  <a:pt x="437" y="13"/>
                </a:lnTo>
                <a:lnTo>
                  <a:pt x="480" y="27"/>
                </a:lnTo>
                <a:lnTo>
                  <a:pt x="520" y="47"/>
                </a:lnTo>
                <a:lnTo>
                  <a:pt x="556" y="72"/>
                </a:lnTo>
                <a:lnTo>
                  <a:pt x="590" y="101"/>
                </a:lnTo>
                <a:lnTo>
                  <a:pt x="620" y="135"/>
                </a:lnTo>
                <a:lnTo>
                  <a:pt x="644" y="172"/>
                </a:lnTo>
                <a:lnTo>
                  <a:pt x="664" y="211"/>
                </a:lnTo>
                <a:lnTo>
                  <a:pt x="678" y="254"/>
                </a:lnTo>
                <a:lnTo>
                  <a:pt x="688" y="298"/>
                </a:lnTo>
                <a:lnTo>
                  <a:pt x="691" y="345"/>
                </a:lnTo>
                <a:lnTo>
                  <a:pt x="691" y="346"/>
                </a:lnTo>
                <a:close/>
              </a:path>
            </a:pathLst>
          </a:custGeom>
          <a:solidFill>
            <a:srgbClr val="FFFFFF"/>
          </a:solidFill>
          <a:ln w="0">
            <a:solidFill>
              <a:srgbClr val="FFFFFF"/>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sp macro="" textlink="">
        <xdr:nvSpPr>
          <xdr:cNvPr id="24" name="Freeform 23"/>
          <xdr:cNvSpPr>
            <a:spLocks noEditPoints="1"/>
          </xdr:cNvSpPr>
        </xdr:nvSpPr>
        <xdr:spPr bwMode="auto">
          <a:xfrm>
            <a:off x="1933575" y="3675063"/>
            <a:ext cx="295275" cy="295275"/>
          </a:xfrm>
          <a:custGeom>
            <a:avLst/>
            <a:gdLst>
              <a:gd name="T0" fmla="*/ 470 w 743"/>
              <a:gd name="T1" fmla="*/ 12 h 742"/>
              <a:gd name="T2" fmla="*/ 598 w 743"/>
              <a:gd name="T3" fmla="*/ 74 h 742"/>
              <a:gd name="T4" fmla="*/ 695 w 743"/>
              <a:gd name="T5" fmla="*/ 185 h 742"/>
              <a:gd name="T6" fmla="*/ 740 w 743"/>
              <a:gd name="T7" fmla="*/ 321 h 742"/>
              <a:gd name="T8" fmla="*/ 731 w 743"/>
              <a:gd name="T9" fmla="*/ 469 h 742"/>
              <a:gd name="T10" fmla="*/ 670 w 743"/>
              <a:gd name="T11" fmla="*/ 596 h 742"/>
              <a:gd name="T12" fmla="*/ 558 w 743"/>
              <a:gd name="T13" fmla="*/ 693 h 742"/>
              <a:gd name="T14" fmla="*/ 422 w 743"/>
              <a:gd name="T15" fmla="*/ 739 h 742"/>
              <a:gd name="T16" fmla="*/ 275 w 743"/>
              <a:gd name="T17" fmla="*/ 731 h 742"/>
              <a:gd name="T18" fmla="*/ 148 w 743"/>
              <a:gd name="T19" fmla="*/ 666 h 742"/>
              <a:gd name="T20" fmla="*/ 50 w 743"/>
              <a:gd name="T21" fmla="*/ 556 h 742"/>
              <a:gd name="T22" fmla="*/ 4 w 743"/>
              <a:gd name="T23" fmla="*/ 421 h 742"/>
              <a:gd name="T24" fmla="*/ 12 w 743"/>
              <a:gd name="T25" fmla="*/ 274 h 742"/>
              <a:gd name="T26" fmla="*/ 77 w 743"/>
              <a:gd name="T27" fmla="*/ 146 h 742"/>
              <a:gd name="T28" fmla="*/ 187 w 743"/>
              <a:gd name="T29" fmla="*/ 47 h 742"/>
              <a:gd name="T30" fmla="*/ 322 w 743"/>
              <a:gd name="T31" fmla="*/ 4 h 742"/>
              <a:gd name="T32" fmla="*/ 76 w 743"/>
              <a:gd name="T33" fmla="*/ 303 h 742"/>
              <a:gd name="T34" fmla="*/ 70 w 743"/>
              <a:gd name="T35" fmla="*/ 411 h 742"/>
              <a:gd name="T36" fmla="*/ 107 w 743"/>
              <a:gd name="T37" fmla="*/ 522 h 742"/>
              <a:gd name="T38" fmla="*/ 188 w 743"/>
              <a:gd name="T39" fmla="*/ 612 h 742"/>
              <a:gd name="T40" fmla="*/ 293 w 743"/>
              <a:gd name="T41" fmla="*/ 665 h 742"/>
              <a:gd name="T42" fmla="*/ 413 w 743"/>
              <a:gd name="T43" fmla="*/ 672 h 742"/>
              <a:gd name="T44" fmla="*/ 524 w 743"/>
              <a:gd name="T45" fmla="*/ 634 h 742"/>
              <a:gd name="T46" fmla="*/ 616 w 743"/>
              <a:gd name="T47" fmla="*/ 552 h 742"/>
              <a:gd name="T48" fmla="*/ 492 w 743"/>
              <a:gd name="T49" fmla="*/ 478 h 742"/>
              <a:gd name="T50" fmla="*/ 444 w 743"/>
              <a:gd name="T51" fmla="*/ 526 h 742"/>
              <a:gd name="T52" fmla="*/ 397 w 743"/>
              <a:gd name="T53" fmla="*/ 597 h 742"/>
              <a:gd name="T54" fmla="*/ 324 w 743"/>
              <a:gd name="T55" fmla="*/ 536 h 742"/>
              <a:gd name="T56" fmla="*/ 242 w 743"/>
              <a:gd name="T57" fmla="*/ 495 h 742"/>
              <a:gd name="T58" fmla="*/ 331 w 743"/>
              <a:gd name="T59" fmla="*/ 469 h 742"/>
              <a:gd name="T60" fmla="*/ 386 w 743"/>
              <a:gd name="T61" fmla="*/ 476 h 742"/>
              <a:gd name="T62" fmla="*/ 415 w 743"/>
              <a:gd name="T63" fmla="*/ 462 h 742"/>
              <a:gd name="T64" fmla="*/ 419 w 743"/>
              <a:gd name="T65" fmla="*/ 427 h 742"/>
              <a:gd name="T66" fmla="*/ 333 w 743"/>
              <a:gd name="T67" fmla="*/ 382 h 742"/>
              <a:gd name="T68" fmla="*/ 85 w 743"/>
              <a:gd name="T69" fmla="*/ 272 h 742"/>
              <a:gd name="T70" fmla="*/ 293 w 743"/>
              <a:gd name="T71" fmla="*/ 77 h 742"/>
              <a:gd name="T72" fmla="*/ 189 w 743"/>
              <a:gd name="T73" fmla="*/ 128 h 742"/>
              <a:gd name="T74" fmla="*/ 118 w 743"/>
              <a:gd name="T75" fmla="*/ 206 h 742"/>
              <a:gd name="T76" fmla="*/ 280 w 743"/>
              <a:gd name="T77" fmla="*/ 235 h 742"/>
              <a:gd name="T78" fmla="*/ 333 w 743"/>
              <a:gd name="T79" fmla="*/ 206 h 742"/>
              <a:gd name="T80" fmla="*/ 397 w 743"/>
              <a:gd name="T81" fmla="*/ 146 h 742"/>
              <a:gd name="T82" fmla="*/ 443 w 743"/>
              <a:gd name="T83" fmla="*/ 212 h 742"/>
              <a:gd name="T84" fmla="*/ 442 w 743"/>
              <a:gd name="T85" fmla="*/ 288 h 742"/>
              <a:gd name="T86" fmla="*/ 378 w 743"/>
              <a:gd name="T87" fmla="*/ 266 h 742"/>
              <a:gd name="T88" fmla="*/ 349 w 743"/>
              <a:gd name="T89" fmla="*/ 272 h 742"/>
              <a:gd name="T90" fmla="*/ 334 w 743"/>
              <a:gd name="T91" fmla="*/ 295 h 742"/>
              <a:gd name="T92" fmla="*/ 337 w 743"/>
              <a:gd name="T93" fmla="*/ 305 h 742"/>
              <a:gd name="T94" fmla="*/ 477 w 743"/>
              <a:gd name="T95" fmla="*/ 366 h 742"/>
              <a:gd name="T96" fmla="*/ 676 w 743"/>
              <a:gd name="T97" fmla="*/ 371 h 742"/>
              <a:gd name="T98" fmla="*/ 654 w 743"/>
              <a:gd name="T99" fmla="*/ 254 h 742"/>
              <a:gd name="T100" fmla="*/ 587 w 743"/>
              <a:gd name="T101" fmla="*/ 155 h 742"/>
              <a:gd name="T102" fmla="*/ 490 w 743"/>
              <a:gd name="T103" fmla="*/ 90 h 742"/>
              <a:gd name="T104" fmla="*/ 372 w 743"/>
              <a:gd name="T105" fmla="*/ 67 h 74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743"/>
              <a:gd name="T160" fmla="*/ 0 h 742"/>
              <a:gd name="T161" fmla="*/ 743 w 743"/>
              <a:gd name="T162" fmla="*/ 742 h 74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743" h="742">
                <a:moveTo>
                  <a:pt x="371" y="0"/>
                </a:moveTo>
                <a:lnTo>
                  <a:pt x="422" y="4"/>
                </a:lnTo>
                <a:lnTo>
                  <a:pt x="470" y="12"/>
                </a:lnTo>
                <a:lnTo>
                  <a:pt x="516" y="27"/>
                </a:lnTo>
                <a:lnTo>
                  <a:pt x="558" y="47"/>
                </a:lnTo>
                <a:lnTo>
                  <a:pt x="598" y="74"/>
                </a:lnTo>
                <a:lnTo>
                  <a:pt x="635" y="107"/>
                </a:lnTo>
                <a:lnTo>
                  <a:pt x="668" y="145"/>
                </a:lnTo>
                <a:lnTo>
                  <a:pt x="695" y="185"/>
                </a:lnTo>
                <a:lnTo>
                  <a:pt x="716" y="227"/>
                </a:lnTo>
                <a:lnTo>
                  <a:pt x="731" y="273"/>
                </a:lnTo>
                <a:lnTo>
                  <a:pt x="740" y="321"/>
                </a:lnTo>
                <a:lnTo>
                  <a:pt x="743" y="371"/>
                </a:lnTo>
                <a:lnTo>
                  <a:pt x="741" y="422"/>
                </a:lnTo>
                <a:lnTo>
                  <a:pt x="731" y="469"/>
                </a:lnTo>
                <a:lnTo>
                  <a:pt x="717" y="514"/>
                </a:lnTo>
                <a:lnTo>
                  <a:pt x="696" y="556"/>
                </a:lnTo>
                <a:lnTo>
                  <a:pt x="670" y="596"/>
                </a:lnTo>
                <a:lnTo>
                  <a:pt x="638" y="632"/>
                </a:lnTo>
                <a:lnTo>
                  <a:pt x="599" y="666"/>
                </a:lnTo>
                <a:lnTo>
                  <a:pt x="558" y="693"/>
                </a:lnTo>
                <a:lnTo>
                  <a:pt x="514" y="715"/>
                </a:lnTo>
                <a:lnTo>
                  <a:pt x="469" y="731"/>
                </a:lnTo>
                <a:lnTo>
                  <a:pt x="422" y="739"/>
                </a:lnTo>
                <a:lnTo>
                  <a:pt x="371" y="742"/>
                </a:lnTo>
                <a:lnTo>
                  <a:pt x="322" y="739"/>
                </a:lnTo>
                <a:lnTo>
                  <a:pt x="275" y="731"/>
                </a:lnTo>
                <a:lnTo>
                  <a:pt x="230" y="715"/>
                </a:lnTo>
                <a:lnTo>
                  <a:pt x="188" y="694"/>
                </a:lnTo>
                <a:lnTo>
                  <a:pt x="148" y="666"/>
                </a:lnTo>
                <a:lnTo>
                  <a:pt x="111" y="633"/>
                </a:lnTo>
                <a:lnTo>
                  <a:pt x="77" y="596"/>
                </a:lnTo>
                <a:lnTo>
                  <a:pt x="50" y="556"/>
                </a:lnTo>
                <a:lnTo>
                  <a:pt x="27" y="512"/>
                </a:lnTo>
                <a:lnTo>
                  <a:pt x="12" y="468"/>
                </a:lnTo>
                <a:lnTo>
                  <a:pt x="4" y="421"/>
                </a:lnTo>
                <a:lnTo>
                  <a:pt x="0" y="371"/>
                </a:lnTo>
                <a:lnTo>
                  <a:pt x="4" y="322"/>
                </a:lnTo>
                <a:lnTo>
                  <a:pt x="12" y="274"/>
                </a:lnTo>
                <a:lnTo>
                  <a:pt x="27" y="229"/>
                </a:lnTo>
                <a:lnTo>
                  <a:pt x="50" y="186"/>
                </a:lnTo>
                <a:lnTo>
                  <a:pt x="77" y="146"/>
                </a:lnTo>
                <a:lnTo>
                  <a:pt x="111" y="107"/>
                </a:lnTo>
                <a:lnTo>
                  <a:pt x="147" y="74"/>
                </a:lnTo>
                <a:lnTo>
                  <a:pt x="187" y="47"/>
                </a:lnTo>
                <a:lnTo>
                  <a:pt x="229" y="27"/>
                </a:lnTo>
                <a:lnTo>
                  <a:pt x="274" y="12"/>
                </a:lnTo>
                <a:lnTo>
                  <a:pt x="322" y="4"/>
                </a:lnTo>
                <a:lnTo>
                  <a:pt x="371" y="0"/>
                </a:lnTo>
                <a:close/>
                <a:moveTo>
                  <a:pt x="85" y="272"/>
                </a:moveTo>
                <a:lnTo>
                  <a:pt x="76" y="303"/>
                </a:lnTo>
                <a:lnTo>
                  <a:pt x="70" y="337"/>
                </a:lnTo>
                <a:lnTo>
                  <a:pt x="67" y="371"/>
                </a:lnTo>
                <a:lnTo>
                  <a:pt x="70" y="411"/>
                </a:lnTo>
                <a:lnTo>
                  <a:pt x="78" y="450"/>
                </a:lnTo>
                <a:lnTo>
                  <a:pt x="90" y="487"/>
                </a:lnTo>
                <a:lnTo>
                  <a:pt x="107" y="522"/>
                </a:lnTo>
                <a:lnTo>
                  <a:pt x="131" y="555"/>
                </a:lnTo>
                <a:lnTo>
                  <a:pt x="158" y="585"/>
                </a:lnTo>
                <a:lnTo>
                  <a:pt x="188" y="612"/>
                </a:lnTo>
                <a:lnTo>
                  <a:pt x="221" y="634"/>
                </a:lnTo>
                <a:lnTo>
                  <a:pt x="256" y="652"/>
                </a:lnTo>
                <a:lnTo>
                  <a:pt x="293" y="665"/>
                </a:lnTo>
                <a:lnTo>
                  <a:pt x="331" y="672"/>
                </a:lnTo>
                <a:lnTo>
                  <a:pt x="372" y="674"/>
                </a:lnTo>
                <a:lnTo>
                  <a:pt x="413" y="672"/>
                </a:lnTo>
                <a:lnTo>
                  <a:pt x="452" y="665"/>
                </a:lnTo>
                <a:lnTo>
                  <a:pt x="489" y="652"/>
                </a:lnTo>
                <a:lnTo>
                  <a:pt x="524" y="634"/>
                </a:lnTo>
                <a:lnTo>
                  <a:pt x="557" y="612"/>
                </a:lnTo>
                <a:lnTo>
                  <a:pt x="588" y="584"/>
                </a:lnTo>
                <a:lnTo>
                  <a:pt x="616" y="552"/>
                </a:lnTo>
                <a:lnTo>
                  <a:pt x="640" y="519"/>
                </a:lnTo>
                <a:lnTo>
                  <a:pt x="499" y="456"/>
                </a:lnTo>
                <a:lnTo>
                  <a:pt x="492" y="478"/>
                </a:lnTo>
                <a:lnTo>
                  <a:pt x="480" y="498"/>
                </a:lnTo>
                <a:lnTo>
                  <a:pt x="464" y="515"/>
                </a:lnTo>
                <a:lnTo>
                  <a:pt x="444" y="526"/>
                </a:lnTo>
                <a:lnTo>
                  <a:pt x="422" y="536"/>
                </a:lnTo>
                <a:lnTo>
                  <a:pt x="397" y="539"/>
                </a:lnTo>
                <a:lnTo>
                  <a:pt x="397" y="597"/>
                </a:lnTo>
                <a:lnTo>
                  <a:pt x="355" y="597"/>
                </a:lnTo>
                <a:lnTo>
                  <a:pt x="355" y="539"/>
                </a:lnTo>
                <a:lnTo>
                  <a:pt x="324" y="536"/>
                </a:lnTo>
                <a:lnTo>
                  <a:pt x="295" y="526"/>
                </a:lnTo>
                <a:lnTo>
                  <a:pt x="267" y="512"/>
                </a:lnTo>
                <a:lnTo>
                  <a:pt x="242" y="495"/>
                </a:lnTo>
                <a:lnTo>
                  <a:pt x="294" y="443"/>
                </a:lnTo>
                <a:lnTo>
                  <a:pt x="313" y="458"/>
                </a:lnTo>
                <a:lnTo>
                  <a:pt x="331" y="469"/>
                </a:lnTo>
                <a:lnTo>
                  <a:pt x="352" y="475"/>
                </a:lnTo>
                <a:lnTo>
                  <a:pt x="376" y="477"/>
                </a:lnTo>
                <a:lnTo>
                  <a:pt x="386" y="476"/>
                </a:lnTo>
                <a:lnTo>
                  <a:pt x="398" y="474"/>
                </a:lnTo>
                <a:lnTo>
                  <a:pt x="408" y="469"/>
                </a:lnTo>
                <a:lnTo>
                  <a:pt x="415" y="462"/>
                </a:lnTo>
                <a:lnTo>
                  <a:pt x="419" y="452"/>
                </a:lnTo>
                <a:lnTo>
                  <a:pt x="422" y="440"/>
                </a:lnTo>
                <a:lnTo>
                  <a:pt x="419" y="427"/>
                </a:lnTo>
                <a:lnTo>
                  <a:pt x="412" y="417"/>
                </a:lnTo>
                <a:lnTo>
                  <a:pt x="377" y="402"/>
                </a:lnTo>
                <a:lnTo>
                  <a:pt x="333" y="382"/>
                </a:lnTo>
                <a:lnTo>
                  <a:pt x="302" y="369"/>
                </a:lnTo>
                <a:lnTo>
                  <a:pt x="274" y="356"/>
                </a:lnTo>
                <a:lnTo>
                  <a:pt x="85" y="272"/>
                </a:lnTo>
                <a:close/>
                <a:moveTo>
                  <a:pt x="372" y="67"/>
                </a:moveTo>
                <a:lnTo>
                  <a:pt x="331" y="70"/>
                </a:lnTo>
                <a:lnTo>
                  <a:pt x="293" y="77"/>
                </a:lnTo>
                <a:lnTo>
                  <a:pt x="256" y="90"/>
                </a:lnTo>
                <a:lnTo>
                  <a:pt x="221" y="106"/>
                </a:lnTo>
                <a:lnTo>
                  <a:pt x="189" y="128"/>
                </a:lnTo>
                <a:lnTo>
                  <a:pt x="159" y="155"/>
                </a:lnTo>
                <a:lnTo>
                  <a:pt x="137" y="180"/>
                </a:lnTo>
                <a:lnTo>
                  <a:pt x="118" y="206"/>
                </a:lnTo>
                <a:lnTo>
                  <a:pt x="260" y="269"/>
                </a:lnTo>
                <a:lnTo>
                  <a:pt x="268" y="251"/>
                </a:lnTo>
                <a:lnTo>
                  <a:pt x="280" y="235"/>
                </a:lnTo>
                <a:lnTo>
                  <a:pt x="295" y="222"/>
                </a:lnTo>
                <a:lnTo>
                  <a:pt x="313" y="213"/>
                </a:lnTo>
                <a:lnTo>
                  <a:pt x="333" y="206"/>
                </a:lnTo>
                <a:lnTo>
                  <a:pt x="355" y="204"/>
                </a:lnTo>
                <a:lnTo>
                  <a:pt x="355" y="146"/>
                </a:lnTo>
                <a:lnTo>
                  <a:pt x="397" y="146"/>
                </a:lnTo>
                <a:lnTo>
                  <a:pt x="397" y="204"/>
                </a:lnTo>
                <a:lnTo>
                  <a:pt x="419" y="206"/>
                </a:lnTo>
                <a:lnTo>
                  <a:pt x="443" y="212"/>
                </a:lnTo>
                <a:lnTo>
                  <a:pt x="467" y="222"/>
                </a:lnTo>
                <a:lnTo>
                  <a:pt x="491" y="238"/>
                </a:lnTo>
                <a:lnTo>
                  <a:pt x="442" y="288"/>
                </a:lnTo>
                <a:lnTo>
                  <a:pt x="423" y="276"/>
                </a:lnTo>
                <a:lnTo>
                  <a:pt x="402" y="268"/>
                </a:lnTo>
                <a:lnTo>
                  <a:pt x="378" y="266"/>
                </a:lnTo>
                <a:lnTo>
                  <a:pt x="369" y="266"/>
                </a:lnTo>
                <a:lnTo>
                  <a:pt x="358" y="268"/>
                </a:lnTo>
                <a:lnTo>
                  <a:pt x="349" y="272"/>
                </a:lnTo>
                <a:lnTo>
                  <a:pt x="342" y="278"/>
                </a:lnTo>
                <a:lnTo>
                  <a:pt x="336" y="285"/>
                </a:lnTo>
                <a:lnTo>
                  <a:pt x="334" y="295"/>
                </a:lnTo>
                <a:lnTo>
                  <a:pt x="334" y="299"/>
                </a:lnTo>
                <a:lnTo>
                  <a:pt x="335" y="301"/>
                </a:lnTo>
                <a:lnTo>
                  <a:pt x="337" y="305"/>
                </a:lnTo>
                <a:lnTo>
                  <a:pt x="385" y="326"/>
                </a:lnTo>
                <a:lnTo>
                  <a:pt x="417" y="340"/>
                </a:lnTo>
                <a:lnTo>
                  <a:pt x="477" y="366"/>
                </a:lnTo>
                <a:lnTo>
                  <a:pt x="667" y="451"/>
                </a:lnTo>
                <a:lnTo>
                  <a:pt x="674" y="413"/>
                </a:lnTo>
                <a:lnTo>
                  <a:pt x="676" y="371"/>
                </a:lnTo>
                <a:lnTo>
                  <a:pt x="674" y="330"/>
                </a:lnTo>
                <a:lnTo>
                  <a:pt x="667" y="290"/>
                </a:lnTo>
                <a:lnTo>
                  <a:pt x="654" y="254"/>
                </a:lnTo>
                <a:lnTo>
                  <a:pt x="636" y="219"/>
                </a:lnTo>
                <a:lnTo>
                  <a:pt x="614" y="186"/>
                </a:lnTo>
                <a:lnTo>
                  <a:pt x="587" y="155"/>
                </a:lnTo>
                <a:lnTo>
                  <a:pt x="557" y="128"/>
                </a:lnTo>
                <a:lnTo>
                  <a:pt x="524" y="106"/>
                </a:lnTo>
                <a:lnTo>
                  <a:pt x="490" y="90"/>
                </a:lnTo>
                <a:lnTo>
                  <a:pt x="452" y="77"/>
                </a:lnTo>
                <a:lnTo>
                  <a:pt x="413" y="70"/>
                </a:lnTo>
                <a:lnTo>
                  <a:pt x="372" y="67"/>
                </a:lnTo>
                <a:close/>
              </a:path>
            </a:pathLst>
          </a:custGeom>
          <a:solidFill>
            <a:srgbClr val="000000"/>
          </a:solidFill>
          <a:ln w="0">
            <a:solidFill>
              <a:srgbClr val="000000"/>
            </a:solidFill>
            <a:prstDash val="solid"/>
            <a:round/>
            <a:headEnd/>
            <a:tailEnd/>
          </a:ln>
        </xdr:spPr>
        <xdr:txBody>
          <a:bodyPr wrap="square"/>
          <a:lstStyle>
            <a:defPPr>
              <a:defRPr lang="en-GB"/>
            </a:defPPr>
            <a:lvl1pPr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1pPr>
            <a:lvl2pPr marL="742950" indent="-28575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2pPr>
            <a:lvl3pPr marL="11430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3pPr>
            <a:lvl4pPr marL="16002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4pPr>
            <a:lvl5pPr marL="2057400" indent="-228600" algn="l" defTabSz="449263" rtl="0" fontAlgn="base" hangingPunct="0">
              <a:lnSpc>
                <a:spcPct val="93000"/>
              </a:lnSpc>
              <a:spcBef>
                <a:spcPct val="0"/>
              </a:spcBef>
              <a:spcAft>
                <a:spcPct val="0"/>
              </a:spcAft>
              <a:buClr>
                <a:srgbClr val="000000"/>
              </a:buClr>
              <a:buSzPct val="100000"/>
              <a:buFont typeface="Times New Roman" pitchFamily="18" charset="0"/>
              <a:defRPr kern="1200">
                <a:solidFill>
                  <a:schemeClr val="tx1"/>
                </a:solidFill>
                <a:latin typeface="Arial" charset="0"/>
                <a:ea typeface="Microsoft YaHei" pitchFamily="34" charset="-122"/>
                <a:cs typeface="+mn-cs"/>
              </a:defRPr>
            </a:lvl5pPr>
            <a:lvl6pPr marL="2286000" algn="l" defTabSz="914400" rtl="0" eaLnBrk="1" latinLnBrk="0" hangingPunct="1">
              <a:defRPr kern="1200">
                <a:solidFill>
                  <a:schemeClr val="tx1"/>
                </a:solidFill>
                <a:latin typeface="Arial" charset="0"/>
                <a:ea typeface="Microsoft YaHei" pitchFamily="34" charset="-122"/>
                <a:cs typeface="+mn-cs"/>
              </a:defRPr>
            </a:lvl6pPr>
            <a:lvl7pPr marL="2743200" algn="l" defTabSz="914400" rtl="0" eaLnBrk="1" latinLnBrk="0" hangingPunct="1">
              <a:defRPr kern="1200">
                <a:solidFill>
                  <a:schemeClr val="tx1"/>
                </a:solidFill>
                <a:latin typeface="Arial" charset="0"/>
                <a:ea typeface="Microsoft YaHei" pitchFamily="34" charset="-122"/>
                <a:cs typeface="+mn-cs"/>
              </a:defRPr>
            </a:lvl7pPr>
            <a:lvl8pPr marL="3200400" algn="l" defTabSz="914400" rtl="0" eaLnBrk="1" latinLnBrk="0" hangingPunct="1">
              <a:defRPr kern="1200">
                <a:solidFill>
                  <a:schemeClr val="tx1"/>
                </a:solidFill>
                <a:latin typeface="Arial" charset="0"/>
                <a:ea typeface="Microsoft YaHei" pitchFamily="34" charset="-122"/>
                <a:cs typeface="+mn-cs"/>
              </a:defRPr>
            </a:lvl8pPr>
            <a:lvl9pPr marL="3657600" algn="l" defTabSz="914400" rtl="0" eaLnBrk="1" latinLnBrk="0" hangingPunct="1">
              <a:defRPr kern="1200">
                <a:solidFill>
                  <a:schemeClr val="tx1"/>
                </a:solidFill>
                <a:latin typeface="Arial" charset="0"/>
                <a:ea typeface="Microsoft YaHei" pitchFamily="34" charset="-122"/>
                <a:cs typeface="+mn-cs"/>
              </a:defRPr>
            </a:lvl9pPr>
          </a:lstStyle>
          <a:p>
            <a:endParaRPr lang="en-US"/>
          </a:p>
        </xdr:txBody>
      </xdr:sp>
    </xdr:grpSp>
    <xdr:clientData/>
  </xdr:twoCellAnchor>
  <xdr:twoCellAnchor editAs="oneCell">
    <xdr:from>
      <xdr:col>5</xdr:col>
      <xdr:colOff>514117</xdr:colOff>
      <xdr:row>0</xdr:row>
      <xdr:rowOff>122470</xdr:rowOff>
    </xdr:from>
    <xdr:to>
      <xdr:col>7</xdr:col>
      <xdr:colOff>247655</xdr:colOff>
      <xdr:row>4</xdr:row>
      <xdr:rowOff>2953</xdr:rowOff>
    </xdr:to>
    <xdr:pic>
      <xdr:nvPicPr>
        <xdr:cNvPr id="25" name="Picture 24" descr="D:\Documents\My Dropbox\Working folder\WASHCost\2011\Embedding and training\IRC logo square.emf"/>
        <xdr:cNvPicPr>
          <a:picLocks noChangeAspect="1" noChangeArrowheads="1"/>
        </xdr:cNvPicPr>
      </xdr:nvPicPr>
      <xdr:blipFill>
        <a:blip xmlns:r="http://schemas.openxmlformats.org/officeDocument/2006/relationships" r:embed="rId2" cstate="print"/>
        <a:srcRect/>
        <a:stretch>
          <a:fillRect/>
        </a:stretch>
      </xdr:blipFill>
      <xdr:spPr bwMode="auto">
        <a:xfrm>
          <a:off x="2104792" y="122470"/>
          <a:ext cx="1067038" cy="71868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0</xdr:row>
      <xdr:rowOff>95250</xdr:rowOff>
    </xdr:from>
    <xdr:to>
      <xdr:col>14</xdr:col>
      <xdr:colOff>19050</xdr:colOff>
      <xdr:row>9</xdr:row>
      <xdr:rowOff>123825</xdr:rowOff>
    </xdr:to>
    <xdr:sp macro="" textlink="">
      <xdr:nvSpPr>
        <xdr:cNvPr id="2" name="TextBox 1"/>
        <xdr:cNvSpPr txBox="1"/>
      </xdr:nvSpPr>
      <xdr:spPr>
        <a:xfrm>
          <a:off x="85724" y="95250"/>
          <a:ext cx="11820526" cy="1743075"/>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A reference</a:t>
          </a:r>
          <a:r>
            <a:rPr lang="en-US" sz="1100" b="1" baseline="0"/>
            <a:t> worksheet for currency conversion:  </a:t>
          </a:r>
        </a:p>
        <a:p>
          <a:r>
            <a:rPr lang="en-US" sz="1100" b="0" baseline="0"/>
            <a:t>The majority of data collected by WASHCost concerns the historical expenditure by governments or households on Water and Sanitation infastructure over a number of years. It is important that this expenditure from previous years is brought to common "current" value (WASHCost countries are currently bringing costs to 2009 prices) which will enable this data to be compared within a country. Costs have been brought to their current value using country specific inflator "multiplier" provided by the World Bank, for example:  An investment of 2000 CFA Francs in Burkina Faso during 2001 can be brought to its equivalent 2009 value by mulitplying by cell </a:t>
          </a:r>
          <a:r>
            <a:rPr lang="en-US" sz="1100" b="1" i="1" baseline="0"/>
            <a:t>AT22 </a:t>
          </a:r>
          <a:r>
            <a:rPr lang="en-US" sz="1100" b="0" i="0" baseline="0"/>
            <a:t>(therefore 2000 * 1.26) to give a "current" investment value of  2520 CFA Francs.  </a:t>
          </a:r>
        </a:p>
        <a:p>
          <a:endParaRPr lang="en-US" sz="1100" b="0" i="0" baseline="0"/>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latin typeface="+mn-lt"/>
              <a:ea typeface="+mn-ea"/>
              <a:cs typeface="+mn-cs"/>
            </a:rPr>
            <a:t>This table is referenced in formulas in the "Cost Data Input Sheet " in a way that allows current cost calculation to be done automatically for each country. If you want to add other currencies, rows need to be added  - and lookup formulas reset.  </a:t>
          </a:r>
          <a:r>
            <a:rPr lang="en-US" sz="1100" b="0" i="0" baseline="0"/>
            <a:t>Once all country costs have been brought to their courrent value they are then automatically converted into US $, using the exchange rate figures found from Row 83 downwards.</a:t>
          </a:r>
        </a:p>
      </xdr:txBody>
    </xdr:sp>
    <xdr:clientData/>
  </xdr:twoCellAnchor>
  <xdr:twoCellAnchor>
    <xdr:from>
      <xdr:col>4</xdr:col>
      <xdr:colOff>523874</xdr:colOff>
      <xdr:row>11</xdr:row>
      <xdr:rowOff>19050</xdr:rowOff>
    </xdr:from>
    <xdr:to>
      <xdr:col>18</xdr:col>
      <xdr:colOff>352425</xdr:colOff>
      <xdr:row>14</xdr:row>
      <xdr:rowOff>152400</xdr:rowOff>
    </xdr:to>
    <xdr:sp macro="" textlink="">
      <xdr:nvSpPr>
        <xdr:cNvPr id="3" name="TextBox 2"/>
        <xdr:cNvSpPr txBox="1"/>
      </xdr:nvSpPr>
      <xdr:spPr>
        <a:xfrm>
          <a:off x="5229224" y="2114550"/>
          <a:ext cx="9448801" cy="70485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100"/>
            <a:t>The</a:t>
          </a:r>
          <a:r>
            <a:rPr lang="en-US" sz="1100" baseline="0"/>
            <a:t> figures above can be used for reference to the row where the correct inflator data is found for each country. This is important for the formula in column AB on the Cost Data input Worksheet: =[[Cost ]]*HLOOKUP([Year of Investment],'Currency Conversions'!$A$17:$BE$55,</a:t>
          </a:r>
          <a:r>
            <a:rPr lang="en-US" sz="1100" b="1" baseline="0">
              <a:solidFill>
                <a:srgbClr val="FF0000"/>
              </a:solidFill>
            </a:rPr>
            <a:t>7</a:t>
          </a:r>
          <a:r>
            <a:rPr lang="en-US" sz="1100" baseline="0"/>
            <a:t>,FALSE)  whcih finds the correct row of inforation for each country. The highlighted </a:t>
          </a:r>
          <a:r>
            <a:rPr lang="en-US" sz="1100" b="1" baseline="0">
              <a:solidFill>
                <a:srgbClr val="FF0000"/>
              </a:solidFill>
            </a:rPr>
            <a:t>7 </a:t>
          </a:r>
          <a:r>
            <a:rPr lang="en-US" sz="1100" b="0" baseline="0">
              <a:solidFill>
                <a:sysClr val="windowText" lastClr="000000"/>
              </a:solidFill>
            </a:rPr>
            <a:t>shows that the formula is set for Burkina Faso, only amend  this number  to set the formula for a different country.</a:t>
          </a:r>
          <a:endParaRPr lang="en-US" sz="1100" b="0">
            <a:solidFill>
              <a:sysClr val="windowText" lastClr="000000"/>
            </a:solidFill>
          </a:endParaRPr>
        </a:p>
      </xdr:txBody>
    </xdr:sp>
    <xdr:clientData/>
  </xdr:twoCellAnchor>
</xdr:wsDr>
</file>

<file path=xl/tables/table1.xml><?xml version="1.0" encoding="utf-8"?>
<table xmlns="http://schemas.openxmlformats.org/spreadsheetml/2006/main" id="2" name="Assumptions" displayName="Assumptions" ref="A6:C8" totalsRowShown="0" headerRowDxfId="79" tableBorderDxfId="78">
  <autoFilter ref="A6:C8"/>
  <tableColumns count="3">
    <tableColumn id="1" name="Technology" dataDxfId="77"/>
    <tableColumn id="2" name="Pop. Served Design" dataDxfId="76"/>
    <tableColumn id="3" name="Normative Lifespan" dataDxfId="75"/>
  </tableColumns>
  <tableStyleInfo name="TableStyleMedium3" showFirstColumn="0" showLastColumn="0" showRowStripes="1" showColumnStripes="0"/>
</table>
</file>

<file path=xl/tables/table2.xml><?xml version="1.0" encoding="utf-8"?>
<table xmlns="http://schemas.openxmlformats.org/spreadsheetml/2006/main" id="6" name="Table6" displayName="Table6" ref="E10:G13" totalsRowShown="0" headerRowDxfId="74" dataDxfId="72" headerRowBorderDxfId="73" tableBorderDxfId="71" totalsRowBorderDxfId="70">
  <autoFilter ref="E10:G13">
    <filterColumn colId="1"/>
  </autoFilter>
  <tableColumns count="3">
    <tableColumn id="1" name="Full Technology Name" dataDxfId="69"/>
    <tableColumn id="3" name="Abbreviation" dataDxfId="68"/>
    <tableColumn id="2" name="Technology code" dataDxfId="67"/>
  </tableColumns>
  <tableStyleInfo name="TableStyleMedium3" showFirstColumn="0" showLastColumn="0" showRowStripes="1" showColumnStripes="0"/>
</table>
</file>

<file path=xl/tables/table3.xml><?xml version="1.0" encoding="utf-8"?>
<table xmlns="http://schemas.openxmlformats.org/spreadsheetml/2006/main" id="5" name="Table5" displayName="Table5" ref="E6:G8" totalsRowShown="0" headerRowDxfId="66" headerRowBorderDxfId="65" tableBorderDxfId="64" totalsRowBorderDxfId="63">
  <autoFilter ref="E6:G8"/>
  <tableColumns count="3">
    <tableColumn id="1" name="Currency" dataDxfId="62"/>
    <tableColumn id="2" name="Abbreviation" dataDxfId="61"/>
    <tableColumn id="3" name="Exchange" dataDxfId="60"/>
  </tableColumns>
  <tableStyleInfo name="TableStyleMedium3" showFirstColumn="0" showLastColumn="0" showRowStripes="1" showColumnStripes="0"/>
</table>
</file>

<file path=xl/tables/table4.xml><?xml version="1.0" encoding="utf-8"?>
<table xmlns="http://schemas.openxmlformats.org/spreadsheetml/2006/main" id="1" name="Table1" displayName="Table1" ref="B4:W387" totalsRowShown="0" headerRowDxfId="59" dataDxfId="58">
  <autoFilter ref="B4:W387">
    <filterColumn colId="4"/>
    <filterColumn colId="5"/>
    <filterColumn colId="6"/>
    <filterColumn colId="7"/>
    <filterColumn colId="12"/>
    <filterColumn colId="15"/>
    <filterColumn colId="17"/>
  </autoFilter>
  <tableColumns count="22">
    <tableColumn id="1" name="Context1" dataDxfId="57"/>
    <tableColumn id="3" name="Context2" dataDxfId="56"/>
    <tableColumn id="4" name="Context3" dataDxfId="55"/>
    <tableColumn id="7" name="Context4" dataDxfId="54"/>
    <tableColumn id="6" name="Context5" dataDxfId="53"/>
    <tableColumn id="9" name="Context6" dataDxfId="52"/>
    <tableColumn id="10" name="Context7" dataDxfId="51"/>
    <tableColumn id="11" name="Technology" dataDxfId="50"/>
    <tableColumn id="13" name="Facilityinfo1" dataDxfId="49"/>
    <tableColumn id="19" name="Facilityinfo2" dataDxfId="48"/>
    <tableColumn id="20" name="Facilityinfo3" dataDxfId="47"/>
    <tableColumn id="21" name="Facilityinfo4" dataDxfId="46"/>
    <tableColumn id="22" name="Expenditure1" dataDxfId="45"/>
    <tableColumn id="23" name="Expenditure2" dataDxfId="44"/>
    <tableColumn id="24" name="Expenditure3" dataDxfId="43"/>
    <tableColumn id="2" name="Expenditure4" dataDxfId="42"/>
    <tableColumn id="25" name="Status1" dataDxfId="41"/>
    <tableColumn id="66" name="Lifespan1" dataDxfId="40"/>
    <tableColumn id="29" name="Calculation1" dataDxfId="39">
      <calculatedColumnFormula>IFERROR([Expenditure3]*HLOOKUP([Expenditure2],'Curr conv'!$B$17:$BF$56,VLOOKUP('Data Reference Sheet'!$A$1,'Data Reference Sheet'!$A$11:$B$27,2,0),FALSE), "No data")</calculatedColumnFormula>
    </tableColumn>
    <tableColumn id="30" name="Calculation2" dataDxfId="38">
      <calculatedColumnFormula>IFERROR(Table1[[#This Row],[Calculation1]]/Exchange,"No data")</calculatedColumnFormula>
    </tableColumn>
    <tableColumn id="31" name="Calculation3" dataDxfId="37">
      <calculatedColumnFormula>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calculatedColumnFormula>
    </tableColumn>
    <tableColumn id="32" name="Calculation4" dataDxfId="36">
      <calculatedColumnFormula>IFERROR(Table1[[#This Row],[Calculation3]]/Exchange,"No data")</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3" name="San" displayName="San" ref="B4:AH1277" totalsRowShown="0" headerRowDxfId="35" dataDxfId="33" headerRowBorderDxfId="34">
  <autoFilter ref="B4:AH1277">
    <filterColumn colId="4"/>
    <filterColumn colId="24"/>
    <filterColumn colId="26"/>
    <filterColumn colId="27"/>
    <filterColumn colId="28"/>
    <filterColumn colId="29"/>
    <filterColumn colId="30"/>
    <filterColumn colId="31"/>
    <filterColumn colId="32"/>
  </autoFilter>
  <tableColumns count="33">
    <tableColumn id="1" name="Context1" dataDxfId="32"/>
    <tableColumn id="3" name="Context2" dataDxfId="31" dataCellStyle="Normal 3 2"/>
    <tableColumn id="4" name="Context3" dataDxfId="30" dataCellStyle="Normal 3 2"/>
    <tableColumn id="8" name="Context4" dataDxfId="29" dataCellStyle="Normal 3 2"/>
    <tableColumn id="2" name="Context5" dataDxfId="28" dataCellStyle="Normal 3 2"/>
    <tableColumn id="9" name="Context6" dataDxfId="27" dataCellStyle="Normal 3 2"/>
    <tableColumn id="30" name="Context7" dataDxfId="26"/>
    <tableColumn id="31" name="Context8" dataDxfId="25"/>
    <tableColumn id="32" name="Access_Indicator1" dataDxfId="24"/>
    <tableColumn id="11" name="Access_Indicator2" dataDxfId="23"/>
    <tableColumn id="12" name="Access_Indicator3" dataDxfId="22"/>
    <tableColumn id="21" name="Access_Indicator4" dataDxfId="21"/>
    <tableColumn id="14" name="Access_Indicator5" dataDxfId="20"/>
    <tableColumn id="15" name="Access_Indicator6" dataDxfId="19"/>
    <tableColumn id="33" name="Access_Indicator7" dataDxfId="18"/>
    <tableColumn id="16" name="Use_Indicator1" dataDxfId="17"/>
    <tableColumn id="17" name="Use_Indicator2" dataDxfId="16"/>
    <tableColumn id="18" name="Reliability_Indicator1" dataDxfId="15"/>
    <tableColumn id="28" name="Reliability_Indicator2" dataDxfId="14"/>
    <tableColumn id="19" name="EnvPro_Indicator1" dataDxfId="13"/>
    <tableColumn id="20" name="EnvPro_Indicator2" dataDxfId="12"/>
    <tableColumn id="23" name="Access_SL1" dataDxfId="11">
      <calculatedColumnFormula>IF([Access_Indicator2]="Yes","No service",IF([Access_Indicator3]="Available", "Improved",IF([Access_Indicator4]="No", "Limited",IF(AND([Access_Indicator4]="yes", [Access_Indicator5]&lt;=[Access_Indicator6]),"Basic","Limited"))))</calculatedColumnFormula>
    </tableColumn>
    <tableColumn id="24" name="Use_SL1" dataDxfId="10">
      <calculatedColumnFormula>IF([Use_Indicator1]="", "Fill in data", IF([Use_Indicator1]="All", "Improved", IF([Use_Indicator1]="Some", "Basic", IF([Use_Indicator1]="No use", "No Service"))))</calculatedColumnFormula>
    </tableColumn>
    <tableColumn id="25" name="Use_SL2" dataDxfId="9"/>
    <tableColumn id="26" name="Reliability_SL1" dataDxfId="8">
      <calculatedColumnFormula>IF(S5="No data", "No Data", IF([Reliability_Indicator2]="Yes","No Service", IF(S5="Routine", "Improved", IF(S5="Unreliable", "Basic", IF(S5="No O&amp;M", "No service")))))</calculatedColumnFormula>
    </tableColumn>
    <tableColumn id="27" name="EnvPro_SL1" dataDxfId="7">
      <calculatedColumnFormula>IF([EnvPro_Indicator1]="", "Fill in data", IF([EnvPro_Indicator1]="Significant pollution", "No service", IF(AND([EnvPro_Indicator1]="Not polluting groundwater &amp; not untreated in river", [EnvPro_Indicator2]="No"),"Basic", IF([EnvPro_Indicator2]="Yes", "Improved"))))</calculatedColumnFormula>
    </tableColumn>
    <tableColumn id="13" name="Combined_SL1" dataDxfId="6">
      <calculatedColumnFormula>VLOOKUP(MIN(AW5:BA5),$AR$5:$AS$8,2,FALSE)</calculatedColumnFormula>
    </tableColumn>
    <tableColumn id="5" name="Service_level1" dataDxfId="5">
      <calculatedColumnFormula>IF(OR(San[[#This Row],[Access_SL1]]="No data",San[[#This Row],[Use_SL1]]="No data",San[[#This Row],[Reliability_SL1]]="No data",San[[#This Row],[EnvPro_SL1]]="No data"),"Incomplete", "Complete")</calculatedColumnFormula>
    </tableColumn>
    <tableColumn id="35" name="HH_Exp1" dataDxfId="4"/>
    <tableColumn id="36" name="HH_Exp2" dataDxfId="3"/>
    <tableColumn id="37" name="HH_Exp3" dataDxfId="2"/>
    <tableColumn id="39" name="HH_Exp4" dataDxfId="1"/>
    <tableColumn id="40" name="HH_Exp5"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35"/>
  <sheetViews>
    <sheetView tabSelected="1" zoomScale="90" zoomScaleNormal="90" workbookViewId="0"/>
  </sheetViews>
  <sheetFormatPr defaultRowHeight="15.75"/>
  <cols>
    <col min="1" max="1" width="2" style="77" customWidth="1"/>
    <col min="2" max="2" width="1.28515625" style="78" customWidth="1"/>
    <col min="3" max="3" width="8.7109375" style="78" customWidth="1"/>
    <col min="4" max="4" width="2.7109375" style="80" customWidth="1"/>
    <col min="5" max="6" width="9.140625" style="80"/>
    <col min="7" max="7" width="10.85546875" style="80" customWidth="1"/>
    <col min="8" max="11" width="9.140625" style="80"/>
    <col min="12" max="12" width="33" style="80" customWidth="1"/>
    <col min="13" max="16384" width="9.140625" style="80"/>
  </cols>
  <sheetData>
    <row r="2" spans="1:12">
      <c r="C2" s="77" t="s">
        <v>1586</v>
      </c>
      <c r="D2" s="79" t="s">
        <v>1587</v>
      </c>
    </row>
    <row r="3" spans="1:12" ht="18.75" customHeight="1"/>
    <row r="6" spans="1:12" ht="31.5">
      <c r="A6" s="81"/>
      <c r="B6" s="82"/>
      <c r="C6" s="83"/>
      <c r="D6" s="84"/>
      <c r="E6" s="85"/>
      <c r="F6" s="1"/>
      <c r="G6" s="1"/>
      <c r="H6" s="1"/>
      <c r="I6" s="1"/>
      <c r="J6" s="1"/>
      <c r="K6" s="1"/>
      <c r="L6" s="1"/>
    </row>
    <row r="7" spans="1:12" ht="9" customHeight="1">
      <c r="A7" s="81"/>
      <c r="B7" s="82"/>
      <c r="C7" s="82"/>
      <c r="D7" s="86"/>
      <c r="E7" s="1"/>
      <c r="F7" s="1"/>
      <c r="G7" s="1"/>
      <c r="H7" s="1"/>
      <c r="I7" s="1"/>
      <c r="J7" s="1"/>
      <c r="K7" s="1"/>
      <c r="L7" s="1"/>
    </row>
    <row r="8" spans="1:12">
      <c r="A8" s="81"/>
      <c r="B8" s="82"/>
      <c r="C8" s="82"/>
      <c r="D8" s="1"/>
      <c r="E8" s="1"/>
      <c r="F8" s="1"/>
      <c r="G8" s="1"/>
      <c r="H8" s="1"/>
      <c r="I8" s="1"/>
      <c r="J8" s="1"/>
      <c r="K8" s="1"/>
      <c r="L8" s="1"/>
    </row>
    <row r="9" spans="1:12">
      <c r="A9" s="81"/>
      <c r="B9" s="82"/>
      <c r="C9" s="82"/>
      <c r="D9" s="1"/>
      <c r="E9" s="1"/>
      <c r="F9" s="1"/>
      <c r="G9" s="1"/>
      <c r="H9" s="1"/>
      <c r="I9" s="1"/>
      <c r="J9" s="1"/>
      <c r="K9" s="1"/>
      <c r="L9" s="1"/>
    </row>
    <row r="10" spans="1:12">
      <c r="A10" s="81"/>
      <c r="B10" s="82"/>
      <c r="C10" s="82"/>
      <c r="D10" s="1"/>
      <c r="E10" s="1"/>
      <c r="F10" s="1"/>
      <c r="G10" s="1"/>
      <c r="H10" s="1"/>
      <c r="I10" s="1"/>
      <c r="J10" s="1"/>
      <c r="K10" s="1"/>
      <c r="L10" s="1"/>
    </row>
    <row r="11" spans="1:12">
      <c r="A11" s="81"/>
      <c r="B11" s="82"/>
      <c r="C11" s="82"/>
      <c r="D11" s="1"/>
      <c r="E11" s="1"/>
      <c r="F11" s="1"/>
      <c r="G11" s="1"/>
      <c r="H11" s="1"/>
      <c r="I11" s="1"/>
      <c r="J11" s="1"/>
      <c r="K11" s="1"/>
      <c r="L11" s="1"/>
    </row>
    <row r="12" spans="1:12">
      <c r="A12" s="81"/>
      <c r="B12" s="82"/>
      <c r="C12" s="82"/>
      <c r="D12" s="1"/>
      <c r="E12" s="1"/>
      <c r="F12" s="1"/>
      <c r="G12" s="1"/>
      <c r="H12" s="1"/>
      <c r="I12" s="1"/>
      <c r="J12" s="1"/>
      <c r="K12" s="1"/>
      <c r="L12" s="1"/>
    </row>
    <row r="13" spans="1:12">
      <c r="A13" s="81"/>
      <c r="B13" s="82"/>
      <c r="C13" s="82"/>
      <c r="D13" s="1"/>
      <c r="E13" s="1"/>
      <c r="F13" s="1"/>
      <c r="G13" s="1"/>
      <c r="H13" s="1"/>
      <c r="I13" s="1"/>
      <c r="J13" s="1"/>
      <c r="K13" s="1"/>
      <c r="L13" s="1"/>
    </row>
    <row r="14" spans="1:12">
      <c r="A14" s="81"/>
      <c r="B14" s="82"/>
      <c r="C14" s="82"/>
      <c r="D14" s="1"/>
      <c r="E14" s="1"/>
      <c r="F14" s="1"/>
      <c r="G14" s="1"/>
      <c r="H14" s="1"/>
      <c r="I14" s="1"/>
      <c r="J14" s="1"/>
      <c r="K14" s="1"/>
      <c r="L14" s="1"/>
    </row>
    <row r="15" spans="1:12">
      <c r="A15" s="81"/>
      <c r="B15" s="82"/>
      <c r="C15" s="82"/>
      <c r="D15" s="1"/>
      <c r="E15" s="1"/>
      <c r="F15" s="1"/>
      <c r="G15" s="1"/>
      <c r="H15" s="1"/>
      <c r="I15" s="1"/>
      <c r="J15" s="1"/>
      <c r="K15" s="1"/>
      <c r="L15" s="1"/>
    </row>
    <row r="16" spans="1:12">
      <c r="A16" s="81"/>
      <c r="B16" s="87"/>
      <c r="C16" s="82"/>
      <c r="D16" s="1"/>
      <c r="E16" s="1"/>
      <c r="F16" s="1"/>
      <c r="G16" s="1"/>
      <c r="H16" s="1"/>
      <c r="I16" s="1"/>
      <c r="J16" s="1"/>
      <c r="K16" s="1"/>
      <c r="L16" s="1"/>
    </row>
    <row r="17" spans="1:12">
      <c r="A17" s="81"/>
      <c r="B17" s="87"/>
      <c r="C17" s="82"/>
      <c r="D17" s="1"/>
      <c r="E17" s="1"/>
      <c r="F17" s="1"/>
      <c r="G17" s="1"/>
      <c r="H17" s="1"/>
      <c r="I17" s="1"/>
      <c r="J17" s="1"/>
      <c r="K17" s="1"/>
      <c r="L17" s="1"/>
    </row>
    <row r="18" spans="1:12">
      <c r="A18" s="81"/>
      <c r="B18" s="87"/>
      <c r="C18" s="82"/>
      <c r="D18" s="1"/>
      <c r="E18" s="1"/>
      <c r="F18" s="1"/>
      <c r="G18" s="1"/>
      <c r="H18" s="1"/>
      <c r="I18" s="1"/>
      <c r="J18" s="1"/>
      <c r="K18" s="1"/>
      <c r="L18" s="1"/>
    </row>
    <row r="19" spans="1:12" ht="16.5" thickBot="1">
      <c r="A19" s="81"/>
      <c r="B19" s="82"/>
      <c r="C19" s="82"/>
      <c r="D19" s="1"/>
      <c r="E19" s="1"/>
      <c r="F19" s="1"/>
      <c r="G19" s="1"/>
      <c r="H19" s="1"/>
      <c r="I19" s="1"/>
      <c r="J19" s="1"/>
      <c r="K19" s="1"/>
      <c r="L19" s="1"/>
    </row>
    <row r="20" spans="1:12" ht="16.5" thickBot="1">
      <c r="A20" s="81"/>
      <c r="B20" s="88"/>
      <c r="C20" s="89"/>
      <c r="D20" s="89"/>
      <c r="E20" s="89" t="s">
        <v>1588</v>
      </c>
      <c r="F20" s="89"/>
      <c r="G20" s="90"/>
      <c r="H20" s="91"/>
      <c r="I20" s="89"/>
      <c r="J20" s="89" t="s">
        <v>1589</v>
      </c>
      <c r="K20" s="89"/>
      <c r="L20" s="92"/>
    </row>
    <row r="21" spans="1:12">
      <c r="A21" s="81"/>
      <c r="B21" s="93"/>
      <c r="C21" s="94"/>
      <c r="D21" s="94"/>
      <c r="E21" s="94"/>
      <c r="F21" s="94"/>
      <c r="G21" s="95"/>
      <c r="H21" s="96"/>
      <c r="I21" s="94"/>
      <c r="J21" s="94"/>
      <c r="K21" s="94"/>
      <c r="L21" s="95"/>
    </row>
    <row r="22" spans="1:12">
      <c r="A22" s="97"/>
      <c r="B22" s="98"/>
      <c r="C22" s="99"/>
      <c r="D22" s="100"/>
      <c r="E22" s="73" t="s">
        <v>1590</v>
      </c>
      <c r="F22" s="100"/>
      <c r="G22" s="101"/>
      <c r="H22" s="187" t="s">
        <v>1591</v>
      </c>
      <c r="I22" s="187"/>
      <c r="J22" s="187"/>
      <c r="K22" s="187"/>
      <c r="L22" s="188"/>
    </row>
    <row r="23" spans="1:12">
      <c r="A23" s="81"/>
      <c r="B23" s="98"/>
      <c r="C23" s="104"/>
      <c r="D23" s="100"/>
      <c r="E23" s="73" t="s">
        <v>1593</v>
      </c>
      <c r="F23" s="100"/>
      <c r="G23" s="101"/>
      <c r="H23" s="103" t="s">
        <v>1594</v>
      </c>
      <c r="I23" s="100"/>
      <c r="J23" s="100"/>
      <c r="K23" s="100"/>
      <c r="L23" s="105"/>
    </row>
    <row r="24" spans="1:12">
      <c r="A24" s="81"/>
      <c r="B24" s="98"/>
      <c r="C24" s="106"/>
      <c r="D24" s="100"/>
      <c r="E24" s="73" t="s">
        <v>2265</v>
      </c>
      <c r="F24" s="100"/>
      <c r="G24" s="101"/>
      <c r="H24" s="103" t="s">
        <v>2266</v>
      </c>
      <c r="I24" s="100"/>
      <c r="J24" s="100"/>
      <c r="K24" s="100"/>
      <c r="L24" s="105"/>
    </row>
    <row r="25" spans="1:12">
      <c r="A25" s="81"/>
      <c r="B25" s="98"/>
      <c r="C25" s="102"/>
      <c r="D25" s="100"/>
      <c r="E25" s="73" t="s">
        <v>2267</v>
      </c>
      <c r="F25" s="100"/>
      <c r="G25" s="101"/>
      <c r="H25" s="103" t="s">
        <v>1592</v>
      </c>
      <c r="I25" s="100"/>
      <c r="J25" s="100"/>
      <c r="K25" s="100"/>
      <c r="L25" s="101"/>
    </row>
    <row r="26" spans="1:12">
      <c r="A26" s="81"/>
      <c r="B26" s="98"/>
      <c r="C26" s="107"/>
      <c r="D26" s="100"/>
      <c r="E26" s="73" t="s">
        <v>2268</v>
      </c>
      <c r="F26" s="100"/>
      <c r="G26" s="101"/>
      <c r="H26" s="103" t="s">
        <v>2269</v>
      </c>
      <c r="I26" s="100"/>
      <c r="J26" s="100"/>
      <c r="K26" s="100"/>
      <c r="L26" s="101"/>
    </row>
    <row r="27" spans="1:12">
      <c r="A27" s="81"/>
      <c r="B27" s="98"/>
      <c r="C27" s="108"/>
      <c r="D27" s="100"/>
      <c r="E27" s="73" t="s">
        <v>2270</v>
      </c>
      <c r="F27" s="100"/>
      <c r="G27" s="101"/>
      <c r="H27" s="103" t="s">
        <v>2271</v>
      </c>
      <c r="I27" s="100"/>
      <c r="J27" s="100"/>
      <c r="K27" s="100"/>
      <c r="L27" s="101"/>
    </row>
    <row r="28" spans="1:12">
      <c r="A28" s="81"/>
      <c r="B28" s="98"/>
      <c r="C28" s="109"/>
      <c r="D28" s="110"/>
      <c r="E28" s="111"/>
      <c r="F28" s="100"/>
      <c r="G28" s="101"/>
      <c r="H28" s="103"/>
      <c r="I28" s="100"/>
      <c r="J28" s="100"/>
      <c r="K28" s="100"/>
      <c r="L28" s="101"/>
    </row>
    <row r="29" spans="1:12" ht="16.5" thickBot="1">
      <c r="A29" s="81"/>
      <c r="B29" s="112"/>
      <c r="C29" s="113"/>
      <c r="D29" s="114"/>
      <c r="E29" s="115"/>
      <c r="F29" s="114"/>
      <c r="G29" s="116"/>
      <c r="H29" s="117"/>
      <c r="I29" s="114"/>
      <c r="J29" s="114"/>
      <c r="K29" s="114"/>
      <c r="L29" s="116"/>
    </row>
    <row r="33" spans="9:10">
      <c r="I33" s="118"/>
      <c r="J33" s="118"/>
    </row>
    <row r="34" spans="9:10">
      <c r="I34" s="118"/>
      <c r="J34" s="118"/>
    </row>
    <row r="35" spans="9:10">
      <c r="I35" s="118"/>
      <c r="J35" s="118"/>
    </row>
  </sheetData>
  <mergeCells count="1">
    <mergeCell ref="H22:L22"/>
  </mergeCells>
  <hyperlinks>
    <hyperlink ref="E22" location="'Curr conv'!A1" display="Currency Conversion"/>
    <hyperlink ref="E25" location="'Data input sheet'!A1" display="Data Input Sheet"/>
    <hyperlink ref="E23" location="'Data Reference Sheet'!A1" display="Data Reference Sheet"/>
    <hyperlink ref="E24" location="'Calc Scen1'!A1" display="Calculation Scenario 1"/>
    <hyperlink ref="E27" location="'Sanitation Service levels'!A1" display="Sanitation Service Levels"/>
    <hyperlink ref="E26" location="'Calc Scen1'!A1" display="Calculation Scenario 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3">
    <tabColor theme="3"/>
  </sheetPr>
  <dimension ref="A1:BF182"/>
  <sheetViews>
    <sheetView workbookViewId="0">
      <pane xSplit="2" ySplit="17" topLeftCell="C18" activePane="bottomRight" state="frozen"/>
      <selection activeCell="BH7447" sqref="BH7447"/>
      <selection pane="topRight" activeCell="BH7447" sqref="BH7447"/>
      <selection pane="bottomLeft" activeCell="BH7447" sqref="BH7447"/>
      <selection pane="bottomRight" activeCell="BC89" sqref="BC89"/>
    </sheetView>
  </sheetViews>
  <sheetFormatPr defaultRowHeight="15"/>
  <cols>
    <col min="1" max="1" width="9.140625" style="1"/>
    <col min="2" max="2" width="36.7109375" style="1" customWidth="1"/>
    <col min="3" max="3" width="13" style="1" customWidth="1"/>
    <col min="4" max="4" width="20.85546875" style="1" customWidth="1"/>
    <col min="5" max="5" width="18.42578125" style="1" customWidth="1"/>
    <col min="6" max="6" width="9.140625" style="1"/>
    <col min="7" max="7" width="12.5703125" style="1" bestFit="1" customWidth="1"/>
    <col min="8" max="8" width="9.140625" style="1"/>
    <col min="9" max="9" width="12.7109375" style="1" bestFit="1" customWidth="1"/>
    <col min="10" max="16384" width="9.140625" style="1"/>
  </cols>
  <sheetData>
    <row r="1" spans="1:58">
      <c r="A1" s="73"/>
    </row>
    <row r="11" spans="1:58">
      <c r="B11" s="3" t="s">
        <v>21</v>
      </c>
      <c r="F11" s="4"/>
      <c r="G11" s="5" t="s">
        <v>17</v>
      </c>
      <c r="H11" s="6">
        <v>25</v>
      </c>
      <c r="I11" s="5" t="s">
        <v>22</v>
      </c>
      <c r="J11" s="6">
        <v>7</v>
      </c>
      <c r="K11" s="5" t="s">
        <v>23</v>
      </c>
      <c r="L11" s="6">
        <v>16</v>
      </c>
      <c r="M11" s="5" t="s">
        <v>24</v>
      </c>
      <c r="N11" s="6">
        <v>19</v>
      </c>
    </row>
    <row r="12" spans="1:58">
      <c r="B12" s="3" t="s">
        <v>25</v>
      </c>
    </row>
    <row r="13" spans="1:58">
      <c r="B13" s="7" t="s">
        <v>26</v>
      </c>
    </row>
    <row r="16" spans="1:58">
      <c r="B16" s="8" t="s">
        <v>27</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c r="A17" s="1">
        <v>1</v>
      </c>
      <c r="B17" s="7" t="s">
        <v>28</v>
      </c>
      <c r="C17" s="7" t="s">
        <v>29</v>
      </c>
      <c r="D17" s="7" t="s">
        <v>30</v>
      </c>
      <c r="E17" s="7" t="s">
        <v>31</v>
      </c>
      <c r="F17" s="10">
        <v>1960</v>
      </c>
      <c r="G17" s="11">
        <v>1961</v>
      </c>
      <c r="H17" s="12">
        <v>1962</v>
      </c>
      <c r="I17" s="12">
        <v>1963</v>
      </c>
      <c r="J17" s="12">
        <v>1964</v>
      </c>
      <c r="K17" s="12">
        <v>1965</v>
      </c>
      <c r="L17" s="12">
        <v>1966</v>
      </c>
      <c r="M17" s="12">
        <v>1967</v>
      </c>
      <c r="N17" s="12">
        <v>1968</v>
      </c>
      <c r="O17" s="12">
        <v>1969</v>
      </c>
      <c r="P17" s="12">
        <v>1970</v>
      </c>
      <c r="Q17" s="12">
        <v>1971</v>
      </c>
      <c r="R17" s="12">
        <v>1972</v>
      </c>
      <c r="S17" s="12">
        <v>1973</v>
      </c>
      <c r="T17" s="12">
        <v>1974</v>
      </c>
      <c r="U17" s="12">
        <v>1975</v>
      </c>
      <c r="V17" s="12">
        <v>1976</v>
      </c>
      <c r="W17" s="12">
        <v>1977</v>
      </c>
      <c r="X17" s="12">
        <v>1978</v>
      </c>
      <c r="Y17" s="12">
        <v>1979</v>
      </c>
      <c r="Z17" s="12">
        <v>1980</v>
      </c>
      <c r="AA17" s="12">
        <v>1981</v>
      </c>
      <c r="AB17" s="12">
        <v>1982</v>
      </c>
      <c r="AC17" s="12">
        <v>1983</v>
      </c>
      <c r="AD17" s="12">
        <v>1984</v>
      </c>
      <c r="AE17" s="12">
        <v>1985</v>
      </c>
      <c r="AF17" s="12">
        <v>1986</v>
      </c>
      <c r="AG17" s="12">
        <v>1987</v>
      </c>
      <c r="AH17" s="12">
        <v>1988</v>
      </c>
      <c r="AI17" s="12">
        <v>1989</v>
      </c>
      <c r="AJ17" s="12">
        <v>1990</v>
      </c>
      <c r="AK17" s="12">
        <v>1991</v>
      </c>
      <c r="AL17" s="12">
        <v>1992</v>
      </c>
      <c r="AM17" s="12">
        <v>1993</v>
      </c>
      <c r="AN17" s="12">
        <v>1994</v>
      </c>
      <c r="AO17" s="12">
        <v>1995</v>
      </c>
      <c r="AP17" s="12">
        <v>1996</v>
      </c>
      <c r="AQ17" s="12">
        <v>1997</v>
      </c>
      <c r="AR17" s="12">
        <v>1998</v>
      </c>
      <c r="AS17" s="12">
        <v>1999</v>
      </c>
      <c r="AT17" s="12">
        <v>2000</v>
      </c>
      <c r="AU17" s="12">
        <v>2001</v>
      </c>
      <c r="AV17" s="12">
        <v>2002</v>
      </c>
      <c r="AW17" s="12">
        <v>2003</v>
      </c>
      <c r="AX17" s="12">
        <v>2004</v>
      </c>
      <c r="AY17" s="12">
        <v>2005</v>
      </c>
      <c r="AZ17" s="12">
        <v>2006</v>
      </c>
      <c r="BA17" s="12">
        <v>2007</v>
      </c>
      <c r="BB17" s="12">
        <v>2008</v>
      </c>
      <c r="BC17" s="12">
        <v>2009</v>
      </c>
      <c r="BD17" s="7">
        <v>2010</v>
      </c>
      <c r="BE17" s="7">
        <v>2011</v>
      </c>
      <c r="BF17" s="7">
        <v>2012</v>
      </c>
    </row>
    <row r="18" spans="1:58">
      <c r="A18" s="1">
        <v>2</v>
      </c>
      <c r="B18" s="13" t="s">
        <v>32</v>
      </c>
      <c r="C18" s="13" t="s">
        <v>33</v>
      </c>
      <c r="D18" s="7" t="s">
        <v>34</v>
      </c>
      <c r="E18" s="7" t="s">
        <v>35</v>
      </c>
      <c r="F18" s="14"/>
      <c r="G18" s="13">
        <v>6.2574816322570399</v>
      </c>
      <c r="H18" s="13">
        <v>2.2223615473990301E-2</v>
      </c>
      <c r="I18" s="13">
        <v>5.1640588773778102</v>
      </c>
      <c r="J18" s="13">
        <v>-8.7432246967967302</v>
      </c>
      <c r="K18" s="13">
        <v>7.9317050276391798</v>
      </c>
      <c r="L18" s="13">
        <v>6.2961890202282103</v>
      </c>
      <c r="M18" s="13">
        <v>14.791963389188</v>
      </c>
      <c r="N18" s="13">
        <v>-5.7695843195610301</v>
      </c>
      <c r="O18" s="13">
        <v>11.8277155440935</v>
      </c>
      <c r="P18" s="13">
        <v>0.510309115756442</v>
      </c>
      <c r="Q18" s="13">
        <v>2.9632549419372101</v>
      </c>
      <c r="R18" s="13">
        <v>4.4020196558457103</v>
      </c>
      <c r="S18" s="13">
        <v>61.405783438295202</v>
      </c>
      <c r="T18" s="13">
        <v>44.542716763127899</v>
      </c>
      <c r="U18" s="13">
        <v>80.569756374278299</v>
      </c>
      <c r="V18" s="13">
        <v>-17.630419262386699</v>
      </c>
      <c r="W18" s="13">
        <v>-3.2101559256272099</v>
      </c>
      <c r="X18" s="13">
        <v>25.6188855906451</v>
      </c>
      <c r="Y18" s="13">
        <v>12.564505955788601</v>
      </c>
      <c r="Z18" s="13">
        <v>17.555067115338499</v>
      </c>
      <c r="AA18" s="13">
        <v>10.5279255660061</v>
      </c>
      <c r="AB18" s="13">
        <v>9.6874992826615909</v>
      </c>
      <c r="AC18" s="13">
        <v>8.5152658244080204</v>
      </c>
      <c r="AD18" s="13">
        <v>14.0468835541676</v>
      </c>
      <c r="AE18" s="13">
        <v>11.1496570583489</v>
      </c>
      <c r="AF18" s="13">
        <v>8.0011823347137607</v>
      </c>
      <c r="AG18" s="13">
        <v>10.880053676759299</v>
      </c>
      <c r="AH18" s="13">
        <v>7.6006782246856401</v>
      </c>
      <c r="AI18" s="13">
        <v>8.5002233968438397</v>
      </c>
      <c r="AJ18" s="13">
        <v>6.3355971849364998</v>
      </c>
      <c r="AK18" s="13">
        <v>6.5962351709094396</v>
      </c>
      <c r="AL18" s="13">
        <v>2.9763697664637601</v>
      </c>
      <c r="AM18" s="13">
        <v>0.28696994316513302</v>
      </c>
      <c r="AN18" s="13">
        <v>3.7718272470471801</v>
      </c>
      <c r="AO18" s="13">
        <v>7.3453321952783304</v>
      </c>
      <c r="AP18" s="13">
        <v>4.2345036162368102</v>
      </c>
      <c r="AQ18" s="13">
        <v>3.0900971741629299</v>
      </c>
      <c r="AR18" s="13">
        <v>5.2743663086717403</v>
      </c>
      <c r="AS18" s="13">
        <v>4.6557306802337299</v>
      </c>
      <c r="AT18" s="13">
        <v>1.8596608695415899</v>
      </c>
      <c r="AU18" s="13">
        <v>1.5853946148010001</v>
      </c>
      <c r="AV18" s="13">
        <v>3.1953751366212901</v>
      </c>
      <c r="AW18" s="13">
        <v>4.5276295975754701</v>
      </c>
      <c r="AX18" s="13">
        <v>4.2404287646959604</v>
      </c>
      <c r="AY18" s="13">
        <v>5.0747149151710103</v>
      </c>
      <c r="AZ18" s="13">
        <v>5.1723735136527198</v>
      </c>
      <c r="BA18" s="13">
        <v>6.78645029797174</v>
      </c>
      <c r="BB18" s="13">
        <v>8.7891012264999997</v>
      </c>
    </row>
    <row r="19" spans="1:58">
      <c r="A19" s="1">
        <f>+A18+1</f>
        <v>3</v>
      </c>
      <c r="B19" s="13" t="s">
        <v>32</v>
      </c>
      <c r="C19" s="13" t="s">
        <v>33</v>
      </c>
      <c r="F19" s="14"/>
      <c r="G19" s="7">
        <v>100</v>
      </c>
      <c r="H19" s="7">
        <v>106.25748163225704</v>
      </c>
      <c r="I19" s="7">
        <v>106.28109588638735</v>
      </c>
      <c r="J19" s="7">
        <v>111.76951425348275</v>
      </c>
      <c r="K19" s="7">
        <v>101.9972544797825</v>
      </c>
      <c r="L19" s="7">
        <v>110.08737584140934</v>
      </c>
      <c r="M19" s="7">
        <v>117.01868511179353</v>
      </c>
      <c r="N19" s="7">
        <v>134.32804617203922</v>
      </c>
      <c r="O19" s="7">
        <v>126.57787628332456</v>
      </c>
      <c r="P19" s="7">
        <v>141.54914743187078</v>
      </c>
      <c r="Q19" s="7">
        <v>142.27148563449114</v>
      </c>
      <c r="R19" s="7">
        <v>146.48735246352268</v>
      </c>
      <c r="S19" s="7">
        <v>152.93575451229492</v>
      </c>
      <c r="T19" s="7">
        <v>246.84715272783751</v>
      </c>
      <c r="U19" s="7">
        <v>356.79958080524392</v>
      </c>
      <c r="V19" s="7">
        <v>644.27213380447517</v>
      </c>
      <c r="W19" s="7">
        <v>530.68425542402122</v>
      </c>
      <c r="X19" s="7">
        <v>513.64846335215634</v>
      </c>
      <c r="Y19" s="7">
        <v>645.23947551645188</v>
      </c>
      <c r="Z19" s="7">
        <v>726.31062784681558</v>
      </c>
      <c r="AA19" s="7">
        <v>853.8149460311605</v>
      </c>
      <c r="AB19" s="7">
        <v>943.70394802075623</v>
      </c>
      <c r="AC19" s="7">
        <v>1035.1252612157161</v>
      </c>
      <c r="AD19" s="7">
        <v>1123.2689288238323</v>
      </c>
      <c r="AE19" s="7">
        <v>1281.0532072558619</v>
      </c>
      <c r="AF19" s="7">
        <v>1423.88624659987</v>
      </c>
      <c r="AG19" s="7">
        <v>1537.8139814292376</v>
      </c>
      <c r="AH19" s="7">
        <v>1705.128968057448</v>
      </c>
      <c r="AI19" s="7">
        <v>1834.7303342353975</v>
      </c>
      <c r="AJ19" s="7">
        <v>1990.6865113750659</v>
      </c>
      <c r="AK19" s="7">
        <v>2116.8083899506555</v>
      </c>
      <c r="AL19" s="7">
        <v>2256.4380494693423</v>
      </c>
      <c r="AM19" s="7">
        <v>2323.5979893727326</v>
      </c>
      <c r="AN19" s="7">
        <v>2330.2660172022215</v>
      </c>
      <c r="AO19" s="7">
        <v>2418.1596257677361</v>
      </c>
      <c r="AP19" s="7">
        <v>2595.7814832924755</v>
      </c>
      <c r="AQ19" s="7">
        <v>2705.6999440721006</v>
      </c>
      <c r="AR19" s="7">
        <v>2789.3087015852007</v>
      </c>
      <c r="AS19" s="7">
        <v>2936.4270599864594</v>
      </c>
      <c r="AT19" s="7">
        <v>3073.1391955209342</v>
      </c>
      <c r="AU19" s="7">
        <v>3130.2891626065821</v>
      </c>
      <c r="AV19" s="7">
        <v>3179.9165984182464</v>
      </c>
      <c r="AW19" s="7">
        <v>3281.5268627693968</v>
      </c>
      <c r="AX19" s="7">
        <v>3430.1022442605336</v>
      </c>
      <c r="AY19" s="7">
        <v>3575.5532864846391</v>
      </c>
      <c r="AZ19" s="7">
        <v>3757.0024224137628</v>
      </c>
      <c r="BA19" s="7">
        <v>3951.3286206179832</v>
      </c>
      <c r="BB19" s="7">
        <v>4219.4835735657553</v>
      </c>
    </row>
    <row r="20" spans="1:58">
      <c r="A20" s="1">
        <f t="shared" ref="A20:A83" si="0">+A19+1</f>
        <v>4</v>
      </c>
      <c r="B20" s="15" t="s">
        <v>36</v>
      </c>
      <c r="C20" s="15"/>
      <c r="D20" s="15"/>
      <c r="E20" s="15"/>
      <c r="F20" s="14"/>
      <c r="G20" s="16">
        <v>42.194835735657556</v>
      </c>
      <c r="H20" s="16">
        <v>39.709990381372151</v>
      </c>
      <c r="I20" s="16">
        <v>39.701167346602354</v>
      </c>
      <c r="J20" s="16">
        <v>37.751649917672211</v>
      </c>
      <c r="K20" s="16">
        <v>41.368599528354217</v>
      </c>
      <c r="L20" s="16">
        <v>38.328496263225468</v>
      </c>
      <c r="M20" s="16">
        <v>36.058203606840067</v>
      </c>
      <c r="N20" s="16">
        <v>31.41178401539241</v>
      </c>
      <c r="O20" s="16">
        <v>33.335079537289033</v>
      </c>
      <c r="P20" s="16">
        <v>29.809318177607821</v>
      </c>
      <c r="Q20" s="16">
        <v>29.657970848817918</v>
      </c>
      <c r="R20" s="16">
        <v>28.804422379170674</v>
      </c>
      <c r="S20" s="16">
        <v>27.589909155131799</v>
      </c>
      <c r="T20" s="16">
        <v>17.093507163997824</v>
      </c>
      <c r="U20" s="16">
        <v>11.825920770542959</v>
      </c>
      <c r="V20" s="16">
        <v>6.5492256333505985</v>
      </c>
      <c r="W20" s="16">
        <v>7.9510246072673709</v>
      </c>
      <c r="X20" s="16">
        <v>8.2147302573995749</v>
      </c>
      <c r="Y20" s="16">
        <v>6.5394070475748034</v>
      </c>
      <c r="Z20" s="16">
        <v>5.8094751911790503</v>
      </c>
      <c r="AA20" s="16">
        <v>4.9419181441826892</v>
      </c>
      <c r="AB20" s="16">
        <v>4.4711941519534157</v>
      </c>
      <c r="AC20" s="16">
        <v>4.0763023874136053</v>
      </c>
      <c r="AD20" s="16">
        <v>3.7564322000644577</v>
      </c>
      <c r="AE20" s="16">
        <v>3.2937613751456047</v>
      </c>
      <c r="AF20" s="16">
        <v>2.9633572089354434</v>
      </c>
      <c r="AG20" s="16">
        <v>2.7438192294520469</v>
      </c>
      <c r="AH20" s="16">
        <v>2.4745832442063089</v>
      </c>
      <c r="AI20" s="16">
        <v>2.2997840580883926</v>
      </c>
      <c r="AJ20" s="16">
        <v>2.119612279208718</v>
      </c>
      <c r="AK20" s="16">
        <v>1.9933233416861669</v>
      </c>
      <c r="AL20" s="16">
        <v>1.8699753687268623</v>
      </c>
      <c r="AM20" s="16">
        <v>1.8159266761565871</v>
      </c>
      <c r="AN20" s="16">
        <v>1.8107304240877091</v>
      </c>
      <c r="AO20" s="16">
        <v>1.7449152357864386</v>
      </c>
      <c r="AP20" s="16">
        <v>1.6255157072057485</v>
      </c>
      <c r="AQ20" s="16">
        <v>1.5594794917338091</v>
      </c>
      <c r="AR20" s="16">
        <v>1.5127345249264692</v>
      </c>
      <c r="AS20" s="16">
        <v>1.4369447928957624</v>
      </c>
      <c r="AT20" s="16">
        <v>1.3730206492812318</v>
      </c>
      <c r="AU20" s="16">
        <v>1.3479532894182225</v>
      </c>
      <c r="AV20" s="16">
        <v>1.3269164278285193</v>
      </c>
      <c r="AW20" s="16">
        <v>1.2858293562786147</v>
      </c>
      <c r="AX20" s="16">
        <v>1.2301334692358121</v>
      </c>
      <c r="AY20" s="16">
        <v>1.1800924879277093</v>
      </c>
      <c r="AZ20" s="16">
        <v>1.1230984436935396</v>
      </c>
      <c r="BA20" s="16">
        <v>1.0678645029797174</v>
      </c>
      <c r="BB20" s="16">
        <v>1</v>
      </c>
    </row>
    <row r="21" spans="1:58">
      <c r="A21" s="1">
        <f t="shared" si="0"/>
        <v>5</v>
      </c>
      <c r="B21" s="7" t="s">
        <v>22</v>
      </c>
      <c r="C21" s="7" t="s">
        <v>37</v>
      </c>
      <c r="D21" s="7" t="s">
        <v>34</v>
      </c>
      <c r="E21" s="7" t="s">
        <v>35</v>
      </c>
      <c r="F21" s="14"/>
      <c r="G21" s="7">
        <v>1.9006082799670736</v>
      </c>
      <c r="H21" s="7">
        <v>2.0103714793917788</v>
      </c>
      <c r="I21" s="7">
        <v>5.147524778363973</v>
      </c>
      <c r="J21" s="7">
        <v>1.8122166218173419</v>
      </c>
      <c r="K21" s="7">
        <v>-0.6560720648091376</v>
      </c>
      <c r="L21" s="7">
        <v>2.3031169709280164</v>
      </c>
      <c r="M21" s="7">
        <v>-4.4110084295977572</v>
      </c>
      <c r="N21" s="7">
        <v>-0.26387870981920969</v>
      </c>
      <c r="O21" s="7">
        <v>6.9131542193493516</v>
      </c>
      <c r="P21" s="7">
        <v>1.7834271745190762</v>
      </c>
      <c r="Q21" s="7">
        <v>3.3774753589031405</v>
      </c>
      <c r="R21" s="7">
        <v>7.2966453089645285</v>
      </c>
      <c r="S21" s="7">
        <v>2.6778589048884101</v>
      </c>
      <c r="T21" s="7">
        <v>11.014709409562244</v>
      </c>
      <c r="U21" s="7">
        <v>8.1761559505221726</v>
      </c>
      <c r="V21" s="7">
        <v>6.7255056993990934</v>
      </c>
      <c r="W21" s="7">
        <v>18.661976300363875</v>
      </c>
      <c r="X21" s="7">
        <v>14.532325505541266</v>
      </c>
      <c r="Y21" s="7">
        <v>7.7535255052665519</v>
      </c>
      <c r="Z21" s="7">
        <v>8.6943685394509771</v>
      </c>
      <c r="AA21" s="7">
        <v>13.584619380429857</v>
      </c>
      <c r="AB21" s="7">
        <v>9.0465164264908822</v>
      </c>
      <c r="AC21" s="7">
        <v>5.4093169732464048</v>
      </c>
      <c r="AD21" s="7">
        <v>6.5010852790361611</v>
      </c>
      <c r="AE21" s="7">
        <v>0.75706670536787612</v>
      </c>
      <c r="AF21" s="7">
        <v>-6.3456768685217781</v>
      </c>
      <c r="AG21" s="7">
        <v>1.2373231680025185</v>
      </c>
      <c r="AH21" s="7">
        <v>3.4085566047324107</v>
      </c>
      <c r="AI21" s="7">
        <v>4.8316204148982251</v>
      </c>
      <c r="AJ21" s="7">
        <v>1.8100154244777116</v>
      </c>
      <c r="AK21" s="7">
        <v>-3.9677807509659999</v>
      </c>
      <c r="AL21" s="7">
        <v>0.22705961406855124</v>
      </c>
      <c r="AM21" s="7">
        <v>-1.4418397722263023</v>
      </c>
      <c r="AN21" s="7">
        <v>14.638961880038366</v>
      </c>
      <c r="AO21" s="7">
        <v>6.7695690322048421</v>
      </c>
      <c r="AP21" s="7">
        <v>0.34870514974979017</v>
      </c>
      <c r="AQ21" s="7">
        <v>1.5561998518489446</v>
      </c>
      <c r="AR21" s="7">
        <v>7.9403160321763551</v>
      </c>
      <c r="AS21" s="7">
        <v>4.4364839191448198</v>
      </c>
      <c r="AT21" s="7">
        <v>-1.6646693500322129</v>
      </c>
      <c r="AU21" s="7">
        <v>4.0044975457931571</v>
      </c>
      <c r="AV21" s="7">
        <v>6.2082609740935908</v>
      </c>
      <c r="AW21" s="7">
        <v>0.18777589024753638</v>
      </c>
      <c r="AX21" s="7">
        <v>3.9283735748294646</v>
      </c>
      <c r="AY21" s="7">
        <v>-0.26695482036770102</v>
      </c>
      <c r="AZ21" s="13">
        <v>-8.9142774213016196E-2</v>
      </c>
      <c r="BA21" s="13">
        <v>3.7408058752289861</v>
      </c>
      <c r="BB21" s="13">
        <v>5.8037934858650573</v>
      </c>
      <c r="BC21" s="13">
        <v>3.0810615441074134</v>
      </c>
    </row>
    <row r="22" spans="1:58">
      <c r="A22" s="1">
        <f t="shared" si="0"/>
        <v>6</v>
      </c>
      <c r="B22" s="7" t="s">
        <v>22</v>
      </c>
      <c r="C22" s="7" t="s">
        <v>37</v>
      </c>
      <c r="F22" s="14"/>
      <c r="G22" s="7">
        <v>100</v>
      </c>
      <c r="H22" s="7">
        <v>101.90060827996707</v>
      </c>
      <c r="I22" s="7">
        <v>103.94918904615427</v>
      </c>
      <c r="J22" s="7">
        <v>109.29999930921348</v>
      </c>
      <c r="K22" s="7">
        <v>111.28075206434129</v>
      </c>
      <c r="L22" s="7">
        <v>110.55067013653763</v>
      </c>
      <c r="M22" s="7">
        <v>113.09678138192689</v>
      </c>
      <c r="N22" s="7">
        <v>108.10807282156634</v>
      </c>
      <c r="O22" s="7">
        <v>107.82279863379438</v>
      </c>
      <c r="P22" s="7">
        <v>115.27675498696709</v>
      </c>
      <c r="Q22" s="7">
        <v>117.33263196130844</v>
      </c>
      <c r="R22" s="7">
        <v>121.29551269375413</v>
      </c>
      <c r="S22" s="7">
        <v>130.14601603070741</v>
      </c>
      <c r="T22" s="7">
        <v>133.6311427103432</v>
      </c>
      <c r="U22" s="7">
        <v>148.35022476056491</v>
      </c>
      <c r="V22" s="7">
        <v>160.47957048993885</v>
      </c>
      <c r="W22" s="7">
        <v>171.27263314961087</v>
      </c>
      <c r="X22" s="7">
        <v>203.23549135700043</v>
      </c>
      <c r="Y22" s="7">
        <v>232.7703345037859</v>
      </c>
      <c r="Z22" s="7">
        <v>250.81824175823121</v>
      </c>
      <c r="AA22" s="7">
        <v>272.62530406086296</v>
      </c>
      <c r="AB22" s="7">
        <v>309.66041395227074</v>
      </c>
      <c r="AC22" s="7">
        <v>337.6738941668026</v>
      </c>
      <c r="AD22" s="7">
        <v>355.93974543818956</v>
      </c>
      <c r="AE22" s="7">
        <v>379.07969183111049</v>
      </c>
      <c r="AF22" s="7">
        <v>381.94957796477502</v>
      </c>
      <c r="AG22" s="7">
        <v>357.71229194644775</v>
      </c>
      <c r="AH22" s="7">
        <v>362.13834900949394</v>
      </c>
      <c r="AI22" s="7">
        <v>374.48203962292592</v>
      </c>
      <c r="AJ22" s="7">
        <v>392.57559029947447</v>
      </c>
      <c r="AK22" s="7">
        <v>399.68126903662943</v>
      </c>
      <c r="AL22" s="7">
        <v>383.82279257857743</v>
      </c>
      <c r="AM22" s="7">
        <v>384.69429913011345</v>
      </c>
      <c r="AN22" s="7">
        <v>379.14762372376822</v>
      </c>
      <c r="AO22" s="7">
        <v>434.65089982976195</v>
      </c>
      <c r="AP22" s="7">
        <v>464.07489254283723</v>
      </c>
      <c r="AQ22" s="7">
        <v>465.69314559182988</v>
      </c>
      <c r="AR22" s="7">
        <v>472.94026163360058</v>
      </c>
      <c r="AS22" s="7">
        <v>510.49321305071015</v>
      </c>
      <c r="AT22" s="7">
        <v>533.14116235603058</v>
      </c>
      <c r="AU22" s="7">
        <v>524.26612483388431</v>
      </c>
      <c r="AV22" s="7">
        <v>545.26034893628207</v>
      </c>
      <c r="AW22" s="7">
        <v>579.11153438649978</v>
      </c>
      <c r="AX22" s="7">
        <v>580.19896622572026</v>
      </c>
      <c r="AY22" s="7">
        <v>602.99134909636518</v>
      </c>
      <c r="AZ22" s="7">
        <v>601.38163462355215</v>
      </c>
      <c r="BA22" s="7">
        <v>600.84554635084112</v>
      </c>
      <c r="BB22" s="7">
        <v>623.3220118497851</v>
      </c>
      <c r="BC22" s="7">
        <v>659.49833416948593</v>
      </c>
    </row>
    <row r="23" spans="1:58" s="22" customFormat="1">
      <c r="A23" s="1">
        <f t="shared" si="0"/>
        <v>7</v>
      </c>
      <c r="B23" s="17" t="s">
        <v>38</v>
      </c>
      <c r="C23" s="17"/>
      <c r="D23" s="17"/>
      <c r="E23" s="17"/>
      <c r="F23" s="18"/>
      <c r="G23" s="19">
        <v>6.5949833416948591</v>
      </c>
      <c r="H23" s="19">
        <v>6.4719764219419149</v>
      </c>
      <c r="I23" s="19">
        <v>6.3444298144227309</v>
      </c>
      <c r="J23" s="19">
        <v>6.0338365813136221</v>
      </c>
      <c r="K23" s="19">
        <v>5.9264367101704289</v>
      </c>
      <c r="L23" s="19">
        <v>5.9655751824476546</v>
      </c>
      <c r="M23" s="19">
        <v>5.8312741186008248</v>
      </c>
      <c r="N23" s="19">
        <v>6.100361582228885</v>
      </c>
      <c r="O23" s="19">
        <v>6.1165017280749989</v>
      </c>
      <c r="P23" s="19">
        <v>5.7210001638582488</v>
      </c>
      <c r="Q23" s="19">
        <v>5.6207580376016955</v>
      </c>
      <c r="R23" s="19">
        <v>5.4371206281520212</v>
      </c>
      <c r="S23" s="19">
        <v>5.0673724350799949</v>
      </c>
      <c r="T23" s="19">
        <v>4.9352143579210752</v>
      </c>
      <c r="U23" s="19">
        <v>4.4455499493439028</v>
      </c>
      <c r="V23" s="19">
        <v>4.1095469794445441</v>
      </c>
      <c r="W23" s="19">
        <v>3.8505762540206754</v>
      </c>
      <c r="X23" s="19">
        <v>3.2449958900683393</v>
      </c>
      <c r="Y23" s="19">
        <v>2.8332576639346603</v>
      </c>
      <c r="Z23" s="19">
        <v>2.6293874382756806</v>
      </c>
      <c r="AA23" s="19">
        <v>2.4190650110095961</v>
      </c>
      <c r="AB23" s="19">
        <v>2.1297469888131624</v>
      </c>
      <c r="AC23" s="19">
        <v>1.9530628383244515</v>
      </c>
      <c r="AD23" s="19">
        <v>1.8528370113812158</v>
      </c>
      <c r="AE23" s="19">
        <v>1.7397353337073751</v>
      </c>
      <c r="AF23" s="19">
        <v>1.7266633404430876</v>
      </c>
      <c r="AG23" s="19">
        <v>1.8436557787290626</v>
      </c>
      <c r="AH23" s="19">
        <v>1.8211226067974269</v>
      </c>
      <c r="AI23" s="19">
        <v>1.7610946971810693</v>
      </c>
      <c r="AJ23" s="19">
        <v>1.679927001234057</v>
      </c>
      <c r="AK23" s="19">
        <v>1.6500606489743834</v>
      </c>
      <c r="AL23" s="19">
        <v>1.7182365063285587</v>
      </c>
      <c r="AM23" s="19">
        <v>1.714343923631753</v>
      </c>
      <c r="AN23" s="19">
        <v>1.739423625268373</v>
      </c>
      <c r="AO23" s="19">
        <v>1.5173058066319181</v>
      </c>
      <c r="AP23" s="19">
        <v>1.4211032416682827</v>
      </c>
      <c r="AQ23" s="19">
        <v>1.4161650013795182</v>
      </c>
      <c r="AR23" s="19">
        <v>1.3944643492425199</v>
      </c>
      <c r="AS23" s="19">
        <v>1.2918846270811719</v>
      </c>
      <c r="AT23" s="19">
        <v>1.2370050949640881</v>
      </c>
      <c r="AU23" s="20">
        <v>1.2579457320048104</v>
      </c>
      <c r="AV23" s="19">
        <v>1.2095108977868358</v>
      </c>
      <c r="AW23" s="19">
        <v>1.1388105658578298</v>
      </c>
      <c r="AX23" s="19">
        <v>1.1366761620752615</v>
      </c>
      <c r="AY23" s="19">
        <v>1.0937111040776977</v>
      </c>
      <c r="AZ23" s="19">
        <v>1.096638633772568</v>
      </c>
      <c r="BA23" s="19">
        <v>1.0976170800879943</v>
      </c>
      <c r="BB23" s="19">
        <v>1.0580379348586506</v>
      </c>
      <c r="BC23" s="21">
        <v>1.0580379348586506</v>
      </c>
      <c r="BD23" s="17">
        <v>1</v>
      </c>
      <c r="BE23" s="17"/>
      <c r="BF23" s="17"/>
    </row>
    <row r="24" spans="1:58">
      <c r="A24" s="1">
        <f t="shared" si="0"/>
        <v>8</v>
      </c>
      <c r="B24" s="23" t="s">
        <v>39</v>
      </c>
      <c r="C24" s="23" t="s">
        <v>40</v>
      </c>
      <c r="D24" s="7" t="s">
        <v>34</v>
      </c>
      <c r="E24" s="7" t="s">
        <v>35</v>
      </c>
      <c r="F24" s="24"/>
      <c r="G24" s="24"/>
      <c r="H24" s="24"/>
      <c r="I24" s="24"/>
      <c r="J24" s="24"/>
      <c r="K24" s="24"/>
      <c r="L24" s="24"/>
      <c r="M24" s="24"/>
      <c r="N24" s="24"/>
      <c r="O24" s="24"/>
      <c r="P24" s="24"/>
      <c r="Q24" s="24"/>
      <c r="R24" s="24"/>
      <c r="S24" s="24"/>
      <c r="T24" s="24"/>
      <c r="U24" s="24"/>
      <c r="V24" s="24"/>
      <c r="W24" s="24"/>
      <c r="X24" s="24"/>
      <c r="Y24" s="24"/>
      <c r="Z24" s="24"/>
      <c r="AA24" s="24"/>
      <c r="AB24" s="23">
        <v>4.27063386157511</v>
      </c>
      <c r="AC24" s="23">
        <v>2.7036186394828099</v>
      </c>
      <c r="AD24" s="23">
        <v>-2.73387913722642</v>
      </c>
      <c r="AE24" s="23">
        <v>31.787522582658699</v>
      </c>
      <c r="AF24" s="23">
        <v>-5.2726638659042102</v>
      </c>
      <c r="AG24" s="23">
        <v>-6.1209725476119399</v>
      </c>
      <c r="AH24" s="23">
        <v>3.1060756632686402</v>
      </c>
      <c r="AI24" s="23">
        <v>5.5848325216476598</v>
      </c>
      <c r="AJ24" s="23">
        <v>3.2717333723061999</v>
      </c>
      <c r="AK24" s="23">
        <v>19.083769724607802</v>
      </c>
      <c r="AL24" s="23">
        <v>15.5324929664772</v>
      </c>
      <c r="AM24" s="23">
        <v>13.376352772405101</v>
      </c>
      <c r="AN24" s="23">
        <v>2.93082086055965</v>
      </c>
      <c r="AO24" s="23">
        <v>12.7067201667115</v>
      </c>
      <c r="AP24" s="23">
        <v>0.238993447495432</v>
      </c>
      <c r="AQ24" s="23">
        <v>4.5208069948225802</v>
      </c>
      <c r="AR24" s="23">
        <v>-0.43743590305359698</v>
      </c>
      <c r="AS24" s="23">
        <v>0.66284900253923196</v>
      </c>
      <c r="AT24" s="23">
        <v>6.8794378960608897</v>
      </c>
      <c r="AU24" s="23">
        <v>-5.7546356649960302</v>
      </c>
      <c r="AV24" s="23">
        <v>-3.62135791330302</v>
      </c>
      <c r="AW24" s="23">
        <v>12.767453259681201</v>
      </c>
      <c r="AX24" s="23">
        <v>3.9117122381780098</v>
      </c>
      <c r="AY24" s="23">
        <v>9.8752760677938198</v>
      </c>
      <c r="AZ24" s="23">
        <v>11.5553087899441</v>
      </c>
      <c r="BA24" s="23">
        <v>17.446602972210702</v>
      </c>
      <c r="BB24" s="23">
        <v>28.403753887800001</v>
      </c>
    </row>
    <row r="25" spans="1:58">
      <c r="A25" s="1">
        <f t="shared" si="0"/>
        <v>9</v>
      </c>
      <c r="B25" s="23" t="s">
        <v>39</v>
      </c>
      <c r="C25" s="23" t="s">
        <v>40</v>
      </c>
      <c r="F25" s="24"/>
      <c r="G25" s="24"/>
      <c r="H25" s="24"/>
      <c r="I25" s="24"/>
      <c r="J25" s="24"/>
      <c r="K25" s="24"/>
      <c r="L25" s="24"/>
      <c r="M25" s="24"/>
      <c r="N25" s="24"/>
      <c r="O25" s="24"/>
      <c r="P25" s="24"/>
      <c r="Q25" s="24"/>
      <c r="R25" s="24"/>
      <c r="S25" s="24"/>
      <c r="T25" s="24"/>
      <c r="U25" s="24"/>
      <c r="V25" s="24"/>
      <c r="W25" s="24"/>
      <c r="X25" s="24"/>
      <c r="Y25" s="24"/>
      <c r="Z25" s="24"/>
      <c r="AA25" s="24"/>
      <c r="AB25" s="23">
        <v>100</v>
      </c>
      <c r="AC25" s="7">
        <v>104.27063386157511</v>
      </c>
      <c r="AD25" s="7">
        <v>107.08971415416352</v>
      </c>
      <c r="AE25" s="7">
        <v>104.16201080078743</v>
      </c>
      <c r="AF25" s="7">
        <v>137.27253350663915</v>
      </c>
      <c r="AG25" s="7">
        <v>130.03461423462332</v>
      </c>
      <c r="AH25" s="7">
        <v>122.07523119492895</v>
      </c>
      <c r="AI25" s="7">
        <v>125.86698024195356</v>
      </c>
      <c r="AJ25" s="7">
        <v>132.896440288522</v>
      </c>
      <c r="AK25" s="7">
        <v>137.24445747604855</v>
      </c>
      <c r="AL25" s="7">
        <v>163.43587370056491</v>
      </c>
      <c r="AM25" s="7">
        <v>188.82153928780573</v>
      </c>
      <c r="AN25" s="7">
        <v>214.07897449322812</v>
      </c>
      <c r="AO25" s="7">
        <v>220.35324573574781</v>
      </c>
      <c r="AP25" s="7">
        <v>248.35291604965542</v>
      </c>
      <c r="AQ25" s="7">
        <v>248.9464632456779</v>
      </c>
      <c r="AR25" s="7">
        <v>260.20085236945192</v>
      </c>
      <c r="AS25" s="7">
        <v>259.06264042113645</v>
      </c>
      <c r="AT25" s="7">
        <v>260.77983454911976</v>
      </c>
      <c r="AU25" s="7">
        <v>278.72002131237679</v>
      </c>
      <c r="AV25" s="7">
        <v>262.68069956045019</v>
      </c>
      <c r="AW25" s="7">
        <v>253.16809126019808</v>
      </c>
      <c r="AX25" s="7">
        <v>285.49120898027093</v>
      </c>
      <c r="AY25" s="7">
        <v>296.65880354087454</v>
      </c>
      <c r="AZ25" s="7">
        <v>325.95467936994999</v>
      </c>
      <c r="BA25" s="7">
        <v>363.61974908641997</v>
      </c>
      <c r="BB25" s="7">
        <v>427.05904303807642</v>
      </c>
    </row>
    <row r="26" spans="1:58">
      <c r="A26" s="1">
        <f t="shared" si="0"/>
        <v>10</v>
      </c>
      <c r="B26" s="15" t="s">
        <v>41</v>
      </c>
      <c r="C26" s="23"/>
      <c r="D26" s="7"/>
      <c r="E26" s="7"/>
      <c r="F26" s="24"/>
      <c r="G26" s="24"/>
      <c r="H26" s="24"/>
      <c r="I26" s="24"/>
      <c r="J26" s="24"/>
      <c r="K26" s="24"/>
      <c r="L26" s="24"/>
      <c r="M26" s="24"/>
      <c r="N26" s="24"/>
      <c r="O26" s="24"/>
      <c r="P26" s="24"/>
      <c r="Q26" s="24"/>
      <c r="R26" s="24"/>
      <c r="S26" s="24"/>
      <c r="T26" s="24"/>
      <c r="U26" s="24"/>
      <c r="V26" s="24"/>
      <c r="W26" s="24"/>
      <c r="X26" s="24"/>
      <c r="Y26" s="24"/>
      <c r="Z26" s="24"/>
      <c r="AA26" s="24"/>
      <c r="AB26" s="16">
        <v>4.2705904303807642</v>
      </c>
      <c r="AC26" s="16">
        <v>4.0956789771223638</v>
      </c>
      <c r="AD26" s="16">
        <v>3.9878623863286582</v>
      </c>
      <c r="AE26" s="16">
        <v>4.0999500658146664</v>
      </c>
      <c r="AF26" s="16">
        <v>3.1110305326842518</v>
      </c>
      <c r="AG26" s="16">
        <v>3.2841951010638417</v>
      </c>
      <c r="AH26" s="16">
        <v>3.4983267191700116</v>
      </c>
      <c r="AI26" s="16">
        <v>3.3929394525644665</v>
      </c>
      <c r="AJ26" s="16">
        <v>3.21347240084775</v>
      </c>
      <c r="AK26" s="16">
        <v>3.1116669546572062</v>
      </c>
      <c r="AL26" s="16">
        <v>2.6130067614194807</v>
      </c>
      <c r="AM26" s="16">
        <v>2.2617072429811311</v>
      </c>
      <c r="AN26" s="16">
        <v>1.994866819822072</v>
      </c>
      <c r="AO26" s="16">
        <v>1.9380655892412608</v>
      </c>
      <c r="AP26" s="16">
        <v>1.7195652454215222</v>
      </c>
      <c r="AQ26" s="16">
        <v>1.7154653955321488</v>
      </c>
      <c r="AR26" s="16">
        <v>1.6412668872879295</v>
      </c>
      <c r="AS26" s="16">
        <v>1.6484779215707919</v>
      </c>
      <c r="AT26" s="16">
        <v>1.6376229541538296</v>
      </c>
      <c r="AU26" s="16">
        <v>1.5322151635438057</v>
      </c>
      <c r="AV26" s="16">
        <v>1.6257724444646462</v>
      </c>
      <c r="AW26" s="16">
        <v>1.686859670633448</v>
      </c>
      <c r="AX26" s="16">
        <v>1.4958745824905195</v>
      </c>
      <c r="AY26" s="16">
        <v>1.43956301967366</v>
      </c>
      <c r="AZ26" s="16">
        <v>1.3101792060894932</v>
      </c>
      <c r="BA26" s="16">
        <v>1.174466029722107</v>
      </c>
      <c r="BB26" s="16">
        <v>1</v>
      </c>
      <c r="BC26" s="7"/>
      <c r="BD26" s="15"/>
      <c r="BE26" s="15"/>
      <c r="BF26" s="15"/>
    </row>
    <row r="27" spans="1:58">
      <c r="A27" s="1">
        <f t="shared" si="0"/>
        <v>11</v>
      </c>
      <c r="B27" s="23" t="s">
        <v>42</v>
      </c>
      <c r="C27" s="23" t="s">
        <v>43</v>
      </c>
      <c r="D27" s="7" t="s">
        <v>34</v>
      </c>
      <c r="E27" s="7" t="s">
        <v>35</v>
      </c>
      <c r="F27" s="24"/>
      <c r="G27" s="24"/>
      <c r="H27" s="24"/>
      <c r="I27" s="24"/>
      <c r="J27" s="24"/>
      <c r="K27" s="24"/>
      <c r="L27" s="24"/>
      <c r="M27" s="24"/>
      <c r="N27" s="24"/>
      <c r="O27" s="24"/>
      <c r="P27" s="24"/>
      <c r="Q27" s="23">
        <v>8.7756418823007305</v>
      </c>
      <c r="R27" s="23">
        <v>9.2456424483497592</v>
      </c>
      <c r="S27" s="23">
        <v>8.7727224605347391</v>
      </c>
      <c r="T27" s="23">
        <v>9.0877186873502804</v>
      </c>
      <c r="U27" s="23">
        <v>10.6393031614215</v>
      </c>
      <c r="V27" s="23">
        <v>8.8535962079633794</v>
      </c>
      <c r="W27" s="23">
        <v>6.3911459787589804</v>
      </c>
      <c r="X27" s="23">
        <v>5.3692421131069397</v>
      </c>
      <c r="Y27" s="23">
        <v>4.0736599231546098</v>
      </c>
      <c r="Z27" s="23">
        <v>5.3355153835931297</v>
      </c>
      <c r="AA27" s="23">
        <v>5.3365862113268197</v>
      </c>
      <c r="AB27" s="23">
        <v>5.2688909327003604</v>
      </c>
      <c r="AC27" s="23">
        <v>1.8143261032357101</v>
      </c>
      <c r="AD27" s="23">
        <v>1.11285481135171</v>
      </c>
      <c r="AE27" s="23">
        <v>1.61627512441689</v>
      </c>
      <c r="AF27" s="23">
        <v>-0.30398829538226801</v>
      </c>
      <c r="AG27" s="23">
        <v>-1.16053962578832</v>
      </c>
      <c r="AH27" s="23">
        <v>0.81945805196286903</v>
      </c>
      <c r="AI27" s="23">
        <v>1.3481795736065301</v>
      </c>
      <c r="AJ27" s="23">
        <v>1.5597680628489501</v>
      </c>
      <c r="AK27" s="23">
        <v>3.11691176407854</v>
      </c>
      <c r="AL27" s="23">
        <v>2.4959060971102498</v>
      </c>
      <c r="AM27" s="23">
        <v>1.5974041347112999</v>
      </c>
      <c r="AN27" s="23">
        <v>2.0627624626508698</v>
      </c>
      <c r="AO27" s="23">
        <v>2.0643952549378102</v>
      </c>
      <c r="AP27" s="23">
        <v>1.2975629218384901</v>
      </c>
      <c r="AQ27" s="23">
        <v>2.6396374857936098</v>
      </c>
      <c r="AR27" s="23">
        <v>1.91170482751717</v>
      </c>
      <c r="AS27" s="23">
        <v>1.7787691902611</v>
      </c>
      <c r="AT27" s="23">
        <v>4.1222911860132099</v>
      </c>
      <c r="AU27" s="23">
        <v>5.09895330849817</v>
      </c>
      <c r="AV27" s="23">
        <v>3.8255919885041898</v>
      </c>
      <c r="AW27" s="23">
        <v>2.1786701185258899</v>
      </c>
      <c r="AX27" s="23">
        <v>0.73256724834745102</v>
      </c>
      <c r="AY27" s="23">
        <v>2.42818089095829</v>
      </c>
      <c r="AZ27" s="23">
        <v>1.73131440218081</v>
      </c>
      <c r="BA27" s="23">
        <v>1.51295154829134</v>
      </c>
      <c r="BB27" s="23">
        <v>2.6822348808999998</v>
      </c>
    </row>
    <row r="28" spans="1:58">
      <c r="A28" s="1">
        <f t="shared" si="0"/>
        <v>12</v>
      </c>
      <c r="B28" s="23" t="s">
        <v>42</v>
      </c>
      <c r="C28" s="23" t="s">
        <v>43</v>
      </c>
      <c r="D28" s="7"/>
      <c r="E28" s="7"/>
      <c r="F28" s="24"/>
      <c r="G28" s="24"/>
      <c r="H28" s="24"/>
      <c r="I28" s="24"/>
      <c r="J28" s="24"/>
      <c r="K28" s="24"/>
      <c r="L28" s="24"/>
      <c r="M28" s="24"/>
      <c r="N28" s="24"/>
      <c r="O28" s="24"/>
      <c r="P28" s="24"/>
      <c r="Q28" s="23">
        <v>100</v>
      </c>
      <c r="R28" s="7">
        <v>108.77564188230073</v>
      </c>
      <c r="S28" s="7">
        <v>118.83264880163564</v>
      </c>
      <c r="T28" s="7">
        <v>129.2575072735051</v>
      </c>
      <c r="U28" s="7">
        <v>141.00406591680257</v>
      </c>
      <c r="V28" s="7">
        <v>156.0059159596218</v>
      </c>
      <c r="W28" s="7">
        <v>169.81804981922141</v>
      </c>
      <c r="X28" s="7">
        <v>180.6713692814495</v>
      </c>
      <c r="Y28" s="7">
        <v>190.37205252723604</v>
      </c>
      <c r="Z28" s="7">
        <v>198.1271625359249</v>
      </c>
      <c r="AA28" s="7">
        <v>208.69826777210574</v>
      </c>
      <c r="AB28" s="7">
        <v>219.83563075330986</v>
      </c>
      <c r="AC28" s="7">
        <v>231.41853036891564</v>
      </c>
      <c r="AD28" s="7">
        <v>235.61721717312332</v>
      </c>
      <c r="AE28" s="7">
        <v>238.23929471080743</v>
      </c>
      <c r="AF28" s="7">
        <v>242.08989716780445</v>
      </c>
      <c r="AG28" s="7">
        <v>241.35397221611137</v>
      </c>
      <c r="AH28" s="7">
        <v>238.55296373012928</v>
      </c>
      <c r="AI28" s="7">
        <v>240.50780519961188</v>
      </c>
      <c r="AJ28" s="7">
        <v>243.75028230224245</v>
      </c>
      <c r="AK28" s="7">
        <v>247.55222135869698</v>
      </c>
      <c r="AL28" s="7">
        <v>255.26820566846393</v>
      </c>
      <c r="AM28" s="7">
        <v>261.63946037772706</v>
      </c>
      <c r="AN28" s="7">
        <v>265.81889993583718</v>
      </c>
      <c r="AO28" s="7">
        <v>271.30211242234509</v>
      </c>
      <c r="AP28" s="7">
        <v>276.90286035773801</v>
      </c>
      <c r="AQ28" s="7">
        <v>280.4958492032502</v>
      </c>
      <c r="AR28" s="7">
        <v>287.89992278491434</v>
      </c>
      <c r="AS28" s="7">
        <v>293.40371950721175</v>
      </c>
      <c r="AT28" s="7">
        <v>298.62269447288611</v>
      </c>
      <c r="AU28" s="7">
        <v>310.93279148657706</v>
      </c>
      <c r="AV28" s="7">
        <v>326.7871093452876</v>
      </c>
      <c r="AW28" s="7">
        <v>339.28865081986532</v>
      </c>
      <c r="AX28" s="7">
        <v>346.68063127082735</v>
      </c>
      <c r="AY28" s="7">
        <v>349.22030003188161</v>
      </c>
      <c r="AZ28" s="7">
        <v>357.70000062460298</v>
      </c>
      <c r="BA28" s="7">
        <v>363.8929122520176</v>
      </c>
      <c r="BB28" s="7">
        <v>369.39843570205693</v>
      </c>
      <c r="BC28" s="7"/>
      <c r="BD28" s="15"/>
    </row>
    <row r="29" spans="1:58">
      <c r="A29" s="1">
        <f t="shared" si="0"/>
        <v>13</v>
      </c>
      <c r="B29" s="15" t="s">
        <v>44</v>
      </c>
      <c r="C29" s="23"/>
      <c r="F29" s="24"/>
      <c r="G29" s="24"/>
      <c r="H29" s="24"/>
      <c r="I29" s="24"/>
      <c r="J29" s="24"/>
      <c r="K29" s="24"/>
      <c r="L29" s="24"/>
      <c r="M29" s="24"/>
      <c r="N29" s="24"/>
      <c r="O29" s="24"/>
      <c r="P29" s="24"/>
      <c r="Q29" s="16">
        <v>3.6939843570205695</v>
      </c>
      <c r="R29" s="16">
        <v>3.395966498655643</v>
      </c>
      <c r="S29" s="16">
        <v>3.1085601425807186</v>
      </c>
      <c r="T29" s="16">
        <v>2.8578489829640663</v>
      </c>
      <c r="U29" s="16">
        <v>2.6197715172271359</v>
      </c>
      <c r="V29" s="16">
        <v>2.3678488948948986</v>
      </c>
      <c r="W29" s="16">
        <v>2.1752601451688873</v>
      </c>
      <c r="X29" s="16">
        <v>2.0445875689723079</v>
      </c>
      <c r="Y29" s="16">
        <v>1.9404026525858256</v>
      </c>
      <c r="Z29" s="16">
        <v>1.8644512492580452</v>
      </c>
      <c r="AA29" s="16">
        <v>1.7700119873799456</v>
      </c>
      <c r="AB29" s="16">
        <v>1.6803392354380444</v>
      </c>
      <c r="AC29" s="16">
        <v>1.5962353365272035</v>
      </c>
      <c r="AD29" s="16">
        <v>1.567790504166068</v>
      </c>
      <c r="AE29" s="16">
        <v>1.5505352975060651</v>
      </c>
      <c r="AF29" s="16">
        <v>1.5258729919076659</v>
      </c>
      <c r="AG29" s="16">
        <v>1.5305256106217839</v>
      </c>
      <c r="AH29" s="16">
        <v>1.5484965264147832</v>
      </c>
      <c r="AI29" s="16">
        <v>1.535910385093203</v>
      </c>
      <c r="AJ29" s="16">
        <v>1.5154790066828101</v>
      </c>
      <c r="AK29" s="16">
        <v>1.4922040839488482</v>
      </c>
      <c r="AL29" s="16">
        <v>1.4470992763659041</v>
      </c>
      <c r="AM29" s="16">
        <v>1.4118605625036795</v>
      </c>
      <c r="AN29" s="16">
        <v>1.3896620435613178</v>
      </c>
      <c r="AO29" s="16">
        <v>1.3615759656415871</v>
      </c>
      <c r="AP29" s="16">
        <v>1.3340361859202952</v>
      </c>
      <c r="AQ29" s="16">
        <v>1.3169479575235603</v>
      </c>
      <c r="AR29" s="16">
        <v>1.2830793149535815</v>
      </c>
      <c r="AS29" s="16">
        <v>1.2590107457481543</v>
      </c>
      <c r="AT29" s="16">
        <v>1.2370072420453531</v>
      </c>
      <c r="AU29" s="16">
        <v>1.1880330599289777</v>
      </c>
      <c r="AV29" s="16">
        <v>1.1303947589675136</v>
      </c>
      <c r="AW29" s="16">
        <v>1.0887438610440803</v>
      </c>
      <c r="AX29" s="16">
        <v>1.0655294884746025</v>
      </c>
      <c r="AY29" s="16">
        <v>1.0577805347178648</v>
      </c>
      <c r="AZ29" s="16">
        <v>1.0327045989852575</v>
      </c>
      <c r="BA29" s="16">
        <v>1.0151295154829134</v>
      </c>
      <c r="BB29" s="16">
        <v>1</v>
      </c>
    </row>
    <row r="30" spans="1:58">
      <c r="A30" s="1">
        <f t="shared" si="0"/>
        <v>14</v>
      </c>
      <c r="B30" s="7" t="s">
        <v>23</v>
      </c>
      <c r="C30" s="7" t="s">
        <v>45</v>
      </c>
      <c r="D30" s="7" t="s">
        <v>34</v>
      </c>
      <c r="E30" s="7" t="s">
        <v>35</v>
      </c>
      <c r="F30" s="14"/>
      <c r="G30" s="7">
        <v>3.4010010700058331</v>
      </c>
      <c r="H30" s="7">
        <v>1.962078351498775</v>
      </c>
      <c r="I30" s="7">
        <v>6.7650572255426766</v>
      </c>
      <c r="J30" s="7">
        <v>9.9326162938532292</v>
      </c>
      <c r="K30" s="7">
        <v>17.01958686361138</v>
      </c>
      <c r="L30" s="7">
        <v>8.1515030861395275</v>
      </c>
      <c r="M30" s="7">
        <v>-3.8845075231842117</v>
      </c>
      <c r="N30" s="7">
        <v>12.607297504416223</v>
      </c>
      <c r="O30" s="7">
        <v>11.007116805415862</v>
      </c>
      <c r="P30" s="7">
        <v>2.9182507949046794</v>
      </c>
      <c r="Q30" s="7">
        <v>5.1890739455612476</v>
      </c>
      <c r="R30" s="7">
        <v>15.465872874643935</v>
      </c>
      <c r="S30" s="7">
        <v>20.87222157685899</v>
      </c>
      <c r="T30" s="7">
        <v>24.56429772934132</v>
      </c>
      <c r="U30" s="7">
        <v>29.460737145505306</v>
      </c>
      <c r="V30" s="7">
        <v>28.052575712002948</v>
      </c>
      <c r="W30" s="7">
        <v>67.251656793008493</v>
      </c>
      <c r="X30" s="7">
        <v>73.3013051389037</v>
      </c>
      <c r="Y30" s="7">
        <v>37.948818227982116</v>
      </c>
      <c r="Z30" s="7">
        <v>51.126139134329492</v>
      </c>
      <c r="AA30" s="7">
        <v>75.633577374721995</v>
      </c>
      <c r="AB30" s="7">
        <v>27.890576946872073</v>
      </c>
      <c r="AC30" s="7">
        <v>123.06120365965691</v>
      </c>
      <c r="AD30" s="7">
        <v>35.312426364480586</v>
      </c>
      <c r="AE30" s="7">
        <v>20.648411906635289</v>
      </c>
      <c r="AF30" s="7">
        <v>41.70579979001684</v>
      </c>
      <c r="AG30" s="7">
        <v>39.201499977722108</v>
      </c>
      <c r="AH30" s="7">
        <v>33.402848513128788</v>
      </c>
      <c r="AI30" s="7">
        <v>28.294314595762131</v>
      </c>
      <c r="AJ30" s="7">
        <v>31.166606865575432</v>
      </c>
      <c r="AK30" s="7">
        <v>20.041360669834134</v>
      </c>
      <c r="AL30" s="7">
        <v>11.150065805123035</v>
      </c>
      <c r="AM30" s="7">
        <v>31.757208115947378</v>
      </c>
      <c r="AN30" s="7">
        <v>30.128926640361385</v>
      </c>
      <c r="AO30" s="7">
        <v>43.045330623332632</v>
      </c>
      <c r="AP30" s="7">
        <v>39.837743076398226</v>
      </c>
      <c r="AQ30" s="7">
        <v>19.458167086962021</v>
      </c>
      <c r="AR30" s="7">
        <v>17.048465233577971</v>
      </c>
      <c r="AS30" s="7">
        <v>13.971165363643337</v>
      </c>
      <c r="AT30" s="7">
        <v>27.230113943733556</v>
      </c>
      <c r="AU30" s="7">
        <v>34.817944232362805</v>
      </c>
      <c r="AV30" s="7">
        <v>22.818584204761436</v>
      </c>
      <c r="AW30" s="13">
        <v>28.704407368746814</v>
      </c>
      <c r="AX30" s="13">
        <v>14.350151115038031</v>
      </c>
      <c r="AY30" s="13">
        <v>14.963718372061962</v>
      </c>
      <c r="AZ30" s="13">
        <v>80.750137860376611</v>
      </c>
      <c r="BA30" s="13">
        <v>16.276650762500438</v>
      </c>
      <c r="BB30" s="13">
        <v>20.202101760047412</v>
      </c>
      <c r="BC30" s="13">
        <v>16.727000733978144</v>
      </c>
    </row>
    <row r="31" spans="1:58">
      <c r="A31" s="1">
        <f t="shared" si="0"/>
        <v>15</v>
      </c>
      <c r="B31" s="7" t="s">
        <v>23</v>
      </c>
      <c r="C31" s="7" t="s">
        <v>45</v>
      </c>
      <c r="F31" s="14"/>
      <c r="G31" s="7">
        <v>100</v>
      </c>
      <c r="H31" s="7">
        <v>103.40100107000583</v>
      </c>
      <c r="I31" s="7">
        <v>105.42980972723343</v>
      </c>
      <c r="J31" s="7">
        <v>112.56219668806153</v>
      </c>
      <c r="K31" s="7">
        <v>123.74256777701905</v>
      </c>
      <c r="L31" s="7">
        <v>144.803041587092</v>
      </c>
      <c r="M31" s="7">
        <v>156.60666599088771</v>
      </c>
      <c r="N31" s="7">
        <v>150.52326826866371</v>
      </c>
      <c r="O31" s="7">
        <v>169.5001845126647</v>
      </c>
      <c r="P31" s="7">
        <v>188.15726780736912</v>
      </c>
      <c r="Q31" s="7">
        <v>193.64816877082862</v>
      </c>
      <c r="R31" s="7">
        <v>203.69671544257216</v>
      </c>
      <c r="S31" s="7">
        <v>235.20019050274558</v>
      </c>
      <c r="T31" s="7">
        <v>284.2916954136731</v>
      </c>
      <c r="U31" s="7">
        <v>354.12595389487996</v>
      </c>
      <c r="V31" s="7">
        <v>458.45407033586383</v>
      </c>
      <c r="W31" s="7">
        <v>587.06224552159131</v>
      </c>
      <c r="X31" s="7">
        <v>981.8713320411008</v>
      </c>
      <c r="Y31" s="7">
        <v>1701.5958332119667</v>
      </c>
      <c r="Z31" s="7">
        <v>2347.331342932494</v>
      </c>
      <c r="AA31" s="7">
        <v>3547.4312312638854</v>
      </c>
      <c r="AB31" s="7">
        <v>6230.4803763769096</v>
      </c>
      <c r="AC31" s="7">
        <v>7968.1972999100763</v>
      </c>
      <c r="AD31" s="7">
        <v>17773.956807155697</v>
      </c>
      <c r="AE31" s="7">
        <v>24050.372216737134</v>
      </c>
      <c r="AF31" s="7">
        <v>29016.39213712799</v>
      </c>
      <c r="AG31" s="7">
        <v>41117.910548124783</v>
      </c>
      <c r="AH31" s="7">
        <v>57236.748242487716</v>
      </c>
      <c r="AI31" s="7">
        <v>76355.452551766793</v>
      </c>
      <c r="AJ31" s="7">
        <v>97959.704507781571</v>
      </c>
      <c r="AK31" s="7">
        <v>128490.42049840122</v>
      </c>
      <c r="AL31" s="7">
        <v>154241.64909667228</v>
      </c>
      <c r="AM31" s="7">
        <v>171439.69446985819</v>
      </c>
      <c r="AN31" s="7">
        <v>225884.15503599538</v>
      </c>
      <c r="AO31" s="7">
        <v>293940.62639899063</v>
      </c>
      <c r="AP31" s="7">
        <v>420468.34086873109</v>
      </c>
      <c r="AQ31" s="7">
        <v>587973.4382216105</v>
      </c>
      <c r="AR31" s="7">
        <v>702382.29225772689</v>
      </c>
      <c r="AS31" s="7">
        <v>822127.69316009351</v>
      </c>
      <c r="AT31" s="7">
        <v>936988.51267179649</v>
      </c>
      <c r="AU31" s="7">
        <v>1192131.5523120209</v>
      </c>
      <c r="AV31" s="7">
        <v>1607207.2513724212</v>
      </c>
      <c r="AW31" s="7">
        <v>1973949.1913718688</v>
      </c>
      <c r="AX31" s="7">
        <v>2540559.6085153338</v>
      </c>
      <c r="AY31" s="7">
        <v>2905133.7515049027</v>
      </c>
      <c r="AZ31" s="7">
        <v>3339849.784411815</v>
      </c>
      <c r="BA31" s="7">
        <v>6036783.0896538468</v>
      </c>
      <c r="BB31" s="7">
        <v>7019369.1904464876</v>
      </c>
      <c r="BC31" s="7">
        <v>8437429.2972139046</v>
      </c>
    </row>
    <row r="32" spans="1:58">
      <c r="A32" s="1">
        <f t="shared" si="0"/>
        <v>16</v>
      </c>
      <c r="B32" s="15" t="s">
        <v>46</v>
      </c>
      <c r="C32" s="15"/>
      <c r="D32" s="15"/>
      <c r="E32" s="15"/>
      <c r="F32" s="25"/>
      <c r="G32" s="16">
        <v>84374.292972139039</v>
      </c>
      <c r="H32" s="16">
        <v>81599.106487387791</v>
      </c>
      <c r="I32" s="16">
        <v>80028.877212650827</v>
      </c>
      <c r="J32" s="16">
        <v>74957.930330696778</v>
      </c>
      <c r="K32" s="16">
        <v>68185.341946499262</v>
      </c>
      <c r="L32" s="16">
        <v>58268.315394046476</v>
      </c>
      <c r="M32" s="16">
        <v>53876.565495014394</v>
      </c>
      <c r="N32" s="16">
        <v>56053.986830489441</v>
      </c>
      <c r="O32" s="16">
        <v>49778.289749197749</v>
      </c>
      <c r="P32" s="16">
        <v>44842.430991567868</v>
      </c>
      <c r="Q32" s="16">
        <v>43570.922207888849</v>
      </c>
      <c r="R32" s="16">
        <v>41421.528466386357</v>
      </c>
      <c r="S32" s="16">
        <v>35873.394826673881</v>
      </c>
      <c r="T32" s="16">
        <v>29678.775121927476</v>
      </c>
      <c r="U32" s="16">
        <v>23826.068675323644</v>
      </c>
      <c r="V32" s="16">
        <v>18404.088529593897</v>
      </c>
      <c r="W32" s="16">
        <v>14372.290777645636</v>
      </c>
      <c r="X32" s="16">
        <v>8593.2127987424701</v>
      </c>
      <c r="Y32" s="16">
        <v>4958.538997646252</v>
      </c>
      <c r="Z32" s="16">
        <v>3594.4773295929845</v>
      </c>
      <c r="AA32" s="16">
        <v>2378.4616944379218</v>
      </c>
      <c r="AB32" s="16">
        <v>1354.2180999726315</v>
      </c>
      <c r="AC32" s="16">
        <v>1058.8880997348201</v>
      </c>
      <c r="AD32" s="16">
        <v>474.7074266444173</v>
      </c>
      <c r="AE32" s="16">
        <v>350.82323139024555</v>
      </c>
      <c r="AF32" s="16">
        <v>290.78147473812822</v>
      </c>
      <c r="AG32" s="16">
        <v>205.20082817288733</v>
      </c>
      <c r="AH32" s="16">
        <v>147.41279957883197</v>
      </c>
      <c r="AI32" s="16">
        <v>110.50198794242718</v>
      </c>
      <c r="AJ32" s="16">
        <v>86.131632793396847</v>
      </c>
      <c r="AK32" s="16">
        <v>65.66582368153189</v>
      </c>
      <c r="AL32" s="16">
        <v>54.702665243974884</v>
      </c>
      <c r="AM32" s="16">
        <v>49.215144271604721</v>
      </c>
      <c r="AN32" s="16">
        <v>37.352904615506887</v>
      </c>
      <c r="AO32" s="16">
        <v>28.704536016607189</v>
      </c>
      <c r="AP32" s="16">
        <v>20.066741005473332</v>
      </c>
      <c r="AQ32" s="16">
        <v>14.350017787765763</v>
      </c>
      <c r="AR32" s="16">
        <v>12.012588287345288</v>
      </c>
      <c r="AS32" s="16">
        <v>10.262918239357834</v>
      </c>
      <c r="AT32" s="16">
        <v>9.0048375013209192</v>
      </c>
      <c r="AU32" s="16">
        <v>7.0775991800991651</v>
      </c>
      <c r="AV32" s="16">
        <v>5.2497456628627344</v>
      </c>
      <c r="AW32" s="16">
        <v>4.2743903105986236</v>
      </c>
      <c r="AX32" s="16">
        <v>3.3210908608220437</v>
      </c>
      <c r="AY32" s="16">
        <v>2.904316984663164</v>
      </c>
      <c r="AZ32" s="16">
        <v>2.5262900554971606</v>
      </c>
      <c r="BA32" s="16">
        <v>1.3976697807271574</v>
      </c>
      <c r="BB32" s="16">
        <v>1.2020210176004742</v>
      </c>
      <c r="BC32" s="15">
        <v>1</v>
      </c>
      <c r="BD32" s="15"/>
    </row>
    <row r="33" spans="1:57">
      <c r="A33" s="1">
        <f t="shared" si="0"/>
        <v>17</v>
      </c>
      <c r="B33" s="7" t="s">
        <v>24</v>
      </c>
      <c r="C33" s="7" t="s">
        <v>47</v>
      </c>
      <c r="D33" s="7" t="s">
        <v>34</v>
      </c>
      <c r="E33" s="7" t="s">
        <v>35</v>
      </c>
      <c r="F33" s="14"/>
      <c r="G33" s="7">
        <v>2.0714670341025538</v>
      </c>
      <c r="H33" s="7">
        <v>4.2926554089129638</v>
      </c>
      <c r="I33" s="7">
        <v>7.9315082308347229</v>
      </c>
      <c r="J33" s="7">
        <v>8.6121108190062188</v>
      </c>
      <c r="K33" s="7">
        <v>7.9022078563445177</v>
      </c>
      <c r="L33" s="7">
        <v>13.229344486790737</v>
      </c>
      <c r="M33" s="7">
        <v>8.5932705334575274</v>
      </c>
      <c r="N33" s="7">
        <v>2.4445144239206655</v>
      </c>
      <c r="O33" s="7">
        <v>3.3476202107831625</v>
      </c>
      <c r="P33" s="7">
        <v>1.5795815691152626</v>
      </c>
      <c r="Q33" s="7">
        <v>5.3603761078710193</v>
      </c>
      <c r="R33" s="7">
        <v>10.842267560177902</v>
      </c>
      <c r="S33" s="7">
        <v>17.774431354537739</v>
      </c>
      <c r="T33" s="7">
        <v>16.679341811106909</v>
      </c>
      <c r="U33" s="7">
        <v>-1.6108583165173229</v>
      </c>
      <c r="V33" s="7">
        <v>5.9987551048359791</v>
      </c>
      <c r="W33" s="7">
        <v>5.6068237259272422</v>
      </c>
      <c r="X33" s="7">
        <v>2.4909134170175093</v>
      </c>
      <c r="Y33" s="7">
        <v>15.745206417924294</v>
      </c>
      <c r="Z33" s="7">
        <v>11.486162888414569</v>
      </c>
      <c r="AA33" s="7">
        <v>10.846674830982693</v>
      </c>
      <c r="AB33" s="7">
        <v>8.1112875970493263</v>
      </c>
      <c r="AC33" s="7">
        <v>8.5266463737644358</v>
      </c>
      <c r="AD33" s="7">
        <v>7.9123806772347649</v>
      </c>
      <c r="AE33" s="7">
        <v>7.2488843606510329</v>
      </c>
      <c r="AF33" s="7">
        <v>6.8098023994285626</v>
      </c>
      <c r="AG33" s="7">
        <v>9.3457944730368894</v>
      </c>
      <c r="AH33" s="7">
        <v>8.2022668515035093</v>
      </c>
      <c r="AI33" s="7">
        <v>8.4239226750061817</v>
      </c>
      <c r="AJ33" s="7">
        <v>10.68225411750268</v>
      </c>
      <c r="AK33" s="7">
        <v>13.730883342872275</v>
      </c>
      <c r="AL33" s="7">
        <v>8.9748340004905458</v>
      </c>
      <c r="AM33" s="7">
        <v>9.8079953210585842</v>
      </c>
      <c r="AN33" s="7">
        <v>10.000578631781693</v>
      </c>
      <c r="AO33" s="7">
        <v>9.0754829735560065</v>
      </c>
      <c r="AP33" s="7">
        <v>7.5464245221874364</v>
      </c>
      <c r="AQ33" s="7">
        <v>6.458288944762387</v>
      </c>
      <c r="AR33" s="7">
        <v>7.9825126002685494</v>
      </c>
      <c r="AS33" s="7">
        <v>3.8004247375655211</v>
      </c>
      <c r="AT33" s="7">
        <v>3.5260573887950528</v>
      </c>
      <c r="AU33" s="7">
        <v>3.0272519216281637</v>
      </c>
      <c r="AV33" s="7">
        <v>3.7958755555877133</v>
      </c>
      <c r="AW33" s="7">
        <v>3.5560215095096908</v>
      </c>
      <c r="AX33" s="13">
        <v>8.6021105653806273</v>
      </c>
      <c r="AY33" s="13">
        <v>4.6860876553879365</v>
      </c>
      <c r="AZ33" s="13">
        <v>5.6155415347576678</v>
      </c>
      <c r="BA33" s="13">
        <v>5.3474795074995711</v>
      </c>
      <c r="BB33" s="13">
        <v>7.1777081500422355</v>
      </c>
      <c r="BC33" s="13">
        <v>3.8317265435185277</v>
      </c>
    </row>
    <row r="34" spans="1:57">
      <c r="A34" s="1">
        <f t="shared" si="0"/>
        <v>18</v>
      </c>
      <c r="B34" s="7" t="s">
        <v>24</v>
      </c>
      <c r="C34" s="7" t="s">
        <v>47</v>
      </c>
      <c r="F34" s="14"/>
      <c r="G34" s="7">
        <v>100</v>
      </c>
      <c r="H34" s="7">
        <v>102.07146703410255</v>
      </c>
      <c r="I34" s="7">
        <v>106.45304338469877</v>
      </c>
      <c r="J34" s="7">
        <v>114.89637528273022</v>
      </c>
      <c r="K34" s="7">
        <v>124.79137844910021</v>
      </c>
      <c r="L34" s="7">
        <v>134.65265256094563</v>
      </c>
      <c r="M34" s="7">
        <v>152.46631582883458</v>
      </c>
      <c r="N34" s="7">
        <v>165.56815882040212</v>
      </c>
      <c r="O34" s="7">
        <v>169.61549634418671</v>
      </c>
      <c r="P34" s="7">
        <v>175.29357898042488</v>
      </c>
      <c r="Q34" s="7">
        <v>178.06248404584218</v>
      </c>
      <c r="R34" s="7">
        <v>187.60730289771715</v>
      </c>
      <c r="S34" s="7">
        <v>207.94818864032104</v>
      </c>
      <c r="T34" s="7">
        <v>244.90979668319954</v>
      </c>
      <c r="U34" s="7">
        <v>285.75913880087734</v>
      </c>
      <c r="V34" s="7">
        <v>281.1559639482951</v>
      </c>
      <c r="W34" s="7">
        <v>298.02182168819428</v>
      </c>
      <c r="X34" s="7">
        <v>314.73137989504852</v>
      </c>
      <c r="Y34" s="7">
        <v>322.57106606441863</v>
      </c>
      <c r="Z34" s="7">
        <v>373.36054626076032</v>
      </c>
      <c r="AA34" s="7">
        <v>416.24534676534569</v>
      </c>
      <c r="AB34" s="7">
        <v>461.39412602807909</v>
      </c>
      <c r="AC34" s="7">
        <v>498.81913054610885</v>
      </c>
      <c r="AD34" s="7">
        <v>541.35167385246189</v>
      </c>
      <c r="AE34" s="7">
        <v>584.18547909025108</v>
      </c>
      <c r="AF34" s="7">
        <v>626.53240892121858</v>
      </c>
      <c r="AG34" s="7">
        <v>669.19802793713336</v>
      </c>
      <c r="AH34" s="7">
        <v>731.73990024575392</v>
      </c>
      <c r="AI34" s="7">
        <v>791.75915952283628</v>
      </c>
      <c r="AJ34" s="7">
        <v>858.45633889331884</v>
      </c>
      <c r="AK34" s="7">
        <v>950.15882650171318</v>
      </c>
      <c r="AL34" s="7">
        <v>1080.6240265406675</v>
      </c>
      <c r="AM34" s="7">
        <v>1177.6082390921094</v>
      </c>
      <c r="AN34" s="7">
        <v>1293.1080000826639</v>
      </c>
      <c r="AO34" s="7">
        <v>1422.4262824247905</v>
      </c>
      <c r="AP34" s="7">
        <v>1551.518337497638</v>
      </c>
      <c r="AQ34" s="7">
        <v>1668.6024977847944</v>
      </c>
      <c r="AR34" s="7">
        <v>1776.3656684312589</v>
      </c>
      <c r="AS34" s="7">
        <v>1918.1642817406287</v>
      </c>
      <c r="AT34" s="7">
        <v>1991.0626716110455</v>
      </c>
      <c r="AU34" s="7">
        <v>2061.2686840589272</v>
      </c>
      <c r="AV34" s="7">
        <v>2123.6684799070204</v>
      </c>
      <c r="AW34" s="7">
        <v>2204.2802926175323</v>
      </c>
      <c r="AX34" s="7">
        <v>2282.6649739528948</v>
      </c>
      <c r="AY34" s="7">
        <v>2479.0223388495397</v>
      </c>
      <c r="AZ34" s="7">
        <v>2595.1914986446773</v>
      </c>
      <c r="BA34" s="7">
        <v>2740.9255551575693</v>
      </c>
      <c r="BB34" s="7">
        <v>2887.4959875354389</v>
      </c>
      <c r="BC34" s="7">
        <v>3094.7520223649126</v>
      </c>
    </row>
    <row r="35" spans="1:57">
      <c r="A35" s="1">
        <f t="shared" si="0"/>
        <v>19</v>
      </c>
      <c r="B35" s="15" t="s">
        <v>48</v>
      </c>
      <c r="C35" s="15"/>
      <c r="D35" s="15"/>
      <c r="E35" s="15"/>
      <c r="F35" s="25"/>
      <c r="G35" s="16">
        <v>30.947520223649125</v>
      </c>
      <c r="H35" s="16">
        <v>30.319462551968041</v>
      </c>
      <c r="I35" s="16">
        <v>29.07152227842969</v>
      </c>
      <c r="J35" s="16">
        <v>26.93515800432807</v>
      </c>
      <c r="K35" s="16">
        <v>24.799405702752111</v>
      </c>
      <c r="L35" s="16">
        <v>22.98322360166047</v>
      </c>
      <c r="M35" s="16">
        <v>20.297939289352396</v>
      </c>
      <c r="N35" s="16">
        <v>18.691710075256101</v>
      </c>
      <c r="O35" s="16">
        <v>18.245691514441511</v>
      </c>
      <c r="P35" s="16">
        <v>17.654679882544386</v>
      </c>
      <c r="Q35" s="16">
        <v>17.380146294983557</v>
      </c>
      <c r="R35" s="16">
        <v>16.495903808457609</v>
      </c>
      <c r="S35" s="16">
        <v>14.88232257563816</v>
      </c>
      <c r="T35" s="16">
        <v>12.636293297683375</v>
      </c>
      <c r="U35" s="16">
        <v>10.829931932715535</v>
      </c>
      <c r="V35" s="16">
        <v>11.007243022360504</v>
      </c>
      <c r="W35" s="16">
        <v>10.384313486959357</v>
      </c>
      <c r="X35" s="16">
        <v>9.8329948014618047</v>
      </c>
      <c r="Y35" s="16">
        <v>9.5940161655629677</v>
      </c>
      <c r="Z35" s="16">
        <v>8.2889101522888122</v>
      </c>
      <c r="AA35" s="16">
        <v>7.4349228079408398</v>
      </c>
      <c r="AB35" s="16">
        <v>6.7073936311373306</v>
      </c>
      <c r="AC35" s="16">
        <v>6.2041566428632517</v>
      </c>
      <c r="AD35" s="16">
        <v>5.7167127614873614</v>
      </c>
      <c r="AE35" s="16">
        <v>5.2975504067378623</v>
      </c>
      <c r="AF35" s="16">
        <v>4.9394923204268792</v>
      </c>
      <c r="AG35" s="16">
        <v>4.6245683537125482</v>
      </c>
      <c r="AH35" s="16">
        <v>4.2293060981443595</v>
      </c>
      <c r="AI35" s="16">
        <v>3.9087037833954508</v>
      </c>
      <c r="AJ35" s="16">
        <v>3.6050197105592114</v>
      </c>
      <c r="AK35" s="16">
        <v>3.2570891687226067</v>
      </c>
      <c r="AL35" s="16">
        <v>2.8638563888607438</v>
      </c>
      <c r="AM35" s="16">
        <v>2.627997936521612</v>
      </c>
      <c r="AN35" s="16">
        <v>2.3932664728445543</v>
      </c>
      <c r="AO35" s="16">
        <v>2.175685348761506</v>
      </c>
      <c r="AP35" s="16">
        <v>1.9946602934492381</v>
      </c>
      <c r="AQ35" s="16">
        <v>1.8546969853356012</v>
      </c>
      <c r="AR35" s="16">
        <v>1.7421818476698803</v>
      </c>
      <c r="AS35" s="16">
        <v>1.6133925815554209</v>
      </c>
      <c r="AT35" s="16">
        <v>1.5543217531474434</v>
      </c>
      <c r="AU35" s="16">
        <v>1.5013821566778531</v>
      </c>
      <c r="AV35" s="16">
        <v>1.4572670130228653</v>
      </c>
      <c r="AW35" s="16">
        <v>1.4039739105456346</v>
      </c>
      <c r="AX35" s="16">
        <v>1.3557626974079009</v>
      </c>
      <c r="AY35" s="16">
        <v>1.2483760125377166</v>
      </c>
      <c r="AZ35" s="16">
        <v>1.1924946671492751</v>
      </c>
      <c r="BA35" s="16">
        <v>1.1290901412997343</v>
      </c>
      <c r="BB35" s="16">
        <v>1.0717770815004224</v>
      </c>
      <c r="BC35" s="15">
        <v>1</v>
      </c>
      <c r="BD35" s="20">
        <v>1</v>
      </c>
    </row>
    <row r="36" spans="1:57">
      <c r="A36" s="1">
        <f t="shared" si="0"/>
        <v>20</v>
      </c>
      <c r="B36" s="23" t="s">
        <v>49</v>
      </c>
      <c r="C36" s="23" t="s">
        <v>50</v>
      </c>
      <c r="D36" s="7" t="s">
        <v>34</v>
      </c>
      <c r="E36" s="7" t="s">
        <v>35</v>
      </c>
      <c r="F36" s="24"/>
      <c r="G36" s="23">
        <v>8.6621765912744504</v>
      </c>
      <c r="H36" s="23">
        <v>1.8308933285936701E-2</v>
      </c>
      <c r="I36" s="23">
        <v>-1.8773161088061101</v>
      </c>
      <c r="J36" s="23">
        <v>2.69072904345273</v>
      </c>
      <c r="K36" s="23">
        <v>-2.0519735118087801</v>
      </c>
      <c r="L36" s="23">
        <v>1.7137888405289901</v>
      </c>
      <c r="M36" s="23">
        <v>2.4008091159390701</v>
      </c>
      <c r="N36" s="23">
        <v>1.6788408554140399</v>
      </c>
      <c r="O36" s="23">
        <v>-0.17986667839279799</v>
      </c>
      <c r="P36" s="23">
        <v>15.3156611030779</v>
      </c>
      <c r="Q36" s="23">
        <v>-9.2191579226903908</v>
      </c>
      <c r="R36" s="23">
        <v>1.2052458470256799</v>
      </c>
      <c r="S36" s="23">
        <v>10.2038414910305</v>
      </c>
      <c r="T36" s="23">
        <v>16.049272215576501</v>
      </c>
      <c r="U36" s="23">
        <v>11.8351086111916</v>
      </c>
      <c r="V36" s="23">
        <v>18.906171862532801</v>
      </c>
      <c r="W36" s="23">
        <v>16.899820628643099</v>
      </c>
      <c r="X36" s="23">
        <v>3.0809955338608699</v>
      </c>
      <c r="Y36" s="23">
        <v>5.63864408341614</v>
      </c>
      <c r="Z36" s="23">
        <v>9.5507200352900607</v>
      </c>
      <c r="AA36" s="23">
        <v>10.8530772616735</v>
      </c>
      <c r="AB36" s="23">
        <v>11.592553749383001</v>
      </c>
      <c r="AC36" s="23">
        <v>11.838037492947301</v>
      </c>
      <c r="AD36" s="23">
        <v>10.1907199676844</v>
      </c>
      <c r="AE36" s="23">
        <v>8.3057827016988295</v>
      </c>
      <c r="AF36" s="23">
        <v>8.7117235799957893</v>
      </c>
      <c r="AG36" s="23">
        <v>5.4019520881499101</v>
      </c>
      <c r="AH36" s="23">
        <v>6.4556242923560196</v>
      </c>
      <c r="AI36" s="23">
        <v>9.7690093584674997</v>
      </c>
      <c r="AJ36" s="23">
        <v>10.6371987408303</v>
      </c>
      <c r="AK36" s="23">
        <v>12.5319618911491</v>
      </c>
      <c r="AL36" s="23">
        <v>18.897234103331801</v>
      </c>
      <c r="AM36" s="23">
        <v>25.698483595966898</v>
      </c>
      <c r="AN36" s="23">
        <v>17.016414783434801</v>
      </c>
      <c r="AO36" s="23">
        <v>11.2210708451043</v>
      </c>
      <c r="AP36" s="23">
        <v>41.988773914728903</v>
      </c>
      <c r="AQ36" s="23">
        <v>11.4352163305701</v>
      </c>
      <c r="AR36" s="23">
        <v>6.9314026680671104</v>
      </c>
      <c r="AS36" s="23">
        <v>4.1939390497758096</v>
      </c>
      <c r="AT36" s="23">
        <v>6.07984848712029</v>
      </c>
      <c r="AU36" s="23">
        <v>1.57312029806762</v>
      </c>
      <c r="AV36" s="23">
        <v>0.933205557801145</v>
      </c>
      <c r="AW36" s="23">
        <v>6.1973132390808399</v>
      </c>
      <c r="AX36" s="23">
        <v>7.1268415526848798</v>
      </c>
      <c r="AY36" s="23">
        <v>4.8996497225358304</v>
      </c>
      <c r="AZ36" s="23">
        <v>7.7898967337239604</v>
      </c>
      <c r="BA36" s="23">
        <v>5.0831214767832096</v>
      </c>
      <c r="BB36" s="23">
        <v>13.088069581099999</v>
      </c>
    </row>
    <row r="37" spans="1:57">
      <c r="A37" s="1">
        <f t="shared" si="0"/>
        <v>21</v>
      </c>
      <c r="B37" s="23" t="s">
        <v>49</v>
      </c>
      <c r="C37" s="23" t="s">
        <v>50</v>
      </c>
      <c r="F37" s="24"/>
      <c r="G37" s="23">
        <v>100</v>
      </c>
      <c r="H37" s="7">
        <v>108.66217659127445</v>
      </c>
      <c r="I37" s="7">
        <v>108.68207147669359</v>
      </c>
      <c r="J37" s="7">
        <v>106.64176544147745</v>
      </c>
      <c r="K37" s="7">
        <v>109.51120639666202</v>
      </c>
      <c r="L37" s="7">
        <v>107.26406544894027</v>
      </c>
      <c r="M37" s="7">
        <v>109.10234503250193</v>
      </c>
      <c r="N37" s="7">
        <v>111.72168407774554</v>
      </c>
      <c r="O37" s="7">
        <v>113.59731335439932</v>
      </c>
      <c r="P37" s="7">
        <v>113.39298964012531</v>
      </c>
      <c r="Q37" s="7">
        <v>130.75987564805513</v>
      </c>
      <c r="R37" s="7">
        <v>118.70491621254735</v>
      </c>
      <c r="S37" s="7">
        <v>120.13560228541439</v>
      </c>
      <c r="T37" s="7">
        <v>132.39404871691289</v>
      </c>
      <c r="U37" s="7">
        <v>153.6423299927132</v>
      </c>
      <c r="V37" s="7">
        <v>171.82606662011619</v>
      </c>
      <c r="W37" s="7">
        <v>204.31179807994548</v>
      </c>
      <c r="X37" s="7">
        <v>238.84012547861175</v>
      </c>
      <c r="Y37" s="7">
        <v>246.19877907767548</v>
      </c>
      <c r="Z37" s="7">
        <v>260.08105196758163</v>
      </c>
      <c r="AA37" s="7">
        <v>284.9206651058426</v>
      </c>
      <c r="AB37" s="7">
        <v>315.84332502425372</v>
      </c>
      <c r="AC37" s="7">
        <v>352.45763224152876</v>
      </c>
      <c r="AD37" s="7">
        <v>394.18169889303522</v>
      </c>
      <c r="AE37" s="7">
        <v>434.3516519910853</v>
      </c>
      <c r="AF37" s="7">
        <v>470.427956366704</v>
      </c>
      <c r="AG37" s="7">
        <v>511.41033956839448</v>
      </c>
      <c r="AH37" s="7">
        <v>539.03648108572395</v>
      </c>
      <c r="AI37" s="7">
        <v>573.83465110335499</v>
      </c>
      <c r="AJ37" s="7">
        <v>629.89261187177101</v>
      </c>
      <c r="AK37" s="7">
        <v>696.8955408503781</v>
      </c>
      <c r="AL37" s="7">
        <v>784.23022445086497</v>
      </c>
      <c r="AM37" s="7">
        <v>932.42804587442924</v>
      </c>
      <c r="AN37" s="7">
        <v>1172.0479142876641</v>
      </c>
      <c r="AO37" s="7">
        <v>1371.4884488434495</v>
      </c>
      <c r="AP37" s="7">
        <v>1525.3841393205951</v>
      </c>
      <c r="AQ37" s="7">
        <v>2165.8742369110532</v>
      </c>
      <c r="AR37" s="7">
        <v>2413.5466413499166</v>
      </c>
      <c r="AS37" s="7">
        <v>2580.8392776434889</v>
      </c>
      <c r="AT37" s="7">
        <v>2689.0781039205312</v>
      </c>
      <c r="AU37" s="7">
        <v>2852.5699783392265</v>
      </c>
      <c r="AV37" s="7">
        <v>2897.4443356850638</v>
      </c>
      <c r="AW37" s="7">
        <v>2924.4834472598714</v>
      </c>
      <c r="AX37" s="7">
        <v>3105.722847111635</v>
      </c>
      <c r="AY37" s="7">
        <v>3327.0627934908148</v>
      </c>
      <c r="AZ37" s="7">
        <v>3490.0772164206801</v>
      </c>
      <c r="BA37" s="7">
        <v>3761.9506275070789</v>
      </c>
      <c r="BB37" s="7">
        <v>3953.1751477998719</v>
      </c>
    </row>
    <row r="38" spans="1:57">
      <c r="A38" s="1">
        <f t="shared" si="0"/>
        <v>22</v>
      </c>
      <c r="B38" s="15" t="s">
        <v>51</v>
      </c>
      <c r="C38" s="23"/>
      <c r="F38" s="24"/>
      <c r="G38" s="16">
        <v>39.531751477998718</v>
      </c>
      <c r="H38" s="16">
        <v>36.38041563136985</v>
      </c>
      <c r="I38" s="16">
        <v>36.37375598465303</v>
      </c>
      <c r="J38" s="16">
        <v>37.069670887709407</v>
      </c>
      <c r="K38" s="16">
        <v>36.09836178300349</v>
      </c>
      <c r="L38" s="16">
        <v>36.854608589133314</v>
      </c>
      <c r="M38" s="16">
        <v>36.23364050169782</v>
      </c>
      <c r="N38" s="16">
        <v>35.384134963888599</v>
      </c>
      <c r="O38" s="16">
        <v>34.799900024631839</v>
      </c>
      <c r="P38" s="16">
        <v>34.86260623647054</v>
      </c>
      <c r="Q38" s="16">
        <v>30.232325690183309</v>
      </c>
      <c r="R38" s="16">
        <v>33.302539388693098</v>
      </c>
      <c r="S38" s="16">
        <v>32.905941890631574</v>
      </c>
      <c r="T38" s="16">
        <v>29.85916048426478</v>
      </c>
      <c r="U38" s="16">
        <v>25.729726618877489</v>
      </c>
      <c r="V38" s="16">
        <v>23.006841892853188</v>
      </c>
      <c r="W38" s="16">
        <v>19.348736514241963</v>
      </c>
      <c r="X38" s="16">
        <v>16.551553638142266</v>
      </c>
      <c r="Y38" s="16">
        <v>16.056843021762706</v>
      </c>
      <c r="Z38" s="16">
        <v>15.199781444642204</v>
      </c>
      <c r="AA38" s="16">
        <v>13.874652252167609</v>
      </c>
      <c r="AB38" s="16">
        <v>12.516253580778718</v>
      </c>
      <c r="AC38" s="16">
        <v>11.216029349850702</v>
      </c>
      <c r="AD38" s="16">
        <v>10.028814526147247</v>
      </c>
      <c r="AE38" s="16">
        <v>9.1013240761911671</v>
      </c>
      <c r="AF38" s="16">
        <v>8.4033593120863053</v>
      </c>
      <c r="AG38" s="16">
        <v>7.7299476407460981</v>
      </c>
      <c r="AH38" s="16">
        <v>7.3337803405020212</v>
      </c>
      <c r="AI38" s="16">
        <v>6.8890492064200117</v>
      </c>
      <c r="AJ38" s="16">
        <v>6.275950968932194</v>
      </c>
      <c r="AK38" s="16">
        <v>5.6725504987104083</v>
      </c>
      <c r="AL38" s="16">
        <v>5.0408349800187446</v>
      </c>
      <c r="AM38" s="16">
        <v>4.2396570601783985</v>
      </c>
      <c r="AN38" s="16">
        <v>3.3728784460168546</v>
      </c>
      <c r="AO38" s="16">
        <v>2.8823976980145258</v>
      </c>
      <c r="AP38" s="16">
        <v>2.5915931901328233</v>
      </c>
      <c r="AQ38" s="16">
        <v>1.8252099223627352</v>
      </c>
      <c r="AR38" s="16">
        <v>1.637911229918817</v>
      </c>
      <c r="AS38" s="16">
        <v>1.5317401521451715</v>
      </c>
      <c r="AT38" s="16">
        <v>1.4700856557629751</v>
      </c>
      <c r="AU38" s="16">
        <v>1.3858293320823003</v>
      </c>
      <c r="AV38" s="16">
        <v>1.3643662102882794</v>
      </c>
      <c r="AW38" s="16">
        <v>1.351751589328996</v>
      </c>
      <c r="AX38" s="16">
        <v>1.2728679738684279</v>
      </c>
      <c r="AY38" s="16">
        <v>1.1881877178675455</v>
      </c>
      <c r="AZ38" s="16">
        <v>1.1326898812439832</v>
      </c>
      <c r="BA38" s="16">
        <v>1.050831214767832</v>
      </c>
      <c r="BB38" s="16">
        <v>1</v>
      </c>
    </row>
    <row r="39" spans="1:57">
      <c r="A39" s="1">
        <f t="shared" si="0"/>
        <v>23</v>
      </c>
      <c r="B39" s="7" t="s">
        <v>17</v>
      </c>
      <c r="C39" s="7" t="s">
        <v>52</v>
      </c>
      <c r="D39" s="7" t="s">
        <v>34</v>
      </c>
      <c r="E39" s="7" t="s">
        <v>35</v>
      </c>
      <c r="F39" s="14"/>
      <c r="G39" s="14"/>
      <c r="H39" s="14"/>
      <c r="I39" s="14"/>
      <c r="J39" s="14"/>
      <c r="K39" s="14"/>
      <c r="L39" s="14"/>
      <c r="M39" s="14"/>
      <c r="N39" s="14"/>
      <c r="O39" s="14"/>
      <c r="P39" s="14"/>
      <c r="Q39" s="14"/>
      <c r="R39" s="14"/>
      <c r="S39" s="14"/>
      <c r="T39" s="14"/>
      <c r="U39" s="14"/>
      <c r="V39" s="14"/>
      <c r="W39" s="14"/>
      <c r="X39" s="14"/>
      <c r="Y39" s="14"/>
      <c r="Z39" s="14"/>
      <c r="AA39" s="55">
        <v>4.0805931696167335</v>
      </c>
      <c r="AB39" s="55">
        <v>17.459684308708788</v>
      </c>
      <c r="AC39" s="55">
        <v>13.03277743728539</v>
      </c>
      <c r="AD39" s="55">
        <v>17.675647434057254</v>
      </c>
      <c r="AE39" s="55">
        <v>33.149778643596854</v>
      </c>
      <c r="AF39" s="55">
        <v>12.709758236893805</v>
      </c>
      <c r="AG39" s="55">
        <v>181.44999702345035</v>
      </c>
      <c r="AH39" s="55">
        <v>48.325490362116199</v>
      </c>
      <c r="AI39" s="55">
        <v>47.375591504245051</v>
      </c>
      <c r="AJ39" s="55">
        <v>34.055037846795557</v>
      </c>
      <c r="AK39" s="55">
        <v>61.059777816283002</v>
      </c>
      <c r="AL39" s="55">
        <v>35.038995500044336</v>
      </c>
      <c r="AM39" s="55">
        <v>45.915474110855513</v>
      </c>
      <c r="AN39" s="55">
        <v>55.716977698777299</v>
      </c>
      <c r="AO39" s="55">
        <v>51.167365196528579</v>
      </c>
      <c r="AP39" s="55">
        <v>64.853683754858622</v>
      </c>
      <c r="AQ39" s="55">
        <v>8.9736250156154114</v>
      </c>
      <c r="AR39" s="55">
        <v>5.3933945920290398</v>
      </c>
      <c r="AS39" s="55">
        <v>4.379615942042264</v>
      </c>
      <c r="AT39" s="55">
        <v>12.029144968531043</v>
      </c>
      <c r="AU39" s="55">
        <v>14.880365299216677</v>
      </c>
      <c r="AV39" s="55">
        <v>8.3565361625824721</v>
      </c>
      <c r="AW39" s="55">
        <v>5.2160402979984326</v>
      </c>
      <c r="AX39" s="55">
        <v>7.4729417575853461</v>
      </c>
      <c r="AY39" s="55">
        <v>8.7811570332206657</v>
      </c>
      <c r="AZ39" s="55">
        <v>9.3000000033772778</v>
      </c>
      <c r="BA39" s="55">
        <v>7.5084500113969739</v>
      </c>
      <c r="BB39" s="55">
        <v>7.7212521504999998</v>
      </c>
      <c r="BC39" s="58">
        <v>3.2541000000000002</v>
      </c>
      <c r="BD39" s="56">
        <v>11.66</v>
      </c>
      <c r="BE39" s="55"/>
    </row>
    <row r="40" spans="1:57">
      <c r="A40" s="1">
        <f t="shared" si="0"/>
        <v>24</v>
      </c>
      <c r="B40" s="7" t="s">
        <v>17</v>
      </c>
      <c r="C40" s="7" t="s">
        <v>52</v>
      </c>
      <c r="F40" s="14"/>
      <c r="G40" s="14"/>
      <c r="H40" s="14"/>
      <c r="I40" s="14"/>
      <c r="J40" s="14"/>
      <c r="K40" s="14"/>
      <c r="L40" s="14"/>
      <c r="M40" s="14"/>
      <c r="N40" s="14"/>
      <c r="O40" s="14"/>
      <c r="P40" s="14"/>
      <c r="Q40" s="14"/>
      <c r="R40" s="14"/>
      <c r="S40" s="14"/>
      <c r="T40" s="14"/>
      <c r="U40" s="14"/>
      <c r="V40" s="14"/>
      <c r="W40" s="14"/>
      <c r="X40" s="14"/>
      <c r="Y40" s="14"/>
      <c r="Z40" s="14"/>
      <c r="AA40" s="55">
        <v>100</v>
      </c>
      <c r="AB40" s="55">
        <f t="shared" ref="AB40:BE40" si="1">+AA40*(1+AA39/100)</f>
        <v>104.08059316961673</v>
      </c>
      <c r="AC40" s="55">
        <f>+AB40*(1+AB39/100)</f>
        <v>122.25273616366334</v>
      </c>
      <c r="AD40" s="55">
        <f t="shared" si="1"/>
        <v>138.1856631788653</v>
      </c>
      <c r="AE40" s="55">
        <f t="shared" si="1"/>
        <v>162.6108738067754</v>
      </c>
      <c r="AF40" s="55">
        <f t="shared" si="1"/>
        <v>216.51601852414007</v>
      </c>
      <c r="AG40" s="55">
        <f t="shared" si="1"/>
        <v>244.03468102270645</v>
      </c>
      <c r="AH40" s="55">
        <f t="shared" si="1"/>
        <v>686.83560247459388</v>
      </c>
      <c r="AI40" s="55">
        <f t="shared" si="1"/>
        <v>1018.7522753520365</v>
      </c>
      <c r="AJ40" s="55">
        <f t="shared" si="1"/>
        <v>1501.3921917630189</v>
      </c>
      <c r="AK40" s="55">
        <f t="shared" si="1"/>
        <v>2012.6918708967482</v>
      </c>
      <c r="AL40" s="55">
        <f t="shared" si="1"/>
        <v>3241.6370553926922</v>
      </c>
      <c r="AM40" s="55">
        <f t="shared" si="1"/>
        <v>4377.4741173595075</v>
      </c>
      <c r="AN40" s="55">
        <f t="shared" si="1"/>
        <v>6387.4121124251133</v>
      </c>
      <c r="AO40" s="55">
        <f t="shared" si="1"/>
        <v>9946.2850946340131</v>
      </c>
      <c r="AP40" s="55">
        <f t="shared" si="1"/>
        <v>15035.537112493286</v>
      </c>
      <c r="AQ40" s="55">
        <f t="shared" si="1"/>
        <v>24786.636802274086</v>
      </c>
      <c r="AR40" s="55">
        <f t="shared" si="1"/>
        <v>27010.896642892687</v>
      </c>
      <c r="AS40" s="55">
        <f t="shared" si="1"/>
        <v>28467.700881689012</v>
      </c>
      <c r="AT40" s="55">
        <f t="shared" si="1"/>
        <v>29714.476847836369</v>
      </c>
      <c r="AU40" s="55">
        <f t="shared" si="1"/>
        <v>33288.874344503201</v>
      </c>
      <c r="AV40" s="55">
        <f t="shared" si="1"/>
        <v>38242.380450962497</v>
      </c>
      <c r="AW40" s="55">
        <f t="shared" si="1"/>
        <v>41438.118802779551</v>
      </c>
      <c r="AX40" s="55">
        <f t="shared" si="1"/>
        <v>43599.547778264998</v>
      </c>
      <c r="AY40" s="55">
        <f t="shared" si="1"/>
        <v>46857.716590305339</v>
      </c>
      <c r="AZ40" s="55">
        <f t="shared" si="1"/>
        <v>50972.36626628154</v>
      </c>
      <c r="BA40" s="55">
        <f t="shared" si="1"/>
        <v>55712.796330767203</v>
      </c>
      <c r="BB40" s="55">
        <f t="shared" si="1"/>
        <v>59895.963793214265</v>
      </c>
      <c r="BC40" s="55">
        <f t="shared" si="1"/>
        <v>64520.682185660517</v>
      </c>
      <c r="BD40" s="55">
        <f t="shared" si="1"/>
        <v>66620.249704664093</v>
      </c>
      <c r="BE40" s="55">
        <f t="shared" si="1"/>
        <v>74388.170820227926</v>
      </c>
    </row>
    <row r="41" spans="1:57">
      <c r="A41" s="1">
        <f t="shared" si="0"/>
        <v>25</v>
      </c>
      <c r="B41" s="15" t="s">
        <v>53</v>
      </c>
      <c r="C41" s="15"/>
      <c r="D41" s="15"/>
      <c r="E41" s="15"/>
      <c r="F41" s="25"/>
      <c r="G41" s="25"/>
      <c r="H41" s="25"/>
      <c r="I41" s="25"/>
      <c r="J41" s="25"/>
      <c r="K41" s="25"/>
      <c r="L41" s="25"/>
      <c r="M41" s="25"/>
      <c r="N41" s="25"/>
      <c r="O41" s="25"/>
      <c r="P41" s="25"/>
      <c r="Q41" s="25"/>
      <c r="R41" s="25"/>
      <c r="S41" s="25"/>
      <c r="T41" s="25"/>
      <c r="U41" s="25"/>
      <c r="V41" s="25"/>
      <c r="W41" s="25"/>
      <c r="X41" s="25"/>
      <c r="Y41" s="25"/>
      <c r="Z41" s="25"/>
      <c r="AA41" s="57">
        <f t="shared" ref="AA41:BD41" si="2">+$BC40/AA40</f>
        <v>645.20682185660519</v>
      </c>
      <c r="AB41" s="57">
        <f t="shared" si="2"/>
        <v>619.91078471769731</v>
      </c>
      <c r="AC41" s="57">
        <f t="shared" si="2"/>
        <v>527.76472912053907</v>
      </c>
      <c r="AD41" s="57">
        <f t="shared" si="2"/>
        <v>466.91299735013746</v>
      </c>
      <c r="AE41" s="57">
        <f t="shared" si="2"/>
        <v>396.77962903223863</v>
      </c>
      <c r="AF41" s="57">
        <f t="shared" si="2"/>
        <v>297.99495956677634</v>
      </c>
      <c r="AG41" s="57">
        <f t="shared" si="2"/>
        <v>264.39144598327448</v>
      </c>
      <c r="AH41" s="57">
        <f t="shared" si="2"/>
        <v>93.93904735456276</v>
      </c>
      <c r="AI41" s="57">
        <f t="shared" si="2"/>
        <v>63.333043514788692</v>
      </c>
      <c r="AJ41" s="57">
        <f t="shared" si="2"/>
        <v>42.973902848060447</v>
      </c>
      <c r="AK41" s="57">
        <f t="shared" si="2"/>
        <v>32.056910011224687</v>
      </c>
      <c r="AL41" s="57">
        <f t="shared" si="2"/>
        <v>19.903734157507177</v>
      </c>
      <c r="AM41" s="57">
        <f t="shared" si="2"/>
        <v>14.739249269297655</v>
      </c>
      <c r="AN41" s="57">
        <f t="shared" si="2"/>
        <v>10.101224259532536</v>
      </c>
      <c r="AO41" s="57">
        <f t="shared" si="2"/>
        <v>6.4869126082530251</v>
      </c>
      <c r="AP41" s="57">
        <f t="shared" si="2"/>
        <v>4.2912123260331798</v>
      </c>
      <c r="AQ41" s="57">
        <f t="shared" si="2"/>
        <v>2.603043030821389</v>
      </c>
      <c r="AR41" s="57">
        <f t="shared" si="2"/>
        <v>2.3886908694176094</v>
      </c>
      <c r="AS41" s="57">
        <f t="shared" si="2"/>
        <v>2.2664521611283859</v>
      </c>
      <c r="AT41" s="57">
        <f t="shared" si="2"/>
        <v>2.1713551450379489</v>
      </c>
      <c r="AU41" s="57">
        <f t="shared" si="2"/>
        <v>1.9382055853839479</v>
      </c>
      <c r="AV41" s="57">
        <f t="shared" si="2"/>
        <v>1.6871513076544542</v>
      </c>
      <c r="AW41" s="57">
        <f t="shared" si="2"/>
        <v>1.5570369517192622</v>
      </c>
      <c r="AX41" s="57">
        <f t="shared" si="2"/>
        <v>1.4798475092859795</v>
      </c>
      <c r="AY41" s="57">
        <f t="shared" si="2"/>
        <v>1.3769489185695738</v>
      </c>
      <c r="AZ41" s="57">
        <f t="shared" si="2"/>
        <v>1.265797272361304</v>
      </c>
      <c r="BA41" s="57">
        <f t="shared" si="2"/>
        <v>1.1580944851987116</v>
      </c>
      <c r="BB41" s="57">
        <f t="shared" si="2"/>
        <v>1.0772125215049999</v>
      </c>
      <c r="BC41" s="57">
        <f t="shared" si="2"/>
        <v>1</v>
      </c>
      <c r="BD41" s="57">
        <f t="shared" si="2"/>
        <v>0.96848454443939758</v>
      </c>
      <c r="BE41" s="57">
        <f>+$BC40/BE40</f>
        <v>0.86735137420687591</v>
      </c>
    </row>
    <row r="42" spans="1:57">
      <c r="A42" s="1">
        <f t="shared" si="0"/>
        <v>26</v>
      </c>
      <c r="B42" s="23" t="s">
        <v>54</v>
      </c>
      <c r="C42" s="23" t="s">
        <v>55</v>
      </c>
      <c r="D42" s="7" t="s">
        <v>34</v>
      </c>
      <c r="E42" s="7" t="s">
        <v>35</v>
      </c>
      <c r="F42" s="24"/>
      <c r="G42" s="23">
        <v>1.26072429568413</v>
      </c>
      <c r="H42" s="23">
        <v>0.59335229003249901</v>
      </c>
      <c r="I42" s="23">
        <v>3.3267657491973202</v>
      </c>
      <c r="J42" s="23">
        <v>1.6974715220935701</v>
      </c>
      <c r="K42" s="23">
        <v>0.48439760360985001</v>
      </c>
      <c r="L42" s="23">
        <v>4.3883633932748003</v>
      </c>
      <c r="M42" s="23">
        <v>4.0763951960100702</v>
      </c>
      <c r="N42" s="23">
        <v>3.8567660275655</v>
      </c>
      <c r="O42" s="23">
        <v>7.6322232156910799</v>
      </c>
      <c r="P42" s="23">
        <v>4.2828482878329304</v>
      </c>
      <c r="Q42" s="23">
        <v>5.9802641165753299</v>
      </c>
      <c r="R42" s="23">
        <v>11.0166438708778</v>
      </c>
      <c r="S42" s="23">
        <v>18.328503911995199</v>
      </c>
      <c r="T42" s="23">
        <v>15.9009046498084</v>
      </c>
      <c r="U42" s="23">
        <v>10.670577669781</v>
      </c>
      <c r="V42" s="23">
        <v>10.416918875179499</v>
      </c>
      <c r="W42" s="23">
        <v>11.168427036832799</v>
      </c>
      <c r="X42" s="23">
        <v>11.6796683966174</v>
      </c>
      <c r="Y42" s="23">
        <v>15.1307615644261</v>
      </c>
      <c r="Z42" s="23">
        <v>24.914555896263799</v>
      </c>
      <c r="AA42" s="23">
        <v>9.9271717154059296</v>
      </c>
      <c r="AB42" s="23">
        <v>13.9363936331519</v>
      </c>
      <c r="AC42" s="23">
        <v>16.568831215311601</v>
      </c>
      <c r="AD42" s="23">
        <v>11.5197435827034</v>
      </c>
      <c r="AE42" s="23">
        <v>16.800682296235401</v>
      </c>
      <c r="AF42" s="23">
        <v>17.061589697391199</v>
      </c>
      <c r="AG42" s="23">
        <v>14.4975155046826</v>
      </c>
      <c r="AH42" s="23">
        <v>15.183209697434799</v>
      </c>
      <c r="AI42" s="23">
        <v>17.258810399398801</v>
      </c>
      <c r="AJ42" s="23">
        <v>15.5215840225384</v>
      </c>
      <c r="AK42" s="23">
        <v>15.726800285955701</v>
      </c>
      <c r="AL42" s="23">
        <v>14.5712521924964</v>
      </c>
      <c r="AM42" s="23">
        <v>13.087631100425099</v>
      </c>
      <c r="AN42" s="23">
        <v>9.5939838930261807</v>
      </c>
      <c r="AO42" s="23">
        <v>10.2504171772338</v>
      </c>
      <c r="AP42" s="23">
        <v>8.0895917390223708</v>
      </c>
      <c r="AQ42" s="23">
        <v>8.1064199059793793</v>
      </c>
      <c r="AR42" s="23">
        <v>7.7104339439870602</v>
      </c>
      <c r="AS42" s="23">
        <v>7.0732325873385804</v>
      </c>
      <c r="AT42" s="23">
        <v>8.8095773318823891</v>
      </c>
      <c r="AU42" s="23">
        <v>7.6668858410468097</v>
      </c>
      <c r="AV42" s="23">
        <v>10.523571542688099</v>
      </c>
      <c r="AW42" s="23">
        <v>4.6078269956508402</v>
      </c>
      <c r="AX42" s="23">
        <v>5.5484501142044804</v>
      </c>
      <c r="AY42" s="23">
        <v>5.4160755395769504</v>
      </c>
      <c r="AZ42" s="23">
        <v>7.3229340067331199</v>
      </c>
      <c r="BA42" s="23">
        <v>8.9904561141218799</v>
      </c>
      <c r="BB42" s="23">
        <v>10.846571131599999</v>
      </c>
    </row>
    <row r="43" spans="1:57">
      <c r="A43" s="1">
        <f t="shared" si="0"/>
        <v>27</v>
      </c>
      <c r="B43" s="23" t="s">
        <v>54</v>
      </c>
      <c r="C43" s="23" t="s">
        <v>55</v>
      </c>
      <c r="F43" s="24"/>
      <c r="G43" s="23">
        <v>100</v>
      </c>
      <c r="H43" s="7">
        <v>101.26072429568413</v>
      </c>
      <c r="I43" s="7">
        <v>101.86155712219606</v>
      </c>
      <c r="J43" s="7">
        <v>105.25025251613634</v>
      </c>
      <c r="K43" s="7">
        <v>107.03684557952933</v>
      </c>
      <c r="L43" s="7">
        <v>107.55532949449615</v>
      </c>
      <c r="M43" s="7">
        <v>112.27524820154871</v>
      </c>
      <c r="N43" s="7">
        <v>116.85203102554502</v>
      </c>
      <c r="O43" s="7">
        <v>121.35874046065854</v>
      </c>
      <c r="P43" s="7">
        <v>130.6211104243672</v>
      </c>
      <c r="Q43" s="7">
        <v>136.21541441572558</v>
      </c>
      <c r="R43" s="7">
        <v>144.36145596527359</v>
      </c>
      <c r="S43" s="7">
        <v>160.26524345578184</v>
      </c>
      <c r="T43" s="7">
        <v>189.63946487214344</v>
      </c>
      <c r="U43" s="7">
        <v>219.79385535986987</v>
      </c>
      <c r="V43" s="7">
        <v>243.24712940945088</v>
      </c>
      <c r="W43" s="7">
        <v>268.58598554623626</v>
      </c>
      <c r="X43" s="7">
        <v>298.58281537312598</v>
      </c>
      <c r="Y43" s="7">
        <v>333.45629809799146</v>
      </c>
      <c r="Z43" s="7">
        <v>383.91077548476045</v>
      </c>
      <c r="AA43" s="7">
        <v>479.56044023469087</v>
      </c>
      <c r="AB43" s="7">
        <v>527.16722861594531</v>
      </c>
      <c r="AC43" s="7">
        <v>600.63532870084111</v>
      </c>
      <c r="AD43" s="7">
        <v>700.15358253281556</v>
      </c>
      <c r="AE43" s="7">
        <v>780.80947992570759</v>
      </c>
      <c r="AF43" s="7">
        <v>911.99079998691354</v>
      </c>
      <c r="AG43" s="7">
        <v>1067.5909283586363</v>
      </c>
      <c r="AH43" s="7">
        <v>1222.3650887240146</v>
      </c>
      <c r="AI43" s="7">
        <v>1407.9593434132169</v>
      </c>
      <c r="AJ43" s="7">
        <v>1650.9563769935244</v>
      </c>
      <c r="AK43" s="7">
        <v>1907.21095822403</v>
      </c>
      <c r="AL43" s="7">
        <v>2207.1542166557851</v>
      </c>
      <c r="AM43" s="7">
        <v>2528.7642238420181</v>
      </c>
      <c r="AN43" s="7">
        <v>2859.7195568579896</v>
      </c>
      <c r="AO43" s="7">
        <v>3134.0805905286643</v>
      </c>
      <c r="AP43" s="7">
        <v>3455.3369257285653</v>
      </c>
      <c r="AQ43" s="7">
        <v>3734.8595762276932</v>
      </c>
      <c r="AR43" s="7">
        <v>4037.6229763753918</v>
      </c>
      <c r="AS43" s="7">
        <v>4348.9412288760614</v>
      </c>
      <c r="AT43" s="7">
        <v>4656.5519570811257</v>
      </c>
      <c r="AU43" s="7">
        <v>5066.7745027394703</v>
      </c>
      <c r="AV43" s="7">
        <v>5455.2383196877718</v>
      </c>
      <c r="AW43" s="7">
        <v>6029.3242270842511</v>
      </c>
      <c r="AX43" s="7">
        <v>6307.1450564751549</v>
      </c>
      <c r="AY43" s="7">
        <v>6657.0938535641935</v>
      </c>
      <c r="AZ43" s="7">
        <v>7017.6470854137642</v>
      </c>
      <c r="BA43" s="7">
        <v>7531.5447503040441</v>
      </c>
      <c r="BB43" s="7">
        <v>8208.6649757955802</v>
      </c>
    </row>
    <row r="44" spans="1:57">
      <c r="A44" s="1">
        <f t="shared" si="0"/>
        <v>28</v>
      </c>
      <c r="B44" s="15" t="s">
        <v>56</v>
      </c>
      <c r="C44" s="23"/>
      <c r="F44" s="24"/>
      <c r="G44" s="16">
        <v>82.086649757955797</v>
      </c>
      <c r="H44" s="16">
        <v>81.064648044843636</v>
      </c>
      <c r="I44" s="16">
        <v>80.586486283026574</v>
      </c>
      <c r="J44" s="16">
        <v>77.991879159977088</v>
      </c>
      <c r="K44" s="16">
        <v>76.690086776674192</v>
      </c>
      <c r="L44" s="16">
        <v>76.320392623739167</v>
      </c>
      <c r="M44" s="16">
        <v>73.111973540775054</v>
      </c>
      <c r="N44" s="16">
        <v>70.248372268352654</v>
      </c>
      <c r="O44" s="16">
        <v>67.639668512023022</v>
      </c>
      <c r="P44" s="16">
        <v>62.843325624219041</v>
      </c>
      <c r="Q44" s="16">
        <v>60.262379342347906</v>
      </c>
      <c r="R44" s="16">
        <v>56.861888243702595</v>
      </c>
      <c r="S44" s="16">
        <v>51.219246286924346</v>
      </c>
      <c r="T44" s="16">
        <v>43.28563667551969</v>
      </c>
      <c r="U44" s="16">
        <v>37.347108554765924</v>
      </c>
      <c r="V44" s="16">
        <v>33.746194644616629</v>
      </c>
      <c r="W44" s="16">
        <v>30.56252156679442</v>
      </c>
      <c r="X44" s="16">
        <v>27.492087799954486</v>
      </c>
      <c r="Y44" s="16">
        <v>24.616913888318081</v>
      </c>
      <c r="Z44" s="16">
        <v>21.381699863544018</v>
      </c>
      <c r="AA44" s="16">
        <v>17.117060305846667</v>
      </c>
      <c r="AB44" s="16">
        <v>15.571273270053364</v>
      </c>
      <c r="AC44" s="16">
        <v>13.666636948497041</v>
      </c>
      <c r="AD44" s="16">
        <v>11.724091942942886</v>
      </c>
      <c r="AE44" s="16">
        <v>10.513019099840614</v>
      </c>
      <c r="AF44" s="16">
        <v>9.0008199380008751</v>
      </c>
      <c r="AG44" s="16">
        <v>7.6889609659909359</v>
      </c>
      <c r="AH44" s="16">
        <v>6.7153954669666867</v>
      </c>
      <c r="AI44" s="16">
        <v>5.8301860875441838</v>
      </c>
      <c r="AJ44" s="16">
        <v>4.9720665489320659</v>
      </c>
      <c r="AK44" s="16">
        <v>4.3040152115313886</v>
      </c>
      <c r="AL44" s="16">
        <v>3.7191170937901687</v>
      </c>
      <c r="AM44" s="16">
        <v>3.2461171739150672</v>
      </c>
      <c r="AN44" s="16">
        <v>2.8704440462037981</v>
      </c>
      <c r="AO44" s="16">
        <v>2.6191620600320693</v>
      </c>
      <c r="AP44" s="16">
        <v>2.3756482080440722</v>
      </c>
      <c r="AQ44" s="16">
        <v>2.1978510324842113</v>
      </c>
      <c r="AR44" s="16">
        <v>2.0330439527973381</v>
      </c>
      <c r="AS44" s="16">
        <v>1.8875088311821184</v>
      </c>
      <c r="AT44" s="16">
        <v>1.7628204412736825</v>
      </c>
      <c r="AU44" s="16">
        <v>1.6200967639979582</v>
      </c>
      <c r="AV44" s="16">
        <v>1.5047307733872568</v>
      </c>
      <c r="AW44" s="16">
        <v>1.3614568841598433</v>
      </c>
      <c r="AX44" s="16">
        <v>1.3014866317951974</v>
      </c>
      <c r="AY44" s="16">
        <v>1.233070339154176</v>
      </c>
      <c r="AZ44" s="16">
        <v>1.1697175528899646</v>
      </c>
      <c r="BA44" s="16">
        <v>1.0899045611412188</v>
      </c>
      <c r="BB44" s="16">
        <v>1</v>
      </c>
    </row>
    <row r="45" spans="1:57">
      <c r="A45" s="1">
        <f t="shared" si="0"/>
        <v>29</v>
      </c>
      <c r="B45" s="23" t="s">
        <v>57</v>
      </c>
      <c r="C45" s="23" t="s">
        <v>58</v>
      </c>
      <c r="D45" s="7" t="s">
        <v>34</v>
      </c>
      <c r="E45" s="7" t="s">
        <v>35</v>
      </c>
      <c r="F45" s="24"/>
      <c r="G45" s="24"/>
      <c r="H45" s="24"/>
      <c r="I45" s="24"/>
      <c r="J45" s="24"/>
      <c r="K45" s="24"/>
      <c r="L45" s="24"/>
      <c r="M45" s="24"/>
      <c r="N45" s="24"/>
      <c r="O45" s="24"/>
      <c r="P45" s="24"/>
      <c r="Q45" s="24"/>
      <c r="R45" s="24"/>
      <c r="S45" s="24"/>
      <c r="T45" s="24"/>
      <c r="U45" s="24"/>
      <c r="V45" s="24"/>
      <c r="W45" s="24"/>
      <c r="X45" s="24"/>
      <c r="Y45" s="24"/>
      <c r="Z45" s="24"/>
      <c r="AA45" s="24"/>
      <c r="AB45" s="24"/>
      <c r="AC45" s="23">
        <v>45.944492610854098</v>
      </c>
      <c r="AD45" s="23">
        <v>25.276810226863098</v>
      </c>
      <c r="AE45" s="23">
        <v>120.33594570181501</v>
      </c>
      <c r="AF45" s="23">
        <v>137.280875159803</v>
      </c>
      <c r="AG45" s="23">
        <v>180.98801172521999</v>
      </c>
      <c r="AH45" s="23">
        <v>189.975114411422</v>
      </c>
      <c r="AI45" s="23">
        <v>115.44673104547</v>
      </c>
      <c r="AJ45" s="23">
        <v>44.380089673681802</v>
      </c>
      <c r="AK45" s="23">
        <v>26.019336700183899</v>
      </c>
      <c r="AL45" s="23">
        <v>45.068029094752603</v>
      </c>
      <c r="AM45" s="23">
        <v>30.136871446499299</v>
      </c>
      <c r="AN45" s="23">
        <v>6.8484975506493404</v>
      </c>
      <c r="AO45" s="23">
        <v>9.3764376389258803</v>
      </c>
      <c r="AP45" s="23">
        <v>4.5724812797224104</v>
      </c>
      <c r="AQ45" s="23">
        <v>3.0952685200491001</v>
      </c>
      <c r="AR45" s="23">
        <v>8.7857068528020204</v>
      </c>
      <c r="AS45" s="23">
        <v>-0.113130549923284</v>
      </c>
      <c r="AT45" s="23">
        <v>8.4915277076320592</v>
      </c>
      <c r="AU45" s="23">
        <v>4.7722310127304297</v>
      </c>
      <c r="AV45" s="23">
        <v>-1.0510581973838</v>
      </c>
      <c r="AW45" s="23">
        <v>7.80674087423019</v>
      </c>
      <c r="AX45" s="23">
        <v>15.3549183512533</v>
      </c>
      <c r="AY45" s="23">
        <v>-1.69409233298961</v>
      </c>
      <c r="AZ45" s="23">
        <v>2.3523072917551202</v>
      </c>
      <c r="BA45" s="23">
        <v>7.2761042910309301</v>
      </c>
      <c r="BB45" s="23">
        <v>6.3008133793000001</v>
      </c>
    </row>
    <row r="46" spans="1:57">
      <c r="A46" s="1">
        <f t="shared" si="0"/>
        <v>30</v>
      </c>
      <c r="B46" s="23" t="s">
        <v>57</v>
      </c>
      <c r="C46" s="23" t="s">
        <v>58</v>
      </c>
      <c r="F46" s="24"/>
      <c r="G46" s="24"/>
      <c r="H46" s="24"/>
      <c r="I46" s="24"/>
      <c r="J46" s="24"/>
      <c r="K46" s="24"/>
      <c r="L46" s="24"/>
      <c r="M46" s="24"/>
      <c r="N46" s="24"/>
      <c r="O46" s="24"/>
      <c r="P46" s="24"/>
      <c r="Q46" s="24"/>
      <c r="R46" s="24"/>
      <c r="S46" s="24"/>
      <c r="T46" s="24"/>
      <c r="U46" s="24"/>
      <c r="V46" s="24"/>
      <c r="W46" s="24"/>
      <c r="X46" s="24"/>
      <c r="Y46" s="24"/>
      <c r="Z46" s="24"/>
      <c r="AA46" s="24"/>
      <c r="AB46" s="24"/>
      <c r="AC46" s="23">
        <v>100</v>
      </c>
      <c r="AD46" s="7">
        <v>145.9444926108541</v>
      </c>
      <c r="AE46" s="7">
        <v>182.83460504465793</v>
      </c>
      <c r="AF46" s="7">
        <v>402.85035609532548</v>
      </c>
      <c r="AG46" s="7">
        <v>955.88685052737117</v>
      </c>
      <c r="AH46" s="7">
        <v>2685.9274556396854</v>
      </c>
      <c r="AI46" s="7">
        <v>7788.5212124989748</v>
      </c>
      <c r="AJ46" s="7">
        <v>16780.114349112046</v>
      </c>
      <c r="AK46" s="7">
        <v>24227.14414459432</v>
      </c>
      <c r="AL46" s="7">
        <v>30530.886352415208</v>
      </c>
      <c r="AM46" s="7">
        <v>44290.555096607546</v>
      </c>
      <c r="AN46" s="7">
        <v>57638.342749013107</v>
      </c>
      <c r="AO46" s="7">
        <v>61585.703240414136</v>
      </c>
      <c r="AP46" s="7">
        <v>67360.248299245519</v>
      </c>
      <c r="AQ46" s="7">
        <v>70440.283042703057</v>
      </c>
      <c r="AR46" s="7">
        <v>72620.598949157342</v>
      </c>
      <c r="AS46" s="7">
        <v>79000.831887579334</v>
      </c>
      <c r="AT46" s="7">
        <v>78911.457812020948</v>
      </c>
      <c r="AU46" s="7">
        <v>85612.246116625087</v>
      </c>
      <c r="AV46" s="7">
        <v>89697.86027649777</v>
      </c>
      <c r="AW46" s="7">
        <v>88755.083563183769</v>
      </c>
      <c r="AX46" s="7">
        <v>95683.962949667999</v>
      </c>
      <c r="AY46" s="7">
        <v>110376.15733583299</v>
      </c>
      <c r="AZ46" s="7">
        <v>108506.2833169581</v>
      </c>
      <c r="BA46" s="7">
        <v>111058.68453143538</v>
      </c>
      <c r="BB46" s="7">
        <v>119139.43024218967</v>
      </c>
    </row>
    <row r="47" spans="1:57">
      <c r="A47" s="1">
        <f t="shared" si="0"/>
        <v>31</v>
      </c>
      <c r="B47" s="15" t="s">
        <v>59</v>
      </c>
      <c r="C47" s="23"/>
      <c r="F47" s="24"/>
      <c r="G47" s="24"/>
      <c r="H47" s="24"/>
      <c r="I47" s="24"/>
      <c r="J47" s="24"/>
      <c r="K47" s="24"/>
      <c r="L47" s="24"/>
      <c r="M47" s="24"/>
      <c r="N47" s="24"/>
      <c r="O47" s="24"/>
      <c r="P47" s="24"/>
      <c r="Q47" s="24"/>
      <c r="R47" s="24"/>
      <c r="S47" s="24"/>
      <c r="T47" s="24"/>
      <c r="U47" s="24"/>
      <c r="V47" s="24"/>
      <c r="W47" s="24"/>
      <c r="X47" s="24"/>
      <c r="Y47" s="24"/>
      <c r="Z47" s="24"/>
      <c r="AA47" s="24"/>
      <c r="AB47" s="24"/>
      <c r="AC47" s="16">
        <v>1191.3943024218968</v>
      </c>
      <c r="AD47" s="16">
        <v>816.33385481604057</v>
      </c>
      <c r="AE47" s="16">
        <v>651.62407419038368</v>
      </c>
      <c r="AF47" s="16">
        <v>295.74115658469964</v>
      </c>
      <c r="AG47" s="16">
        <v>124.63758673577254</v>
      </c>
      <c r="AH47" s="16">
        <v>44.356905467432</v>
      </c>
      <c r="AI47" s="16">
        <v>15.296797298439065</v>
      </c>
      <c r="AJ47" s="16">
        <v>7.100036850970219</v>
      </c>
      <c r="AK47" s="16">
        <v>4.917601081296767</v>
      </c>
      <c r="AL47" s="16">
        <v>3.9022591374182265</v>
      </c>
      <c r="AM47" s="16">
        <v>2.6899511641323999</v>
      </c>
      <c r="AN47" s="16">
        <v>2.0670169293552356</v>
      </c>
      <c r="AO47" s="16">
        <v>1.9345306454827862</v>
      </c>
      <c r="AP47" s="16">
        <v>1.768690485119903</v>
      </c>
      <c r="AQ47" s="16">
        <v>1.6913536558330367</v>
      </c>
      <c r="AR47" s="16">
        <v>1.6405735007170732</v>
      </c>
      <c r="AS47" s="16">
        <v>1.5080781732998563</v>
      </c>
      <c r="AT47" s="16">
        <v>1.5097862027336746</v>
      </c>
      <c r="AU47" s="16">
        <v>1.3916166862377639</v>
      </c>
      <c r="AV47" s="16">
        <v>1.3282304602912145</v>
      </c>
      <c r="AW47" s="16">
        <v>1.3423392267708882</v>
      </c>
      <c r="AX47" s="16">
        <v>1.245134780891755</v>
      </c>
      <c r="AY47" s="16">
        <v>1.079394618528831</v>
      </c>
      <c r="AZ47" s="16">
        <v>1.097995679145797</v>
      </c>
      <c r="BA47" s="16">
        <v>1.0727610429103094</v>
      </c>
      <c r="BB47" s="16">
        <v>1</v>
      </c>
      <c r="BC47" s="16"/>
    </row>
    <row r="48" spans="1:57">
      <c r="A48" s="1">
        <f t="shared" si="0"/>
        <v>32</v>
      </c>
      <c r="B48" s="23" t="s">
        <v>60</v>
      </c>
      <c r="C48" s="23" t="s">
        <v>61</v>
      </c>
      <c r="D48" s="7" t="s">
        <v>34</v>
      </c>
      <c r="E48" s="7" t="s">
        <v>35</v>
      </c>
      <c r="F48" s="24"/>
      <c r="G48" s="24"/>
      <c r="H48" s="24"/>
      <c r="I48" s="24"/>
      <c r="J48" s="24"/>
      <c r="K48" s="24"/>
      <c r="L48" s="24"/>
      <c r="M48" s="24"/>
      <c r="N48" s="24"/>
      <c r="O48" s="24"/>
      <c r="P48" s="24"/>
      <c r="Q48" s="23">
        <v>9.2746762990812908</v>
      </c>
      <c r="R48" s="23">
        <v>8.0484317289070209</v>
      </c>
      <c r="S48" s="23">
        <v>7.2765782218564796</v>
      </c>
      <c r="T48" s="23">
        <v>15.032379558279199</v>
      </c>
      <c r="U48" s="23">
        <v>27.041342384997499</v>
      </c>
      <c r="V48" s="23">
        <v>15.1017717809528</v>
      </c>
      <c r="W48" s="23">
        <v>13.744099365532399</v>
      </c>
      <c r="X48" s="23">
        <v>11.547743973511301</v>
      </c>
      <c r="Y48" s="23">
        <v>14.669408492253</v>
      </c>
      <c r="Z48" s="23">
        <v>19.3986879976826</v>
      </c>
      <c r="AA48" s="23">
        <v>11.378407483609999</v>
      </c>
      <c r="AB48" s="23">
        <v>7.407390718786</v>
      </c>
      <c r="AC48" s="23">
        <v>5.4935403227383697</v>
      </c>
      <c r="AD48" s="23">
        <v>4.5973864009474399</v>
      </c>
      <c r="AE48" s="23">
        <v>5.8428526099389604</v>
      </c>
      <c r="AF48" s="23">
        <v>3.4220102671784098</v>
      </c>
      <c r="AG48" s="23">
        <v>5.3482548544633302</v>
      </c>
      <c r="AH48" s="23">
        <v>6.2799768217432304</v>
      </c>
      <c r="AI48" s="23">
        <v>7.3242951723295304</v>
      </c>
      <c r="AJ48" s="23">
        <v>7.7291767094986996</v>
      </c>
      <c r="AK48" s="23">
        <v>6.4590227168641503</v>
      </c>
      <c r="AL48" s="23">
        <v>3.7592354427108599</v>
      </c>
      <c r="AM48" s="23">
        <v>2.87650116683034</v>
      </c>
      <c r="AN48" s="23">
        <v>1.58169901102944</v>
      </c>
      <c r="AO48" s="23">
        <v>2.6878468834153901</v>
      </c>
      <c r="AP48" s="23">
        <v>3.6251606134363601</v>
      </c>
      <c r="AQ48" s="23">
        <v>2.7879576558157599</v>
      </c>
      <c r="AR48" s="23">
        <v>2.2181955562088098</v>
      </c>
      <c r="AS48" s="23">
        <v>2.0991566679521299</v>
      </c>
      <c r="AT48" s="23">
        <v>1.18568367555693</v>
      </c>
      <c r="AU48" s="23">
        <v>2.1242215465209102</v>
      </c>
      <c r="AV48" s="23">
        <v>3.0973364367251999</v>
      </c>
      <c r="AW48" s="23">
        <v>3.0629543531065901</v>
      </c>
      <c r="AX48" s="23">
        <v>2.5117458497240102</v>
      </c>
      <c r="AY48" s="23">
        <v>2.2204187944933702</v>
      </c>
      <c r="AZ48" s="23">
        <v>2.6249671038318501</v>
      </c>
      <c r="BA48" s="23">
        <v>2.8428544412320602</v>
      </c>
      <c r="BB48" s="23">
        <v>2.3040371522999998</v>
      </c>
    </row>
    <row r="49" spans="1:58">
      <c r="A49" s="1">
        <f t="shared" si="0"/>
        <v>33</v>
      </c>
      <c r="B49" s="23" t="s">
        <v>60</v>
      </c>
      <c r="C49" s="23" t="s">
        <v>61</v>
      </c>
      <c r="F49" s="24"/>
      <c r="G49" s="24"/>
      <c r="H49" s="24"/>
      <c r="I49" s="24"/>
      <c r="J49" s="24"/>
      <c r="K49" s="24"/>
      <c r="L49" s="24"/>
      <c r="M49" s="24"/>
      <c r="N49" s="24"/>
      <c r="O49" s="24"/>
      <c r="P49" s="24"/>
      <c r="Q49" s="23">
        <v>100</v>
      </c>
      <c r="R49" s="7">
        <v>109.27467629908129</v>
      </c>
      <c r="S49" s="7">
        <v>118.06957401799698</v>
      </c>
      <c r="T49" s="7">
        <v>126.66099892762927</v>
      </c>
      <c r="U49" s="7">
        <v>145.70116103873846</v>
      </c>
      <c r="V49" s="7">
        <v>185.10071085414029</v>
      </c>
      <c r="W49" s="7">
        <v>213.05419777225387</v>
      </c>
      <c r="X49" s="7">
        <v>242.33657841651038</v>
      </c>
      <c r="Y49" s="7">
        <v>270.32098604621643</v>
      </c>
      <c r="Z49" s="7">
        <v>309.97547572962213</v>
      </c>
      <c r="AA49" s="7">
        <v>370.1066511357439</v>
      </c>
      <c r="AB49" s="7">
        <v>412.21889402591177</v>
      </c>
      <c r="AC49" s="7">
        <v>442.75355812306947</v>
      </c>
      <c r="AD49" s="7">
        <v>467.07640336891916</v>
      </c>
      <c r="AE49" s="7">
        <v>488.54971041943628</v>
      </c>
      <c r="AF49" s="7">
        <v>517.09494992552754</v>
      </c>
      <c r="AG49" s="7">
        <v>534.78999220304013</v>
      </c>
      <c r="AH49" s="7">
        <v>563.39192392222333</v>
      </c>
      <c r="AI49" s="7">
        <v>598.77280616011228</v>
      </c>
      <c r="AJ49" s="7">
        <v>642.62869389491948</v>
      </c>
      <c r="AK49" s="7">
        <v>692.29860123200137</v>
      </c>
      <c r="AL49" s="7">
        <v>737.0143251541092</v>
      </c>
      <c r="AM49" s="7">
        <v>764.72042888315877</v>
      </c>
      <c r="AN49" s="7">
        <v>786.71762094297276</v>
      </c>
      <c r="AO49" s="7">
        <v>799.16112577302215</v>
      </c>
      <c r="AP49" s="7">
        <v>820.64135318557965</v>
      </c>
      <c r="AQ49" s="7">
        <v>850.39092029883443</v>
      </c>
      <c r="AR49" s="7">
        <v>874.09945906566793</v>
      </c>
      <c r="AS49" s="7">
        <v>893.48869442350781</v>
      </c>
      <c r="AT49" s="7">
        <v>912.24442192989727</v>
      </c>
      <c r="AU49" s="7">
        <v>923.06075512189875</v>
      </c>
      <c r="AV49" s="7">
        <v>942.66861056967684</v>
      </c>
      <c r="AW49" s="7">
        <v>971.86622892242269</v>
      </c>
      <c r="AX49" s="7">
        <v>1001.634047887575</v>
      </c>
      <c r="AY49" s="7">
        <v>1026.7925495148136</v>
      </c>
      <c r="AZ49" s="7">
        <v>1049.5916442646981</v>
      </c>
      <c r="BA49" s="7">
        <v>1077.1430796512141</v>
      </c>
      <c r="BB49" s="7">
        <v>1107.7646895295024</v>
      </c>
    </row>
    <row r="50" spans="1:58">
      <c r="A50" s="1">
        <f t="shared" si="0"/>
        <v>34</v>
      </c>
      <c r="B50" s="15" t="s">
        <v>62</v>
      </c>
      <c r="C50" s="23"/>
      <c r="F50" s="24"/>
      <c r="G50" s="24"/>
      <c r="H50" s="24"/>
      <c r="I50" s="24"/>
      <c r="J50" s="24"/>
      <c r="K50" s="24"/>
      <c r="L50" s="24"/>
      <c r="M50" s="24"/>
      <c r="N50" s="24"/>
      <c r="O50" s="24"/>
      <c r="P50" s="24"/>
      <c r="Q50" s="16">
        <v>11.077646895295025</v>
      </c>
      <c r="R50" s="16">
        <v>10.13743281652545</v>
      </c>
      <c r="S50" s="16">
        <v>9.3823044483979352</v>
      </c>
      <c r="T50" s="16">
        <v>8.7459020448942599</v>
      </c>
      <c r="U50" s="16">
        <v>7.6029915041992995</v>
      </c>
      <c r="V50" s="16">
        <v>5.9846592939474075</v>
      </c>
      <c r="W50" s="16">
        <v>5.1994501920758074</v>
      </c>
      <c r="X50" s="16">
        <v>4.5711823479885796</v>
      </c>
      <c r="Y50" s="16">
        <v>4.0979603756702385</v>
      </c>
      <c r="Z50" s="16">
        <v>3.5737172010851479</v>
      </c>
      <c r="AA50" s="16">
        <v>2.9930958715011258</v>
      </c>
      <c r="AB50" s="16">
        <v>2.6873214827942098</v>
      </c>
      <c r="AC50" s="16">
        <v>2.5019893554905863</v>
      </c>
      <c r="AD50" s="16">
        <v>2.3716991086242847</v>
      </c>
      <c r="AE50" s="16">
        <v>2.2674554214318321</v>
      </c>
      <c r="AF50" s="16">
        <v>2.1422848737722999</v>
      </c>
      <c r="AG50" s="16">
        <v>2.0714013083268861</v>
      </c>
      <c r="AH50" s="16">
        <v>1.9662416916051324</v>
      </c>
      <c r="AI50" s="16">
        <v>1.8500584497708223</v>
      </c>
      <c r="AJ50" s="16">
        <v>1.7238020960679985</v>
      </c>
      <c r="AK50" s="16">
        <v>1.600125563677502</v>
      </c>
      <c r="AL50" s="16">
        <v>1.5030436339183362</v>
      </c>
      <c r="AM50" s="16">
        <v>1.4485878076349354</v>
      </c>
      <c r="AN50" s="16">
        <v>1.4080842478165385</v>
      </c>
      <c r="AO50" s="16">
        <v>1.3861593786334021</v>
      </c>
      <c r="AP50" s="16">
        <v>1.349876758256652</v>
      </c>
      <c r="AQ50" s="16">
        <v>1.3026534774621357</v>
      </c>
      <c r="AR50" s="16">
        <v>1.2673211017812562</v>
      </c>
      <c r="AS50" s="16">
        <v>1.2398194811454764</v>
      </c>
      <c r="AT50" s="16">
        <v>1.2143288168164104</v>
      </c>
      <c r="AU50" s="16">
        <v>1.200099433740103</v>
      </c>
      <c r="AV50" s="16">
        <v>1.1751369220409855</v>
      </c>
      <c r="AW50" s="16">
        <v>1.1398324754609079</v>
      </c>
      <c r="AX50" s="16">
        <v>1.105957502009596</v>
      </c>
      <c r="AY50" s="16">
        <v>1.0788592983587098</v>
      </c>
      <c r="AZ50" s="16">
        <v>1.0554244553895606</v>
      </c>
      <c r="BA50" s="16">
        <v>1.0284285444123207</v>
      </c>
      <c r="BB50" s="16">
        <v>1</v>
      </c>
    </row>
    <row r="51" spans="1:58">
      <c r="A51" s="1">
        <f t="shared" si="0"/>
        <v>35</v>
      </c>
      <c r="B51" s="23" t="s">
        <v>63</v>
      </c>
      <c r="C51" s="23" t="s">
        <v>64</v>
      </c>
      <c r="D51" s="7" t="s">
        <v>34</v>
      </c>
      <c r="E51" s="7" t="s">
        <v>35</v>
      </c>
      <c r="F51" s="24"/>
      <c r="G51" s="24"/>
      <c r="H51" s="24"/>
      <c r="I51" s="24"/>
      <c r="J51" s="24"/>
      <c r="K51" s="24"/>
      <c r="L51" s="24"/>
      <c r="M51" s="24"/>
      <c r="N51" s="24"/>
      <c r="O51" s="24"/>
      <c r="P51" s="24"/>
      <c r="Q51" s="23">
        <v>4.9908825271346</v>
      </c>
      <c r="R51" s="23">
        <v>4.2312089886412396</v>
      </c>
      <c r="S51" s="23">
        <v>5.5777295768344297</v>
      </c>
      <c r="T51" s="23">
        <v>9.0288680400949097</v>
      </c>
      <c r="U51" s="23">
        <v>9.4488601381024004</v>
      </c>
      <c r="V51" s="23">
        <v>5.7513930164462304</v>
      </c>
      <c r="W51" s="23">
        <v>6.3445531387506398</v>
      </c>
      <c r="X51" s="23">
        <v>7.0263401819207401</v>
      </c>
      <c r="Y51" s="23">
        <v>8.30701560593997</v>
      </c>
      <c r="Z51" s="23">
        <v>9.0821563379336094</v>
      </c>
      <c r="AA51" s="23">
        <v>9.3924308540431998</v>
      </c>
      <c r="AB51" s="23">
        <v>6.0908804248748698</v>
      </c>
      <c r="AC51" s="23">
        <v>3.9545479815173898</v>
      </c>
      <c r="AD51" s="23">
        <v>3.7550358810846398</v>
      </c>
      <c r="AE51" s="23">
        <v>3.0696571480617099</v>
      </c>
      <c r="AF51" s="23">
        <v>2.2292694028410298</v>
      </c>
      <c r="AG51" s="23">
        <v>2.7610706696492899</v>
      </c>
      <c r="AH51" s="23">
        <v>3.4301211470917101</v>
      </c>
      <c r="AI51" s="23">
        <v>3.7944887761062902</v>
      </c>
      <c r="AJ51" s="23">
        <v>3.8678163522058502</v>
      </c>
      <c r="AK51" s="23">
        <v>3.49598183019812</v>
      </c>
      <c r="AL51" s="23">
        <v>2.30273136188227</v>
      </c>
      <c r="AM51" s="23">
        <v>2.2974747385467098</v>
      </c>
      <c r="AN51" s="23">
        <v>2.1090336234629898</v>
      </c>
      <c r="AO51" s="23">
        <v>2.0392270127410801</v>
      </c>
      <c r="AP51" s="23">
        <v>1.90374489480969</v>
      </c>
      <c r="AQ51" s="23">
        <v>1.6703528425285401</v>
      </c>
      <c r="AR51" s="23">
        <v>1.11104488260843</v>
      </c>
      <c r="AS51" s="23">
        <v>1.4449376264218201</v>
      </c>
      <c r="AT51" s="23">
        <v>2.1798572079599001</v>
      </c>
      <c r="AU51" s="23">
        <v>2.4088058624439701</v>
      </c>
      <c r="AV51" s="23">
        <v>1.7500471413965899</v>
      </c>
      <c r="AW51" s="23">
        <v>2.1310546888292801</v>
      </c>
      <c r="AX51" s="23">
        <v>2.8725747272342899</v>
      </c>
      <c r="AY51" s="23">
        <v>3.2635050190228401</v>
      </c>
      <c r="AZ51" s="23">
        <v>3.2172443719241199</v>
      </c>
      <c r="BA51" s="23">
        <v>2.6883435504350599</v>
      </c>
      <c r="BB51" s="23">
        <v>2.1509</v>
      </c>
    </row>
    <row r="52" spans="1:58">
      <c r="A52" s="1">
        <f t="shared" si="0"/>
        <v>36</v>
      </c>
      <c r="B52" s="23" t="s">
        <v>63</v>
      </c>
      <c r="C52" s="23" t="s">
        <v>64</v>
      </c>
      <c r="F52" s="24"/>
      <c r="G52" s="24"/>
      <c r="H52" s="24"/>
      <c r="I52" s="24"/>
      <c r="J52" s="24"/>
      <c r="K52" s="24"/>
      <c r="L52" s="24"/>
      <c r="M52" s="24"/>
      <c r="N52" s="24"/>
      <c r="O52" s="24"/>
      <c r="P52" s="24"/>
      <c r="Q52" s="23">
        <v>100</v>
      </c>
      <c r="R52" s="7">
        <v>104.9908825271346</v>
      </c>
      <c r="S52" s="7">
        <v>109.43326618587649</v>
      </c>
      <c r="T52" s="7">
        <v>115.53715784082206</v>
      </c>
      <c r="U52" s="7">
        <v>125.96885535954605</v>
      </c>
      <c r="V52" s="7">
        <v>137.87147632003806</v>
      </c>
      <c r="W52" s="7">
        <v>145.80100678078003</v>
      </c>
      <c r="X52" s="7">
        <v>155.05142913282003</v>
      </c>
      <c r="Y52" s="7">
        <v>165.94587000062174</v>
      </c>
      <c r="Z52" s="7">
        <v>179.73101931898623</v>
      </c>
      <c r="AA52" s="7">
        <v>196.05447148129821</v>
      </c>
      <c r="AB52" s="7">
        <v>214.46875215143899</v>
      </c>
      <c r="AC52" s="7">
        <v>227.53178739370438</v>
      </c>
      <c r="AD52" s="7">
        <v>236.52964109939256</v>
      </c>
      <c r="AE52" s="7">
        <v>245.41141399207547</v>
      </c>
      <c r="AF52" s="7">
        <v>252.94470300384253</v>
      </c>
      <c r="AG52" s="7">
        <v>258.58352187401431</v>
      </c>
      <c r="AH52" s="7">
        <v>265.72319565302382</v>
      </c>
      <c r="AI52" s="7">
        <v>274.83782317984605</v>
      </c>
      <c r="AJ52" s="7">
        <v>285.26651353290015</v>
      </c>
      <c r="AK52" s="7">
        <v>296.30009839069317</v>
      </c>
      <c r="AL52" s="7">
        <v>306.65869599329096</v>
      </c>
      <c r="AM52" s="7">
        <v>313.72022195986767</v>
      </c>
      <c r="AN52" s="7">
        <v>320.92786480910831</v>
      </c>
      <c r="AO52" s="7">
        <v>327.6963413849943</v>
      </c>
      <c r="AP52" s="7">
        <v>334.37881369828136</v>
      </c>
      <c r="AQ52" s="7">
        <v>340.74453329338758</v>
      </c>
      <c r="AR52" s="7">
        <v>346.43616929101432</v>
      </c>
      <c r="AS52" s="7">
        <v>350.28523062142682</v>
      </c>
      <c r="AT52" s="7">
        <v>355.34663371847427</v>
      </c>
      <c r="AU52" s="7">
        <v>363.0926829268293</v>
      </c>
      <c r="AV52" s="7">
        <v>371.83888075927581</v>
      </c>
      <c r="AW52" s="7">
        <v>378.34623646260462</v>
      </c>
      <c r="AX52" s="7">
        <v>386.40900167475007</v>
      </c>
      <c r="AY52" s="7">
        <v>397.50888900061733</v>
      </c>
      <c r="AZ52" s="7">
        <v>410.48161154421439</v>
      </c>
      <c r="BA52" s="7">
        <v>423.68780808940409</v>
      </c>
      <c r="BB52" s="7">
        <v>435.07799195215523</v>
      </c>
    </row>
    <row r="53" spans="1:58">
      <c r="A53" s="1">
        <f t="shared" si="0"/>
        <v>37</v>
      </c>
      <c r="B53" s="15" t="s">
        <v>65</v>
      </c>
      <c r="C53" s="23"/>
      <c r="F53" s="24"/>
      <c r="G53" s="24"/>
      <c r="H53" s="24"/>
      <c r="I53" s="24"/>
      <c r="J53" s="24"/>
      <c r="K53" s="24"/>
      <c r="L53" s="24"/>
      <c r="M53" s="24"/>
      <c r="N53" s="24"/>
      <c r="O53" s="24"/>
      <c r="P53" s="24"/>
      <c r="Q53" s="16">
        <v>4.3507799195215524</v>
      </c>
      <c r="R53" s="16">
        <v>4.1439597561217809</v>
      </c>
      <c r="S53" s="16">
        <v>3.9757379736172638</v>
      </c>
      <c r="T53" s="16">
        <v>3.765697547723748</v>
      </c>
      <c r="U53" s="16">
        <v>3.4538536585915285</v>
      </c>
      <c r="V53" s="16">
        <v>3.1556780529586712</v>
      </c>
      <c r="W53" s="16">
        <v>2.9840534133369827</v>
      </c>
      <c r="X53" s="16">
        <v>2.8060237457047821</v>
      </c>
      <c r="Y53" s="16">
        <v>2.6218066888348903</v>
      </c>
      <c r="Z53" s="16">
        <v>2.4207173230347054</v>
      </c>
      <c r="AA53" s="16">
        <v>2.2191689312919225</v>
      </c>
      <c r="AB53" s="16">
        <v>2.0286311529660104</v>
      </c>
      <c r="AC53" s="16">
        <v>1.912163557170709</v>
      </c>
      <c r="AD53" s="16">
        <v>1.8394227037673063</v>
      </c>
      <c r="AE53" s="16">
        <v>1.7728514940474784</v>
      </c>
      <c r="AF53" s="16">
        <v>1.7200518009880834</v>
      </c>
      <c r="AG53" s="16">
        <v>1.6825433763104658</v>
      </c>
      <c r="AH53" s="16">
        <v>1.637335389117748</v>
      </c>
      <c r="AI53" s="16">
        <v>1.5830353585192405</v>
      </c>
      <c r="AJ53" s="16">
        <v>1.5251632116363953</v>
      </c>
      <c r="AK53" s="16">
        <v>1.4683693806219171</v>
      </c>
      <c r="AL53" s="16">
        <v>1.4187694581525052</v>
      </c>
      <c r="AM53" s="16">
        <v>1.3868343877680034</v>
      </c>
      <c r="AN53" s="16">
        <v>1.3556878029614061</v>
      </c>
      <c r="AO53" s="16">
        <v>1.3276864493308562</v>
      </c>
      <c r="AP53" s="16">
        <v>1.3011529861599944</v>
      </c>
      <c r="AQ53" s="16">
        <v>1.2768451125158471</v>
      </c>
      <c r="AR53" s="16">
        <v>1.2558676908434458</v>
      </c>
      <c r="AS53" s="16">
        <v>1.2420677605513113</v>
      </c>
      <c r="AT53" s="16">
        <v>1.2243762868930079</v>
      </c>
      <c r="AU53" s="16">
        <v>1.1982560167422389</v>
      </c>
      <c r="AV53" s="16">
        <v>1.1700712713628774</v>
      </c>
      <c r="AW53" s="16">
        <v>1.1499466626653174</v>
      </c>
      <c r="AX53" s="16">
        <v>1.1259520095713791</v>
      </c>
      <c r="AY53" s="16">
        <v>1.0945113530567603</v>
      </c>
      <c r="AZ53" s="16">
        <v>1.0599207850393353</v>
      </c>
      <c r="BA53" s="16">
        <v>1.0268834355043506</v>
      </c>
      <c r="BB53" s="16">
        <v>1</v>
      </c>
    </row>
    <row r="54" spans="1:58">
      <c r="A54" s="1">
        <f t="shared" si="0"/>
        <v>38</v>
      </c>
      <c r="B54" s="23" t="s">
        <v>66</v>
      </c>
      <c r="C54" s="23" t="s">
        <v>67</v>
      </c>
      <c r="D54" s="7" t="s">
        <v>34</v>
      </c>
      <c r="E54" s="7" t="s">
        <v>35</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3">
        <v>398.07310482460502</v>
      </c>
      <c r="AG54" s="23">
        <v>362.55629694604698</v>
      </c>
      <c r="AH54" s="23">
        <v>411.04026185029102</v>
      </c>
      <c r="AI54" s="23">
        <v>69.688721265686596</v>
      </c>
      <c r="AJ54" s="23">
        <v>42.095094251042198</v>
      </c>
      <c r="AK54" s="23">
        <v>72.546393481364504</v>
      </c>
      <c r="AL54" s="23">
        <v>32.629182138126403</v>
      </c>
      <c r="AM54" s="23">
        <v>17.414979620350199</v>
      </c>
      <c r="AN54" s="23">
        <v>16.952316609925401</v>
      </c>
      <c r="AO54" s="23">
        <v>17.040188554189701</v>
      </c>
      <c r="AP54" s="23">
        <v>8.6967689451767001</v>
      </c>
      <c r="AQ54" s="23">
        <v>6.5974085457678902</v>
      </c>
      <c r="AR54" s="23">
        <v>8.8378610433896796</v>
      </c>
      <c r="AS54" s="23">
        <v>5.73469931381885</v>
      </c>
      <c r="AT54" s="23">
        <v>3.4088275909237602</v>
      </c>
      <c r="AU54" s="23">
        <v>1.94832642967336</v>
      </c>
      <c r="AV54" s="23">
        <v>3.93899022821837</v>
      </c>
      <c r="AW54" s="23">
        <v>6.6863670476851196</v>
      </c>
      <c r="AX54" s="23">
        <v>8.1786064633976707</v>
      </c>
      <c r="AY54" s="23">
        <v>8.1887285091091009</v>
      </c>
      <c r="AZ54" s="23">
        <v>7.2662912814772396</v>
      </c>
      <c r="BA54" s="23">
        <v>8.2393844005580199</v>
      </c>
      <c r="BB54" s="23">
        <v>21.6887105506</v>
      </c>
    </row>
    <row r="55" spans="1:58">
      <c r="A55" s="1">
        <f t="shared" si="0"/>
        <v>39</v>
      </c>
      <c r="B55" s="23" t="s">
        <v>66</v>
      </c>
      <c r="C55" s="23" t="s">
        <v>67</v>
      </c>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7">
        <v>100</v>
      </c>
      <c r="AG55" s="7">
        <v>498.07310482460502</v>
      </c>
      <c r="AH55" s="7">
        <v>2303.8685097608959</v>
      </c>
      <c r="AI55" s="7">
        <v>11773.69566496848</v>
      </c>
      <c r="AJ55" s="7">
        <v>19978.63361959859</v>
      </c>
      <c r="AK55" s="7">
        <v>28388.65827183902</v>
      </c>
      <c r="AL55" s="7">
        <v>48983.606005807291</v>
      </c>
      <c r="AM55" s="7">
        <v>64966.556027264371</v>
      </c>
      <c r="AN55" s="7">
        <v>76280.468519455855</v>
      </c>
      <c r="AO55" s="7">
        <v>89211.775054408485</v>
      </c>
      <c r="AP55" s="7">
        <v>104413.62973621926</v>
      </c>
      <c r="AQ55" s="7">
        <v>113494.24186165056</v>
      </c>
      <c r="AR55" s="7">
        <v>120981.92067318557</v>
      </c>
      <c r="AS55" s="7">
        <v>131674.13470990563</v>
      </c>
      <c r="AT55" s="7">
        <v>139225.25040959151</v>
      </c>
      <c r="AU55" s="7">
        <v>143971.19915908636</v>
      </c>
      <c r="AV55" s="7">
        <v>146776.22808342049</v>
      </c>
      <c r="AW55" s="7">
        <v>152557.72936497393</v>
      </c>
      <c r="AX55" s="7">
        <v>162758.2991099302</v>
      </c>
      <c r="AY55" s="7">
        <v>176069.65988065107</v>
      </c>
      <c r="AZ55" s="7">
        <v>190487.52631518937</v>
      </c>
      <c r="BA55" s="7">
        <v>204328.90483213164</v>
      </c>
      <c r="BB55" s="7">
        <v>221164.34874270135</v>
      </c>
    </row>
    <row r="56" spans="1:58">
      <c r="A56" s="1">
        <f t="shared" si="0"/>
        <v>40</v>
      </c>
      <c r="B56" s="15" t="s">
        <v>68</v>
      </c>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6">
        <v>2211.6434874270135</v>
      </c>
      <c r="AG56" s="16">
        <v>444.03993429957177</v>
      </c>
      <c r="AH56" s="16">
        <v>95.996949394327459</v>
      </c>
      <c r="AI56" s="16">
        <v>18.784615726118606</v>
      </c>
      <c r="AJ56" s="16">
        <v>11.070043775453398</v>
      </c>
      <c r="AK56" s="16">
        <v>7.7905882914548288</v>
      </c>
      <c r="AL56" s="16">
        <v>4.5150687500728512</v>
      </c>
      <c r="AM56" s="16">
        <v>3.4042800213987916</v>
      </c>
      <c r="AN56" s="16">
        <v>2.8993575031109291</v>
      </c>
      <c r="AO56" s="16">
        <v>2.4790936914753416</v>
      </c>
      <c r="AP56" s="16">
        <v>2.1181559275492106</v>
      </c>
      <c r="AQ56" s="16">
        <v>1.9486834319956128</v>
      </c>
      <c r="AR56" s="16">
        <v>1.8280776789793536</v>
      </c>
      <c r="AS56" s="16">
        <v>1.679633963268137</v>
      </c>
      <c r="AT56" s="16">
        <v>1.5885361893194692</v>
      </c>
      <c r="AU56" s="16">
        <v>1.536170776061381</v>
      </c>
      <c r="AV56" s="16">
        <v>1.5068131374584872</v>
      </c>
      <c r="AW56" s="16">
        <v>1.449709232454524</v>
      </c>
      <c r="AX56" s="16">
        <v>1.3588514376973337</v>
      </c>
      <c r="AY56" s="16">
        <v>1.2561184527340925</v>
      </c>
      <c r="AZ56" s="16">
        <v>1.161043733523804</v>
      </c>
      <c r="BA56" s="16">
        <v>1.0823938440055803</v>
      </c>
      <c r="BB56" s="16">
        <v>1</v>
      </c>
    </row>
    <row r="57" spans="1:58">
      <c r="A57" s="1">
        <f t="shared" si="0"/>
        <v>41</v>
      </c>
      <c r="B57" s="26" t="s">
        <v>69</v>
      </c>
      <c r="C57" s="26"/>
      <c r="D57" s="26"/>
    </row>
    <row r="58" spans="1:58">
      <c r="A58" s="1">
        <f t="shared" si="0"/>
        <v>42</v>
      </c>
      <c r="B58" s="7" t="s">
        <v>70</v>
      </c>
      <c r="D58" s="3">
        <v>40</v>
      </c>
    </row>
    <row r="59" spans="1:58">
      <c r="A59" s="1">
        <f t="shared" si="0"/>
        <v>43</v>
      </c>
      <c r="B59" s="189" t="s">
        <v>46</v>
      </c>
      <c r="C59" s="189"/>
      <c r="D59" s="27">
        <v>2.9</v>
      </c>
    </row>
    <row r="60" spans="1:58">
      <c r="A60" s="1">
        <f t="shared" si="0"/>
        <v>44</v>
      </c>
      <c r="B60" s="7" t="s">
        <v>71</v>
      </c>
      <c r="D60" s="28" t="s">
        <v>72</v>
      </c>
    </row>
    <row r="61" spans="1:58">
      <c r="A61" s="1">
        <f t="shared" si="0"/>
        <v>45</v>
      </c>
      <c r="B61" s="7" t="s">
        <v>73</v>
      </c>
      <c r="D61" s="29">
        <v>116</v>
      </c>
    </row>
    <row r="62" spans="1:58">
      <c r="A62" s="1">
        <f t="shared" si="0"/>
        <v>46</v>
      </c>
    </row>
    <row r="63" spans="1:58">
      <c r="A63" s="1">
        <f t="shared" si="0"/>
        <v>47</v>
      </c>
      <c r="B63" s="8" t="s">
        <v>74</v>
      </c>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row>
    <row r="64" spans="1:58">
      <c r="A64" s="1">
        <f t="shared" si="0"/>
        <v>48</v>
      </c>
      <c r="B64" s="7" t="s">
        <v>28</v>
      </c>
      <c r="C64" s="7" t="s">
        <v>29</v>
      </c>
      <c r="D64" s="7" t="s">
        <v>30</v>
      </c>
      <c r="E64" s="7" t="s">
        <v>31</v>
      </c>
      <c r="F64" s="30">
        <v>1960</v>
      </c>
      <c r="G64" s="30">
        <v>1961</v>
      </c>
      <c r="H64" s="30">
        <v>1962</v>
      </c>
      <c r="I64" s="30">
        <v>1963</v>
      </c>
      <c r="J64" s="30">
        <v>1964</v>
      </c>
      <c r="K64" s="30">
        <v>1965</v>
      </c>
      <c r="L64" s="30">
        <v>1966</v>
      </c>
      <c r="M64" s="30">
        <v>1967</v>
      </c>
      <c r="N64" s="30">
        <v>1968</v>
      </c>
      <c r="O64" s="30">
        <v>1969</v>
      </c>
      <c r="P64" s="30">
        <v>1970</v>
      </c>
      <c r="Q64" s="30">
        <v>1971</v>
      </c>
      <c r="R64" s="30">
        <v>1972</v>
      </c>
      <c r="S64" s="30">
        <v>1973</v>
      </c>
      <c r="T64" s="30">
        <v>1974</v>
      </c>
      <c r="U64" s="30">
        <v>1975</v>
      </c>
      <c r="V64" s="30">
        <v>1976</v>
      </c>
      <c r="W64" s="30">
        <v>1977</v>
      </c>
      <c r="X64" s="30">
        <v>1978</v>
      </c>
      <c r="Y64" s="30">
        <v>1979</v>
      </c>
      <c r="Z64" s="12">
        <v>1980</v>
      </c>
      <c r="AA64" s="12">
        <v>1981</v>
      </c>
      <c r="AB64" s="12">
        <v>1982</v>
      </c>
      <c r="AC64" s="12">
        <v>1983</v>
      </c>
      <c r="AD64" s="12">
        <v>1984</v>
      </c>
      <c r="AE64" s="12">
        <v>1985</v>
      </c>
      <c r="AF64" s="12">
        <v>1986</v>
      </c>
      <c r="AG64" s="12">
        <v>1987</v>
      </c>
      <c r="AH64" s="12">
        <v>1988</v>
      </c>
      <c r="AI64" s="12">
        <v>1989</v>
      </c>
      <c r="AJ64" s="12">
        <v>1990</v>
      </c>
      <c r="AK64" s="12">
        <v>1991</v>
      </c>
      <c r="AL64" s="12">
        <v>1992</v>
      </c>
      <c r="AM64" s="12">
        <v>1993</v>
      </c>
      <c r="AN64" s="12">
        <v>1994</v>
      </c>
      <c r="AO64" s="12">
        <v>1995</v>
      </c>
      <c r="AP64" s="12">
        <v>1996</v>
      </c>
      <c r="AQ64" s="12">
        <v>1997</v>
      </c>
      <c r="AR64" s="12">
        <v>1998</v>
      </c>
      <c r="AS64" s="12">
        <v>1999</v>
      </c>
      <c r="AT64" s="12">
        <v>2000</v>
      </c>
      <c r="AU64" s="12">
        <v>2001</v>
      </c>
      <c r="AV64" s="12">
        <v>2002</v>
      </c>
      <c r="AW64" s="12">
        <v>2003</v>
      </c>
      <c r="AX64" s="12">
        <v>2004</v>
      </c>
      <c r="AY64" s="12">
        <v>2005</v>
      </c>
      <c r="AZ64" s="12">
        <v>2006</v>
      </c>
      <c r="BA64" s="12">
        <v>2007</v>
      </c>
      <c r="BB64" s="12">
        <v>2008</v>
      </c>
      <c r="BC64" s="12">
        <v>2009</v>
      </c>
      <c r="BD64" s="7">
        <v>2010</v>
      </c>
      <c r="BE64" s="7">
        <v>2011</v>
      </c>
      <c r="BF64" s="7">
        <v>2012</v>
      </c>
    </row>
    <row r="65" spans="1:58">
      <c r="A65" s="1">
        <f t="shared" si="0"/>
        <v>49</v>
      </c>
      <c r="B65" s="31" t="s">
        <v>32</v>
      </c>
      <c r="C65" s="31" t="s">
        <v>33</v>
      </c>
      <c r="D65" s="32" t="s">
        <v>75</v>
      </c>
      <c r="E65" s="32" t="s">
        <v>76</v>
      </c>
      <c r="F65" s="32"/>
      <c r="G65" s="32"/>
      <c r="H65" s="32"/>
      <c r="I65" s="32"/>
      <c r="J65" s="32"/>
      <c r="K65" s="32"/>
      <c r="L65" s="32"/>
      <c r="M65" s="32"/>
      <c r="N65" s="32"/>
      <c r="O65" s="32"/>
      <c r="P65" s="32"/>
      <c r="Q65" s="32"/>
      <c r="R65" s="32"/>
      <c r="S65" s="32"/>
      <c r="T65" s="32"/>
      <c r="U65" s="32"/>
      <c r="V65" s="32"/>
      <c r="W65" s="32"/>
      <c r="X65" s="32"/>
      <c r="Y65" s="32"/>
      <c r="Z65" s="31">
        <v>10.7732486839</v>
      </c>
      <c r="AA65" s="31">
        <v>10.885075131300001</v>
      </c>
      <c r="AB65" s="31">
        <v>11.254093338400001</v>
      </c>
      <c r="AC65" s="31">
        <v>11.7478355102</v>
      </c>
      <c r="AD65" s="31">
        <v>12.913146981900001</v>
      </c>
      <c r="AE65" s="31">
        <v>13.925454865200001</v>
      </c>
      <c r="AF65" s="31">
        <v>14.711692637300001</v>
      </c>
      <c r="AG65" s="31">
        <v>15.874039251099999</v>
      </c>
      <c r="AH65" s="31">
        <v>16.514119587700002</v>
      </c>
      <c r="AI65" s="31">
        <v>17.2628208452</v>
      </c>
      <c r="AJ65" s="31">
        <v>17.6729657765</v>
      </c>
      <c r="AK65" s="31">
        <v>18.202364794899999</v>
      </c>
      <c r="AL65" s="31">
        <v>18.3222229044</v>
      </c>
      <c r="AM65" s="31">
        <v>17.962126850200001</v>
      </c>
      <c r="AN65" s="31">
        <v>18.2546309405</v>
      </c>
      <c r="AO65" s="31">
        <v>19.203883445399999</v>
      </c>
      <c r="AP65" s="31">
        <v>19.643117733299999</v>
      </c>
      <c r="AQ65" s="31">
        <v>19.917418001600002</v>
      </c>
      <c r="AR65" s="31">
        <v>20.737532294800001</v>
      </c>
      <c r="AS65" s="31">
        <v>21.393887616299999</v>
      </c>
      <c r="AT65" s="31">
        <v>21.326846570600001</v>
      </c>
      <c r="AU65" s="31">
        <v>21.1553694676</v>
      </c>
      <c r="AV65" s="31">
        <v>21.455874957300001</v>
      </c>
      <c r="AW65" s="31">
        <v>21.959351708100002</v>
      </c>
      <c r="AX65" s="31">
        <v>22.251336116699999</v>
      </c>
      <c r="AY65" s="31">
        <v>22.6416176607</v>
      </c>
      <c r="AZ65" s="31">
        <v>23.070492571799999</v>
      </c>
      <c r="BA65" s="31">
        <v>23.9911943575</v>
      </c>
      <c r="BB65" s="31">
        <v>25.5502568289</v>
      </c>
      <c r="BC65" s="32"/>
      <c r="BD65" s="32"/>
      <c r="BE65" s="32"/>
      <c r="BF65" s="32"/>
    </row>
    <row r="66" spans="1:58">
      <c r="A66" s="1">
        <f t="shared" si="0"/>
        <v>50</v>
      </c>
      <c r="B66" s="32" t="s">
        <v>22</v>
      </c>
      <c r="C66" s="32" t="s">
        <v>37</v>
      </c>
      <c r="D66" s="32" t="s">
        <v>75</v>
      </c>
      <c r="E66" s="32" t="s">
        <v>76</v>
      </c>
      <c r="F66" s="32"/>
      <c r="G66" s="32"/>
      <c r="H66" s="32"/>
      <c r="I66" s="32"/>
      <c r="J66" s="32"/>
      <c r="K66" s="32"/>
      <c r="L66" s="32"/>
      <c r="M66" s="32"/>
      <c r="N66" s="32"/>
      <c r="O66" s="32"/>
      <c r="P66" s="32"/>
      <c r="Q66" s="32"/>
      <c r="R66" s="32"/>
      <c r="S66" s="32"/>
      <c r="T66" s="32"/>
      <c r="U66" s="32"/>
      <c r="V66" s="32"/>
      <c r="W66" s="32"/>
      <c r="X66" s="32"/>
      <c r="Y66" s="32"/>
      <c r="Z66" s="31">
        <v>190.27222750398516</v>
      </c>
      <c r="AA66" s="31">
        <v>197.60269976725712</v>
      </c>
      <c r="AB66" s="31">
        <v>203.10420267231629</v>
      </c>
      <c r="AC66" s="31">
        <v>205.943683920002</v>
      </c>
      <c r="AD66" s="31">
        <v>211.39381586349427</v>
      </c>
      <c r="AE66" s="31">
        <v>206.68130215210942</v>
      </c>
      <c r="AF66" s="31">
        <v>189.33527777241375</v>
      </c>
      <c r="AG66" s="31">
        <v>186.21544234697532</v>
      </c>
      <c r="AH66" s="31">
        <v>186.13183774466739</v>
      </c>
      <c r="AI66" s="31">
        <v>188.0043141078819</v>
      </c>
      <c r="AJ66" s="31">
        <v>184.28338468908399</v>
      </c>
      <c r="AK66" s="31">
        <v>170.9120181843777</v>
      </c>
      <c r="AL66" s="31">
        <v>167.32773267835654</v>
      </c>
      <c r="AM66" s="31">
        <v>161.3727320155451</v>
      </c>
      <c r="AN66" s="31">
        <v>181.20551740442659</v>
      </c>
      <c r="AO66" s="31">
        <v>189.53971738070706</v>
      </c>
      <c r="AP66" s="31">
        <v>186.63191946406727</v>
      </c>
      <c r="AQ66" s="31">
        <v>186.23395170865598</v>
      </c>
      <c r="AR66" s="31">
        <v>198.77305661359392</v>
      </c>
      <c r="AS66" s="31">
        <v>204.59313335546091</v>
      </c>
      <c r="AT66" s="31">
        <v>196.9266671040549</v>
      </c>
      <c r="AU66" s="31">
        <v>200.27214114173208</v>
      </c>
      <c r="AV66" s="31">
        <v>209.30525415161509</v>
      </c>
      <c r="AW66" s="31">
        <v>205.27385666222369</v>
      </c>
      <c r="AX66" s="31">
        <v>207.45726085498964</v>
      </c>
      <c r="AY66" s="31">
        <v>200.22656906612301</v>
      </c>
      <c r="AZ66" s="31">
        <v>193.74642145847412</v>
      </c>
      <c r="BA66" s="31">
        <v>194.33485166183434</v>
      </c>
      <c r="BB66" s="31">
        <v>201.21483593787136</v>
      </c>
      <c r="BC66" s="31">
        <v>205.53233361875718</v>
      </c>
      <c r="BD66" s="32"/>
      <c r="BE66" s="32"/>
      <c r="BF66" s="32"/>
    </row>
    <row r="67" spans="1:58">
      <c r="A67" s="1">
        <f t="shared" si="0"/>
        <v>51</v>
      </c>
      <c r="B67" s="33" t="s">
        <v>39</v>
      </c>
      <c r="C67" s="33" t="s">
        <v>40</v>
      </c>
      <c r="D67" s="32" t="s">
        <v>75</v>
      </c>
      <c r="E67" s="32" t="s">
        <v>76</v>
      </c>
      <c r="F67" s="32"/>
      <c r="G67" s="32"/>
      <c r="H67" s="32"/>
      <c r="I67" s="32"/>
      <c r="J67" s="32"/>
      <c r="K67" s="32"/>
      <c r="L67" s="32"/>
      <c r="M67" s="32"/>
      <c r="N67" s="32"/>
      <c r="O67" s="32"/>
      <c r="P67" s="32"/>
      <c r="Q67" s="32"/>
      <c r="R67" s="32"/>
      <c r="S67" s="32"/>
      <c r="T67" s="32"/>
      <c r="U67" s="32"/>
      <c r="V67" s="32"/>
      <c r="W67" s="32"/>
      <c r="X67" s="32"/>
      <c r="Y67" s="32"/>
      <c r="Z67" s="33"/>
      <c r="AA67" s="33">
        <v>1.3235166189000001</v>
      </c>
      <c r="AB67" s="33">
        <v>1.3008084788000001</v>
      </c>
      <c r="AC67" s="33">
        <v>1.2851552964999999</v>
      </c>
      <c r="AD67" s="33">
        <v>1.2047807543</v>
      </c>
      <c r="AE67" s="33">
        <v>1.540463753</v>
      </c>
      <c r="AF67" s="33">
        <v>1.4274192565999999</v>
      </c>
      <c r="AG67" s="33">
        <v>1.3040418001</v>
      </c>
      <c r="AH67" s="33">
        <v>1.2999562508</v>
      </c>
      <c r="AI67" s="33">
        <v>1.3223791036000001</v>
      </c>
      <c r="AJ67" s="33">
        <v>1.3147901534999999</v>
      </c>
      <c r="AK67" s="33">
        <v>1.512813977</v>
      </c>
      <c r="AL67" s="33">
        <v>1.7084506720999999</v>
      </c>
      <c r="AM67" s="33">
        <v>1.8934769073</v>
      </c>
      <c r="AN67" s="33">
        <v>1.9087158641999999</v>
      </c>
      <c r="AO67" s="33">
        <v>2.1082588636000001</v>
      </c>
      <c r="AP67" s="33">
        <v>2.0738172736</v>
      </c>
      <c r="AQ67" s="33">
        <v>2.1319593070999998</v>
      </c>
      <c r="AR67" s="33">
        <v>2.0993090854999998</v>
      </c>
      <c r="AS67" s="33">
        <v>2.0831244852999999</v>
      </c>
      <c r="AT67" s="33">
        <v>2.1789340888000002</v>
      </c>
      <c r="AU67" s="33">
        <v>2.0052419842</v>
      </c>
      <c r="AV67" s="33">
        <v>1.8993848644</v>
      </c>
      <c r="AW67" s="33">
        <v>2.0971955548999999</v>
      </c>
      <c r="AX67" s="33">
        <v>2.1183797683000001</v>
      </c>
      <c r="AY67" s="33">
        <v>2.2540157028999999</v>
      </c>
      <c r="AZ67" s="33">
        <v>2.4360989220999998</v>
      </c>
      <c r="BA67" s="33">
        <v>2.7862124659999998</v>
      </c>
      <c r="BB67" s="33">
        <v>3.5022727386999999</v>
      </c>
      <c r="BC67" s="32"/>
      <c r="BD67" s="32"/>
      <c r="BE67" s="32"/>
      <c r="BF67" s="32"/>
    </row>
    <row r="68" spans="1:58">
      <c r="A68" s="1">
        <f t="shared" si="0"/>
        <v>52</v>
      </c>
      <c r="B68" s="33" t="s">
        <v>77</v>
      </c>
      <c r="C68" s="33" t="s">
        <v>43</v>
      </c>
      <c r="D68" s="32" t="s">
        <v>75</v>
      </c>
      <c r="E68" s="32" t="s">
        <v>76</v>
      </c>
      <c r="F68" s="32"/>
      <c r="G68" s="32"/>
      <c r="H68" s="32"/>
      <c r="I68" s="32"/>
      <c r="J68" s="32"/>
      <c r="K68" s="32"/>
      <c r="L68" s="32"/>
      <c r="M68" s="32"/>
      <c r="N68" s="32"/>
      <c r="O68" s="32"/>
      <c r="P68" s="32"/>
      <c r="Q68" s="32"/>
      <c r="R68" s="32"/>
      <c r="S68" s="32"/>
      <c r="T68" s="32"/>
      <c r="U68" s="32"/>
      <c r="V68" s="32"/>
      <c r="W68" s="32"/>
      <c r="X68" s="32"/>
      <c r="Y68" s="32"/>
      <c r="Z68" s="33">
        <v>1.167909522</v>
      </c>
      <c r="AA68" s="33">
        <v>1.136079997</v>
      </c>
      <c r="AB68" s="33">
        <v>1.120348084</v>
      </c>
      <c r="AC68" s="33">
        <v>1.0926848039999999</v>
      </c>
      <c r="AD68" s="33">
        <v>1.077433793</v>
      </c>
      <c r="AE68" s="33">
        <v>1.0545520239999999</v>
      </c>
      <c r="AF68" s="33">
        <v>1.033687051</v>
      </c>
      <c r="AG68" s="33">
        <v>0.99371008699999996</v>
      </c>
      <c r="AH68" s="33">
        <v>0.96839503199999999</v>
      </c>
      <c r="AI68" s="33">
        <v>0.94563460300000002</v>
      </c>
      <c r="AJ68" s="33">
        <v>0.92464051300000005</v>
      </c>
      <c r="AK68" s="33">
        <v>0.92081476200000001</v>
      </c>
      <c r="AL68" s="33">
        <v>0.92191127500000003</v>
      </c>
      <c r="AM68" s="33">
        <v>0.916518795</v>
      </c>
      <c r="AN68" s="33">
        <v>0.91625786399999998</v>
      </c>
      <c r="AO68" s="33">
        <v>0.91616417100000003</v>
      </c>
      <c r="AP68" s="33">
        <v>0.90960757199999998</v>
      </c>
      <c r="AQ68" s="33">
        <v>0.91006263700000001</v>
      </c>
      <c r="AR68" s="33">
        <v>0.90593854299999999</v>
      </c>
      <c r="AS68" s="33">
        <v>0.90702039899999998</v>
      </c>
      <c r="AT68" s="33">
        <v>0.89259549900000001</v>
      </c>
      <c r="AU68" s="33">
        <v>0.90631150400000005</v>
      </c>
      <c r="AV68" s="33">
        <v>0.90194169999999996</v>
      </c>
      <c r="AW68" s="33">
        <v>0.92746441300000004</v>
      </c>
      <c r="AX68" s="33">
        <v>0.90890917599999999</v>
      </c>
      <c r="AY68" s="33">
        <v>0.89615370900000002</v>
      </c>
      <c r="AZ68" s="33">
        <v>0.889322371</v>
      </c>
      <c r="BA68" s="33">
        <v>0.87693604000000003</v>
      </c>
      <c r="BB68" s="33">
        <v>0.88268673099999995</v>
      </c>
      <c r="BC68" s="32"/>
      <c r="BD68" s="32"/>
      <c r="BE68" s="32"/>
      <c r="BF68" s="32"/>
    </row>
    <row r="69" spans="1:58">
      <c r="A69" s="1">
        <f t="shared" si="0"/>
        <v>53</v>
      </c>
      <c r="B69" s="32" t="s">
        <v>23</v>
      </c>
      <c r="C69" s="32" t="s">
        <v>45</v>
      </c>
      <c r="D69" s="32" t="s">
        <v>75</v>
      </c>
      <c r="E69" s="32" t="s">
        <v>76</v>
      </c>
      <c r="F69" s="32"/>
      <c r="G69" s="32"/>
      <c r="H69" s="32"/>
      <c r="I69" s="32"/>
      <c r="J69" s="32"/>
      <c r="K69" s="32"/>
      <c r="L69" s="32"/>
      <c r="M69" s="32"/>
      <c r="N69" s="32"/>
      <c r="O69" s="32"/>
      <c r="P69" s="32"/>
      <c r="Q69" s="32"/>
      <c r="R69" s="32"/>
      <c r="S69" s="32"/>
      <c r="T69" s="32"/>
      <c r="U69" s="32"/>
      <c r="V69" s="32"/>
      <c r="W69" s="32"/>
      <c r="X69" s="32"/>
      <c r="Y69" s="32"/>
      <c r="Z69" s="31">
        <v>8.2839432177259184E-4</v>
      </c>
      <c r="AA69" s="31">
        <v>1.330278602139899E-3</v>
      </c>
      <c r="AB69" s="31">
        <v>1.6035975776353441E-3</v>
      </c>
      <c r="AC69" s="31">
        <v>3.4408837553305685E-3</v>
      </c>
      <c r="AD69" s="31">
        <v>4.4874275554293991E-3</v>
      </c>
      <c r="AE69" s="31">
        <v>5.2535449836319196E-3</v>
      </c>
      <c r="AF69" s="31">
        <v>7.2818646703006196E-3</v>
      </c>
      <c r="AG69" s="31">
        <v>9.8475913252036879E-3</v>
      </c>
      <c r="AH69" s="31">
        <v>1.2698242488842918E-2</v>
      </c>
      <c r="AI69" s="31">
        <v>1.5696610366678437E-2</v>
      </c>
      <c r="AJ69" s="31">
        <v>1.9822435980667484E-2</v>
      </c>
      <c r="AK69" s="31">
        <v>2.2980389766403111E-2</v>
      </c>
      <c r="AL69" s="31">
        <v>2.4950396340731713E-2</v>
      </c>
      <c r="AM69" s="31">
        <v>3.2167808144121082E-2</v>
      </c>
      <c r="AN69" s="31">
        <v>4.1001933627276561E-2</v>
      </c>
      <c r="AO69" s="31">
        <v>5.7459169700650667E-2</v>
      </c>
      <c r="AP69" s="31">
        <v>7.8842007355506061E-2</v>
      </c>
      <c r="AQ69" s="31">
        <v>9.2542241468294303E-2</v>
      </c>
      <c r="AR69" s="31">
        <v>0.10710770406640509</v>
      </c>
      <c r="AS69" s="31">
        <v>0.12030868907267676</v>
      </c>
      <c r="AT69" s="31">
        <v>0.14982724897344565</v>
      </c>
      <c r="AU69" s="31">
        <v>0.19751605185071641</v>
      </c>
      <c r="AV69" s="31">
        <v>0.23870843982688034</v>
      </c>
      <c r="AW69" s="31">
        <v>0.30074607576063472</v>
      </c>
      <c r="AX69" s="31">
        <v>0.33442410910253428</v>
      </c>
      <c r="AY69" s="31">
        <v>0.37205947376733001</v>
      </c>
      <c r="AZ69" s="31">
        <v>0.65131383519365282</v>
      </c>
      <c r="BA69" s="31">
        <v>0.73223452734642902</v>
      </c>
      <c r="BB69" s="31">
        <v>0.86133150257934243</v>
      </c>
      <c r="BC69" s="31">
        <v>0.99628348247107346</v>
      </c>
      <c r="BD69" s="32"/>
      <c r="BE69" s="32"/>
      <c r="BF69" s="32"/>
    </row>
    <row r="70" spans="1:58">
      <c r="A70" s="1">
        <f t="shared" si="0"/>
        <v>54</v>
      </c>
      <c r="B70" s="32" t="s">
        <v>24</v>
      </c>
      <c r="C70" s="32" t="s">
        <v>47</v>
      </c>
      <c r="D70" s="32" t="s">
        <v>75</v>
      </c>
      <c r="E70" s="32" t="s">
        <v>76</v>
      </c>
      <c r="F70" s="32"/>
      <c r="G70" s="32"/>
      <c r="H70" s="32"/>
      <c r="I70" s="32"/>
      <c r="J70" s="32"/>
      <c r="K70" s="32"/>
      <c r="L70" s="32"/>
      <c r="M70" s="32"/>
      <c r="N70" s="32"/>
      <c r="O70" s="32"/>
      <c r="P70" s="32"/>
      <c r="Q70" s="32"/>
      <c r="R70" s="32"/>
      <c r="S70" s="32"/>
      <c r="T70" s="32"/>
      <c r="U70" s="32"/>
      <c r="V70" s="32"/>
      <c r="W70" s="32"/>
      <c r="X70" s="32"/>
      <c r="Y70" s="32"/>
      <c r="Z70" s="31">
        <v>4.9317904565679083</v>
      </c>
      <c r="AA70" s="31">
        <v>4.9983335011725876</v>
      </c>
      <c r="AB70" s="31">
        <v>5.0934319663149958</v>
      </c>
      <c r="AC70" s="31">
        <v>5.3173770942542218</v>
      </c>
      <c r="AD70" s="31">
        <v>5.5304249334077742</v>
      </c>
      <c r="AE70" s="31">
        <v>5.7555214958144383</v>
      </c>
      <c r="AF70" s="31">
        <v>6.0130984513404231</v>
      </c>
      <c r="AG70" s="31">
        <v>6.3876909721143011</v>
      </c>
      <c r="AH70" s="31">
        <v>6.680804340988538</v>
      </c>
      <c r="AI70" s="31">
        <v>6.9792494232942994</v>
      </c>
      <c r="AJ70" s="31">
        <v>7.4372876092942519</v>
      </c>
      <c r="AK70" s="31">
        <v>8.1688786730425704</v>
      </c>
      <c r="AL70" s="31">
        <v>8.6955888349517263</v>
      </c>
      <c r="AM70" s="31">
        <v>9.3433495449441839</v>
      </c>
      <c r="AN70" s="31">
        <v>10.06715110055606</v>
      </c>
      <c r="AO70" s="31">
        <v>10.75759162302848</v>
      </c>
      <c r="AP70" s="31">
        <v>11.352328537976975</v>
      </c>
      <c r="AQ70" s="31">
        <v>11.874926418881341</v>
      </c>
      <c r="AR70" s="31">
        <v>12.679418253641051</v>
      </c>
      <c r="AS70" s="31">
        <v>12.971188011392702</v>
      </c>
      <c r="AT70" s="31">
        <v>13.144174736549386</v>
      </c>
      <c r="AU70" s="31">
        <v>13.241870300829227</v>
      </c>
      <c r="AV70" s="31">
        <v>13.52479584326632</v>
      </c>
      <c r="AW70" s="31">
        <v>13.710233487056088</v>
      </c>
      <c r="AX70" s="31">
        <v>14.479180529668412</v>
      </c>
      <c r="AY70" s="31">
        <v>14.6685416787482</v>
      </c>
      <c r="AZ70" s="31">
        <v>15.004242278294486</v>
      </c>
      <c r="BA70" s="31">
        <v>15.28289409719053</v>
      </c>
      <c r="BB70" s="31">
        <v>16.029432102025101</v>
      </c>
      <c r="BC70" s="31">
        <v>16.492613591338642</v>
      </c>
      <c r="BD70" s="32"/>
      <c r="BE70" s="32"/>
      <c r="BF70" s="32"/>
    </row>
    <row r="71" spans="1:58">
      <c r="A71" s="1">
        <f t="shared" si="0"/>
        <v>55</v>
      </c>
      <c r="B71" s="33" t="s">
        <v>49</v>
      </c>
      <c r="C71" s="33" t="s">
        <v>50</v>
      </c>
      <c r="D71" s="32" t="s">
        <v>75</v>
      </c>
      <c r="E71" s="32" t="s">
        <v>76</v>
      </c>
      <c r="F71" s="32"/>
      <c r="G71" s="32"/>
      <c r="H71" s="32"/>
      <c r="I71" s="32"/>
      <c r="J71" s="32"/>
      <c r="K71" s="32"/>
      <c r="L71" s="32"/>
      <c r="M71" s="32"/>
      <c r="N71" s="32"/>
      <c r="O71" s="32"/>
      <c r="P71" s="32"/>
      <c r="Q71" s="32"/>
      <c r="R71" s="32"/>
      <c r="S71" s="32"/>
      <c r="T71" s="32"/>
      <c r="U71" s="32"/>
      <c r="V71" s="32"/>
      <c r="W71" s="32"/>
      <c r="X71" s="32"/>
      <c r="Y71" s="32"/>
      <c r="Z71" s="33">
        <v>5.0464234406999999</v>
      </c>
      <c r="AA71" s="33">
        <v>5.1138050703999998</v>
      </c>
      <c r="AB71" s="33">
        <v>5.3789973736999999</v>
      </c>
      <c r="AC71" s="33">
        <v>5.7869186258000003</v>
      </c>
      <c r="AD71" s="33">
        <v>6.1458677581999996</v>
      </c>
      <c r="AE71" s="33">
        <v>6.4580889891000002</v>
      </c>
      <c r="AF71" s="33">
        <v>6.8676024894000003</v>
      </c>
      <c r="AG71" s="33">
        <v>7.0440946540000002</v>
      </c>
      <c r="AH71" s="33">
        <v>7.2501461436000003</v>
      </c>
      <c r="AI71" s="33">
        <v>7.6674722259000001</v>
      </c>
      <c r="AJ71" s="33">
        <v>8.1671847765999992</v>
      </c>
      <c r="AK71" s="33">
        <v>8.8802416266000002</v>
      </c>
      <c r="AL71" s="33">
        <v>10.3207035973</v>
      </c>
      <c r="AM71" s="33">
        <v>12.6816111066</v>
      </c>
      <c r="AN71" s="33">
        <v>14.5330595415</v>
      </c>
      <c r="AO71" s="33">
        <v>15.8407946843</v>
      </c>
      <c r="AP71" s="33">
        <v>22.071956407399998</v>
      </c>
      <c r="AQ71" s="33">
        <v>24.191843229900002</v>
      </c>
      <c r="AR71" s="33">
        <v>25.5844228759</v>
      </c>
      <c r="AS71" s="33">
        <v>26.277721295199999</v>
      </c>
      <c r="AT71" s="33">
        <v>27.280686915699999</v>
      </c>
      <c r="AU71" s="33">
        <v>27.058068596399998</v>
      </c>
      <c r="AV71" s="33">
        <v>26.840848494500001</v>
      </c>
      <c r="AW71" s="33">
        <v>27.909493384400001</v>
      </c>
      <c r="AX71" s="33">
        <v>29.0636827505</v>
      </c>
      <c r="AY71" s="33">
        <v>29.5241783592</v>
      </c>
      <c r="AZ71" s="33">
        <v>30.832136198299999</v>
      </c>
      <c r="BA71" s="33">
        <v>31.551167362299999</v>
      </c>
      <c r="BB71" s="33">
        <v>34.929328384900003</v>
      </c>
      <c r="BC71" s="32"/>
      <c r="BD71" s="32"/>
      <c r="BE71" s="32"/>
      <c r="BF71" s="32"/>
    </row>
    <row r="72" spans="1:58">
      <c r="A72" s="1">
        <f t="shared" si="0"/>
        <v>56</v>
      </c>
      <c r="B72" s="32" t="s">
        <v>17</v>
      </c>
      <c r="C72" s="32" t="s">
        <v>52</v>
      </c>
      <c r="D72" s="32" t="s">
        <v>75</v>
      </c>
      <c r="E72" s="32" t="s">
        <v>76</v>
      </c>
      <c r="F72" s="32"/>
      <c r="G72" s="32"/>
      <c r="H72" s="32"/>
      <c r="I72" s="32"/>
      <c r="J72" s="32"/>
      <c r="K72" s="32"/>
      <c r="L72" s="32"/>
      <c r="M72" s="32"/>
      <c r="N72" s="32"/>
      <c r="O72" s="32"/>
      <c r="P72" s="32"/>
      <c r="Q72" s="32"/>
      <c r="R72" s="32"/>
      <c r="S72" s="32"/>
      <c r="T72" s="32"/>
      <c r="U72" s="32"/>
      <c r="V72" s="32"/>
      <c r="W72" s="32"/>
      <c r="X72" s="32"/>
      <c r="Y72" s="32"/>
      <c r="Z72" s="31">
        <v>4.4864801523591347E-2</v>
      </c>
      <c r="AA72" s="31">
        <v>4.2694649621025586E-2</v>
      </c>
      <c r="AB72" s="31">
        <v>4.7269011791666142E-2</v>
      </c>
      <c r="AC72" s="31">
        <v>5.1396256765054889E-2</v>
      </c>
      <c r="AD72" s="31">
        <v>5.8291852095690919E-2</v>
      </c>
      <c r="AE72" s="31">
        <v>7.5315037763020995E-2</v>
      </c>
      <c r="AF72" s="31">
        <v>8.303204591540575E-2</v>
      </c>
      <c r="AG72" s="31">
        <v>0.22703378312216263</v>
      </c>
      <c r="AH72" s="31">
        <v>0.3255028345480091</v>
      </c>
      <c r="AI72" s="31">
        <v>0.46220558287303987</v>
      </c>
      <c r="AJ72" s="31">
        <v>0.59654909122515165</v>
      </c>
      <c r="AK72" s="31">
        <v>0.92790334662536778</v>
      </c>
      <c r="AL72" s="31">
        <v>1.2239742300098699</v>
      </c>
      <c r="AM72" s="31">
        <v>1.7476049333160826</v>
      </c>
      <c r="AN72" s="31">
        <v>2.6655586873949111</v>
      </c>
      <c r="AO72" s="31">
        <v>3.9475497699790871</v>
      </c>
      <c r="AP72" s="31">
        <v>6.3855776652969682</v>
      </c>
      <c r="AQ72" s="31">
        <v>6.8373542831590486</v>
      </c>
      <c r="AR72" s="31">
        <v>7.1255181192573565</v>
      </c>
      <c r="AS72" s="31">
        <v>7.3301597398944711</v>
      </c>
      <c r="AT72" s="31">
        <v>8.0380065353836709</v>
      </c>
      <c r="AU72" s="31">
        <v>9.0293825411269815</v>
      </c>
      <c r="AV72" s="31">
        <v>9.6275206315557842</v>
      </c>
      <c r="AW72" s="31">
        <v>9.9159696135813995</v>
      </c>
      <c r="AX72" s="31">
        <v>10.363231270686519</v>
      </c>
      <c r="AY72" s="31">
        <v>10.909449858533101</v>
      </c>
      <c r="AZ72" s="31">
        <v>11.550260154507553</v>
      </c>
      <c r="BA72" s="31">
        <v>11.992144601903361</v>
      </c>
      <c r="BB72" s="31">
        <v>12.696019414958892</v>
      </c>
      <c r="BC72" s="31">
        <v>12.990205062682383</v>
      </c>
      <c r="BD72" s="32"/>
      <c r="BE72" s="32"/>
      <c r="BF72" s="32"/>
    </row>
    <row r="73" spans="1:58">
      <c r="A73" s="1">
        <f t="shared" si="0"/>
        <v>57</v>
      </c>
      <c r="B73" s="23" t="s">
        <v>54</v>
      </c>
      <c r="C73" s="23" t="s">
        <v>78</v>
      </c>
      <c r="D73" s="7" t="s">
        <v>75</v>
      </c>
      <c r="E73" s="7" t="s">
        <v>76</v>
      </c>
      <c r="F73" s="14"/>
      <c r="G73" s="14"/>
      <c r="H73" s="14"/>
      <c r="I73" s="14"/>
      <c r="J73" s="14"/>
      <c r="K73" s="14"/>
      <c r="L73" s="14"/>
      <c r="M73" s="14"/>
      <c r="N73" s="14"/>
      <c r="O73" s="14"/>
      <c r="P73" s="14"/>
      <c r="Q73" s="14"/>
      <c r="R73" s="14"/>
      <c r="S73" s="14"/>
      <c r="T73" s="14"/>
      <c r="U73" s="14"/>
      <c r="V73" s="14"/>
      <c r="W73" s="14"/>
      <c r="X73" s="14"/>
      <c r="Y73" s="14"/>
      <c r="Z73" s="23">
        <v>0.55398925300000001</v>
      </c>
      <c r="AA73" s="23">
        <v>0.55669730770000003</v>
      </c>
      <c r="AB73" s="23">
        <v>0.59786555949999998</v>
      </c>
      <c r="AC73" s="23">
        <v>0.67041308769999997</v>
      </c>
      <c r="AD73" s="23">
        <v>0.72058474080000001</v>
      </c>
      <c r="AE73" s="23">
        <v>0.81658163719999999</v>
      </c>
      <c r="AF73" s="23">
        <v>0.93505847320000002</v>
      </c>
      <c r="AG73" s="23">
        <v>1.0418524383000001</v>
      </c>
      <c r="AH73" s="23">
        <v>1.1602413933</v>
      </c>
      <c r="AI73" s="23">
        <v>1.3107490307</v>
      </c>
      <c r="AJ73" s="23">
        <v>1.4578125313999999</v>
      </c>
      <c r="AK73" s="23">
        <v>1.630092074</v>
      </c>
      <c r="AL73" s="23">
        <v>1.8255787271999999</v>
      </c>
      <c r="AM73" s="23">
        <v>2.0181375363999998</v>
      </c>
      <c r="AN73" s="23">
        <v>2.1660740956</v>
      </c>
      <c r="AO73" s="23">
        <v>2.3403800643000001</v>
      </c>
      <c r="AP73" s="23">
        <v>2.4824477837000001</v>
      </c>
      <c r="AQ73" s="23">
        <v>2.6395948768999999</v>
      </c>
      <c r="AR73" s="23">
        <v>2.8118778711000001</v>
      </c>
      <c r="AS73" s="23">
        <v>2.9678844538</v>
      </c>
      <c r="AT73" s="23">
        <v>3.1604492491</v>
      </c>
      <c r="AU73" s="23">
        <v>3.3227194247999998</v>
      </c>
      <c r="AV73" s="23">
        <v>3.6092250410000002</v>
      </c>
      <c r="AW73" s="23">
        <v>3.6967520782999999</v>
      </c>
      <c r="AX73" s="23">
        <v>3.7929103394000001</v>
      </c>
      <c r="AY73" s="23">
        <v>3.8719751259000001</v>
      </c>
      <c r="AZ73" s="23">
        <v>4.0259913297000001</v>
      </c>
      <c r="BA73" s="23">
        <v>4.2730714719999998</v>
      </c>
      <c r="BB73" s="23">
        <v>4.6368220868999996</v>
      </c>
    </row>
    <row r="74" spans="1:58">
      <c r="A74" s="1">
        <f t="shared" si="0"/>
        <v>58</v>
      </c>
      <c r="B74" s="23" t="s">
        <v>57</v>
      </c>
      <c r="C74" s="23" t="s">
        <v>58</v>
      </c>
      <c r="D74" s="7" t="s">
        <v>75</v>
      </c>
      <c r="E74" s="7" t="s">
        <v>76</v>
      </c>
      <c r="F74" s="14"/>
      <c r="G74" s="14"/>
      <c r="H74" s="14"/>
      <c r="I74" s="14"/>
      <c r="J74" s="14"/>
      <c r="K74" s="14"/>
      <c r="L74" s="14"/>
      <c r="M74" s="14"/>
      <c r="N74" s="14"/>
      <c r="O74" s="14"/>
      <c r="P74" s="14"/>
      <c r="Q74" s="14"/>
      <c r="R74" s="14"/>
      <c r="S74" s="14"/>
      <c r="T74" s="14"/>
      <c r="U74" s="14"/>
      <c r="V74" s="14"/>
      <c r="W74" s="14"/>
      <c r="X74" s="14"/>
      <c r="Y74" s="14"/>
      <c r="Z74" s="24"/>
      <c r="AA74" s="24"/>
      <c r="AB74" s="23">
        <v>1.0302349393000001</v>
      </c>
      <c r="AC74" s="23">
        <v>1.4463736163000001</v>
      </c>
      <c r="AD74" s="23">
        <v>1.7463930449</v>
      </c>
      <c r="AE74" s="23">
        <v>3.7333311643</v>
      </c>
      <c r="AF74" s="23">
        <v>8.6653078036999993</v>
      </c>
      <c r="AG74" s="23">
        <v>23.6942608216</v>
      </c>
      <c r="AH74" s="23">
        <v>66.428869234999993</v>
      </c>
      <c r="AI74" s="23">
        <v>137.8867307166</v>
      </c>
      <c r="AJ74" s="23">
        <v>191.6676333906</v>
      </c>
      <c r="AK74" s="23">
        <v>233.37937956280001</v>
      </c>
      <c r="AL74" s="23">
        <v>330.93824743319999</v>
      </c>
      <c r="AM74" s="23">
        <v>421.00030595099997</v>
      </c>
      <c r="AN74" s="23">
        <v>440.54133667650001</v>
      </c>
      <c r="AO74" s="23">
        <v>472.21880691379999</v>
      </c>
      <c r="AP74" s="23">
        <v>484.58564890719998</v>
      </c>
      <c r="AQ74" s="23">
        <v>491.37714386049998</v>
      </c>
      <c r="AR74" s="23">
        <v>528.67429061029998</v>
      </c>
      <c r="AS74" s="23">
        <v>520.55451048990005</v>
      </c>
      <c r="AT74" s="23">
        <v>552.70926816040003</v>
      </c>
      <c r="AU74" s="23">
        <v>565.46488008430003</v>
      </c>
      <c r="AV74" s="23">
        <v>549.89804017610004</v>
      </c>
      <c r="AW74" s="23">
        <v>580.45729288840005</v>
      </c>
      <c r="AX74" s="23">
        <v>650.88876996680006</v>
      </c>
      <c r="AY74" s="23">
        <v>619.64012658750005</v>
      </c>
      <c r="AZ74" s="23">
        <v>614.44768296910001</v>
      </c>
      <c r="BA74" s="23">
        <v>641.89908455579996</v>
      </c>
      <c r="BB74" s="23">
        <v>667.97676481830001</v>
      </c>
    </row>
    <row r="75" spans="1:58">
      <c r="A75" s="1">
        <f t="shared" si="0"/>
        <v>59</v>
      </c>
      <c r="B75" s="23" t="s">
        <v>60</v>
      </c>
      <c r="C75" s="23" t="s">
        <v>61</v>
      </c>
      <c r="D75" s="7" t="s">
        <v>75</v>
      </c>
      <c r="E75" s="7" t="s">
        <v>76</v>
      </c>
      <c r="F75" s="14"/>
      <c r="G75" s="14"/>
      <c r="H75" s="14"/>
      <c r="I75" s="14"/>
      <c r="J75" s="14"/>
      <c r="K75" s="14"/>
      <c r="L75" s="14"/>
      <c r="M75" s="14"/>
      <c r="N75" s="14"/>
      <c r="O75" s="14"/>
      <c r="P75" s="14"/>
      <c r="Q75" s="14"/>
      <c r="R75" s="14"/>
      <c r="S75" s="14"/>
      <c r="T75" s="14"/>
      <c r="U75" s="14"/>
      <c r="V75" s="14"/>
      <c r="W75" s="14"/>
      <c r="X75" s="14"/>
      <c r="Y75" s="14"/>
      <c r="Z75" s="23">
        <v>0.49396646999999999</v>
      </c>
      <c r="AA75" s="23">
        <v>0.50303297400000002</v>
      </c>
      <c r="AB75" s="23">
        <v>0.50926616800000002</v>
      </c>
      <c r="AC75" s="23">
        <v>0.516798549</v>
      </c>
      <c r="AD75" s="23">
        <v>0.52099301499999995</v>
      </c>
      <c r="AE75" s="23">
        <v>0.53509001700000003</v>
      </c>
      <c r="AF75" s="23">
        <v>0.54130535199999996</v>
      </c>
      <c r="AG75" s="23">
        <v>0.55400430499999997</v>
      </c>
      <c r="AH75" s="23">
        <v>0.56913217900000002</v>
      </c>
      <c r="AI75" s="23">
        <v>0.58852649199999996</v>
      </c>
      <c r="AJ75" s="23">
        <v>0.61041782600000005</v>
      </c>
      <c r="AK75" s="23">
        <v>0.627594553</v>
      </c>
      <c r="AL75" s="23">
        <v>0.63608661099999997</v>
      </c>
      <c r="AM75" s="23">
        <v>0.64032739100000002</v>
      </c>
      <c r="AN75" s="23">
        <v>0.63712780000000002</v>
      </c>
      <c r="AO75" s="23">
        <v>0.64095413000000001</v>
      </c>
      <c r="AP75" s="23">
        <v>0.64186933199999996</v>
      </c>
      <c r="AQ75" s="23">
        <v>0.63486009499999996</v>
      </c>
      <c r="AR75" s="23">
        <v>0.64509329000000004</v>
      </c>
      <c r="AS75" s="23">
        <v>0.65264435799999998</v>
      </c>
      <c r="AT75" s="23">
        <v>0.63600269300000001</v>
      </c>
      <c r="AU75" s="23">
        <v>0.62669821800000003</v>
      </c>
      <c r="AV75" s="23">
        <v>0.62762742800000004</v>
      </c>
      <c r="AW75" s="23">
        <v>0.64121563800000003</v>
      </c>
      <c r="AX75" s="23">
        <v>0.63239500599999998</v>
      </c>
      <c r="AY75" s="23">
        <v>0.63617311200000004</v>
      </c>
      <c r="AZ75" s="23">
        <v>0.64200440999999997</v>
      </c>
      <c r="BA75" s="23">
        <v>0.65628766599999999</v>
      </c>
      <c r="BB75" s="23">
        <v>0.66243579200000002</v>
      </c>
    </row>
    <row r="76" spans="1:58">
      <c r="A76" s="1">
        <f t="shared" si="0"/>
        <v>60</v>
      </c>
      <c r="B76" s="23" t="s">
        <v>66</v>
      </c>
      <c r="C76" s="23" t="s">
        <v>67</v>
      </c>
      <c r="D76" s="7" t="s">
        <v>75</v>
      </c>
      <c r="E76" s="7" t="s">
        <v>76</v>
      </c>
      <c r="F76" s="14"/>
      <c r="G76" s="14"/>
      <c r="H76" s="14"/>
      <c r="I76" s="14"/>
      <c r="J76" s="14"/>
      <c r="K76" s="14"/>
      <c r="L76" s="14"/>
      <c r="M76" s="14"/>
      <c r="N76" s="14"/>
      <c r="O76" s="14"/>
      <c r="P76" s="14"/>
      <c r="Q76" s="14"/>
      <c r="R76" s="14"/>
      <c r="S76" s="14"/>
      <c r="T76" s="14"/>
      <c r="U76" s="14"/>
      <c r="V76" s="14"/>
      <c r="W76" s="14"/>
      <c r="X76" s="14"/>
      <c r="Y76" s="14"/>
      <c r="Z76" s="24"/>
      <c r="AA76" s="24"/>
      <c r="AB76" s="24"/>
      <c r="AC76" s="24"/>
      <c r="AD76" s="24"/>
      <c r="AE76" s="23">
        <v>4.0148588669</v>
      </c>
      <c r="AF76" s="23">
        <v>19.560867772600002</v>
      </c>
      <c r="AG76" s="23">
        <v>88.048932372699994</v>
      </c>
      <c r="AH76" s="23">
        <v>435.042992857</v>
      </c>
      <c r="AI76" s="23">
        <v>711.23129969590002</v>
      </c>
      <c r="AJ76" s="23">
        <v>972.99127019169998</v>
      </c>
      <c r="AK76" s="23">
        <v>1622.1512332322</v>
      </c>
      <c r="AL76" s="23">
        <v>2103.0190348183</v>
      </c>
      <c r="AM76" s="23">
        <v>2413.8028601926999</v>
      </c>
      <c r="AN76" s="23">
        <v>2764.6901191937</v>
      </c>
      <c r="AO76" s="23">
        <v>3171.1319491271001</v>
      </c>
      <c r="AP76" s="23">
        <v>3382.5233520587999</v>
      </c>
      <c r="AQ76" s="23">
        <v>3546.4441068033998</v>
      </c>
      <c r="AR76" s="23">
        <v>3817.4602126064001</v>
      </c>
      <c r="AS76" s="23">
        <v>3978.8876327060998</v>
      </c>
      <c r="AT76" s="23">
        <v>4026.7437874449001</v>
      </c>
      <c r="AU76" s="23">
        <v>4008.6376033181</v>
      </c>
      <c r="AV76" s="23">
        <v>4094.8752004089001</v>
      </c>
      <c r="AW76" s="23">
        <v>4277.5173523501999</v>
      </c>
      <c r="AX76" s="23">
        <v>4498.1460561980002</v>
      </c>
      <c r="AY76" s="23">
        <v>4712.6882084689996</v>
      </c>
      <c r="AZ76" s="23">
        <v>4897.5594065163996</v>
      </c>
      <c r="BA76" s="23">
        <v>5162.3075891386998</v>
      </c>
      <c r="BB76" s="23">
        <v>6149.6752056705</v>
      </c>
    </row>
    <row r="77" spans="1:58">
      <c r="A77" s="1">
        <f t="shared" si="0"/>
        <v>61</v>
      </c>
    </row>
    <row r="78" spans="1:58">
      <c r="A78" s="1">
        <f t="shared" si="0"/>
        <v>62</v>
      </c>
      <c r="B78" s="26" t="s">
        <v>79</v>
      </c>
      <c r="C78" s="26"/>
      <c r="D78" s="26"/>
    </row>
    <row r="79" spans="1:58">
      <c r="A79" s="1">
        <f t="shared" si="0"/>
        <v>63</v>
      </c>
      <c r="B79" s="7" t="s">
        <v>73</v>
      </c>
      <c r="D79" s="3">
        <v>60</v>
      </c>
    </row>
    <row r="80" spans="1:58">
      <c r="A80" s="1">
        <f t="shared" si="0"/>
        <v>64</v>
      </c>
      <c r="B80" s="7" t="s">
        <v>80</v>
      </c>
      <c r="D80" s="34" t="s">
        <v>81</v>
      </c>
    </row>
    <row r="81" spans="1:58">
      <c r="A81" s="1">
        <f t="shared" si="0"/>
        <v>65</v>
      </c>
      <c r="B81" s="7" t="s">
        <v>82</v>
      </c>
      <c r="D81" s="31">
        <v>0.99628348247107346</v>
      </c>
      <c r="E81" s="7" t="s">
        <v>83</v>
      </c>
    </row>
    <row r="82" spans="1:58">
      <c r="A82" s="1">
        <f t="shared" si="0"/>
        <v>66</v>
      </c>
      <c r="B82" s="7" t="s">
        <v>84</v>
      </c>
      <c r="D82" s="35">
        <v>60.223822893442446</v>
      </c>
    </row>
    <row r="83" spans="1:58">
      <c r="A83" s="1">
        <f t="shared" si="0"/>
        <v>67</v>
      </c>
    </row>
    <row r="84" spans="1:58">
      <c r="A84" s="1">
        <f t="shared" ref="A84:A103" si="3">+A83+1</f>
        <v>68</v>
      </c>
      <c r="B84" s="36" t="s">
        <v>85</v>
      </c>
      <c r="C84" s="37"/>
      <c r="D84" s="37"/>
      <c r="E84" s="37"/>
      <c r="F84" s="37">
        <v>5</v>
      </c>
      <c r="G84" s="37">
        <f>+F84+1</f>
        <v>6</v>
      </c>
      <c r="H84" s="37">
        <f t="shared" ref="H84:BF84" si="4">+G84+1</f>
        <v>7</v>
      </c>
      <c r="I84" s="37">
        <f t="shared" si="4"/>
        <v>8</v>
      </c>
      <c r="J84" s="37">
        <f t="shared" si="4"/>
        <v>9</v>
      </c>
      <c r="K84" s="37">
        <f t="shared" si="4"/>
        <v>10</v>
      </c>
      <c r="L84" s="37">
        <f t="shared" si="4"/>
        <v>11</v>
      </c>
      <c r="M84" s="37">
        <f t="shared" si="4"/>
        <v>12</v>
      </c>
      <c r="N84" s="37">
        <f t="shared" si="4"/>
        <v>13</v>
      </c>
      <c r="O84" s="37">
        <f t="shared" si="4"/>
        <v>14</v>
      </c>
      <c r="P84" s="37">
        <f t="shared" si="4"/>
        <v>15</v>
      </c>
      <c r="Q84" s="37">
        <f t="shared" si="4"/>
        <v>16</v>
      </c>
      <c r="R84" s="37">
        <f t="shared" si="4"/>
        <v>17</v>
      </c>
      <c r="S84" s="37">
        <f t="shared" si="4"/>
        <v>18</v>
      </c>
      <c r="T84" s="37">
        <f t="shared" si="4"/>
        <v>19</v>
      </c>
      <c r="U84" s="37">
        <f t="shared" si="4"/>
        <v>20</v>
      </c>
      <c r="V84" s="37">
        <f t="shared" si="4"/>
        <v>21</v>
      </c>
      <c r="W84" s="37">
        <f t="shared" si="4"/>
        <v>22</v>
      </c>
      <c r="X84" s="37">
        <f t="shared" si="4"/>
        <v>23</v>
      </c>
      <c r="Y84" s="37">
        <f t="shared" si="4"/>
        <v>24</v>
      </c>
      <c r="Z84" s="37">
        <f t="shared" si="4"/>
        <v>25</v>
      </c>
      <c r="AA84" s="37">
        <f t="shared" si="4"/>
        <v>26</v>
      </c>
      <c r="AB84" s="37">
        <f t="shared" si="4"/>
        <v>27</v>
      </c>
      <c r="AC84" s="37">
        <f t="shared" si="4"/>
        <v>28</v>
      </c>
      <c r="AD84" s="37">
        <f t="shared" si="4"/>
        <v>29</v>
      </c>
      <c r="AE84" s="37">
        <f t="shared" si="4"/>
        <v>30</v>
      </c>
      <c r="AF84" s="37">
        <f t="shared" si="4"/>
        <v>31</v>
      </c>
      <c r="AG84" s="37">
        <f t="shared" si="4"/>
        <v>32</v>
      </c>
      <c r="AH84" s="37">
        <f t="shared" si="4"/>
        <v>33</v>
      </c>
      <c r="AI84" s="37">
        <f t="shared" si="4"/>
        <v>34</v>
      </c>
      <c r="AJ84" s="37">
        <f t="shared" si="4"/>
        <v>35</v>
      </c>
      <c r="AK84" s="37">
        <f t="shared" si="4"/>
        <v>36</v>
      </c>
      <c r="AL84" s="37">
        <f t="shared" si="4"/>
        <v>37</v>
      </c>
      <c r="AM84" s="37">
        <f t="shared" si="4"/>
        <v>38</v>
      </c>
      <c r="AN84" s="37">
        <f t="shared" si="4"/>
        <v>39</v>
      </c>
      <c r="AO84" s="37">
        <f t="shared" si="4"/>
        <v>40</v>
      </c>
      <c r="AP84" s="37">
        <f t="shared" si="4"/>
        <v>41</v>
      </c>
      <c r="AQ84" s="37">
        <f t="shared" si="4"/>
        <v>42</v>
      </c>
      <c r="AR84" s="37">
        <f t="shared" si="4"/>
        <v>43</v>
      </c>
      <c r="AS84" s="37">
        <f t="shared" si="4"/>
        <v>44</v>
      </c>
      <c r="AT84" s="37">
        <f t="shared" si="4"/>
        <v>45</v>
      </c>
      <c r="AU84" s="37">
        <f t="shared" si="4"/>
        <v>46</v>
      </c>
      <c r="AV84" s="37">
        <f t="shared" si="4"/>
        <v>47</v>
      </c>
      <c r="AW84" s="37">
        <f t="shared" si="4"/>
        <v>48</v>
      </c>
      <c r="AX84" s="37">
        <f t="shared" si="4"/>
        <v>49</v>
      </c>
      <c r="AY84" s="37">
        <f t="shared" si="4"/>
        <v>50</v>
      </c>
      <c r="AZ84" s="37">
        <f t="shared" si="4"/>
        <v>51</v>
      </c>
      <c r="BA84" s="37">
        <f t="shared" si="4"/>
        <v>52</v>
      </c>
      <c r="BB84" s="37">
        <f t="shared" si="4"/>
        <v>53</v>
      </c>
      <c r="BC84" s="37">
        <f t="shared" si="4"/>
        <v>54</v>
      </c>
      <c r="BD84" s="37">
        <f t="shared" si="4"/>
        <v>55</v>
      </c>
      <c r="BE84" s="37">
        <f t="shared" si="4"/>
        <v>56</v>
      </c>
      <c r="BF84" s="37">
        <f t="shared" si="4"/>
        <v>57</v>
      </c>
    </row>
    <row r="85" spans="1:58">
      <c r="A85" s="1">
        <f t="shared" si="3"/>
        <v>69</v>
      </c>
      <c r="B85" s="23" t="s">
        <v>28</v>
      </c>
      <c r="C85" s="23" t="s">
        <v>29</v>
      </c>
      <c r="D85" s="23" t="s">
        <v>30</v>
      </c>
      <c r="E85" s="23" t="s">
        <v>31</v>
      </c>
      <c r="F85" s="38">
        <v>1960</v>
      </c>
      <c r="G85" s="38">
        <v>1961</v>
      </c>
      <c r="H85" s="38">
        <v>1962</v>
      </c>
      <c r="I85" s="38">
        <v>1963</v>
      </c>
      <c r="J85" s="38">
        <v>1964</v>
      </c>
      <c r="K85" s="38">
        <v>1965</v>
      </c>
      <c r="L85" s="38">
        <v>1966</v>
      </c>
      <c r="M85" s="38">
        <v>1967</v>
      </c>
      <c r="N85" s="38">
        <v>1968</v>
      </c>
      <c r="O85" s="38">
        <v>1969</v>
      </c>
      <c r="P85" s="38">
        <v>1970</v>
      </c>
      <c r="Q85" s="38">
        <v>1971</v>
      </c>
      <c r="R85" s="38">
        <v>1972</v>
      </c>
      <c r="S85" s="38">
        <v>1973</v>
      </c>
      <c r="T85" s="38">
        <v>1974</v>
      </c>
      <c r="U85" s="38">
        <v>1975</v>
      </c>
      <c r="V85" s="38">
        <v>1976</v>
      </c>
      <c r="W85" s="38">
        <v>1977</v>
      </c>
      <c r="X85" s="38">
        <v>1978</v>
      </c>
      <c r="Y85" s="38">
        <v>1979</v>
      </c>
      <c r="Z85" s="38">
        <v>1980</v>
      </c>
      <c r="AA85" s="38">
        <v>1981</v>
      </c>
      <c r="AB85" s="38">
        <v>1982</v>
      </c>
      <c r="AC85" s="38">
        <v>1983</v>
      </c>
      <c r="AD85" s="38">
        <v>1984</v>
      </c>
      <c r="AE85" s="38">
        <v>1985</v>
      </c>
      <c r="AF85" s="38">
        <v>1986</v>
      </c>
      <c r="AG85" s="38">
        <v>1987</v>
      </c>
      <c r="AH85" s="38">
        <v>1988</v>
      </c>
      <c r="AI85" s="38">
        <v>1989</v>
      </c>
      <c r="AJ85" s="38">
        <v>1990</v>
      </c>
      <c r="AK85" s="38">
        <v>1991</v>
      </c>
      <c r="AL85" s="38">
        <v>1992</v>
      </c>
      <c r="AM85" s="38">
        <v>1993</v>
      </c>
      <c r="AN85" s="38">
        <v>1994</v>
      </c>
      <c r="AO85" s="38">
        <v>1995</v>
      </c>
      <c r="AP85" s="38">
        <v>1996</v>
      </c>
      <c r="AQ85" s="38">
        <v>1997</v>
      </c>
      <c r="AR85" s="38">
        <v>1998</v>
      </c>
      <c r="AS85" s="38">
        <v>1999</v>
      </c>
      <c r="AT85" s="38">
        <v>2000</v>
      </c>
      <c r="AU85" s="38">
        <v>2001</v>
      </c>
      <c r="AV85" s="38">
        <v>2002</v>
      </c>
      <c r="AW85" s="38">
        <v>2003</v>
      </c>
      <c r="AX85" s="38">
        <v>2004</v>
      </c>
      <c r="AY85" s="38">
        <v>2005</v>
      </c>
      <c r="AZ85" s="38">
        <v>2006</v>
      </c>
      <c r="BA85" s="38">
        <v>2007</v>
      </c>
      <c r="BB85" s="38">
        <v>2008</v>
      </c>
      <c r="BC85" s="38">
        <v>2009</v>
      </c>
      <c r="BD85" s="7">
        <v>2010</v>
      </c>
      <c r="BE85" s="7">
        <v>2011</v>
      </c>
      <c r="BF85" s="7">
        <v>2012</v>
      </c>
    </row>
    <row r="86" spans="1:58">
      <c r="A86" s="1">
        <f t="shared" si="3"/>
        <v>70</v>
      </c>
      <c r="B86" s="13" t="s">
        <v>32</v>
      </c>
      <c r="C86" s="13" t="s">
        <v>33</v>
      </c>
      <c r="D86" s="23" t="s">
        <v>86</v>
      </c>
      <c r="E86" s="23" t="s">
        <v>87</v>
      </c>
      <c r="F86" s="13"/>
      <c r="G86" s="13"/>
      <c r="H86" s="13"/>
      <c r="I86" s="13"/>
      <c r="J86" s="13"/>
      <c r="K86" s="13"/>
      <c r="L86" s="13"/>
      <c r="M86" s="13"/>
      <c r="N86" s="13"/>
      <c r="O86" s="13"/>
      <c r="P86" s="13"/>
      <c r="Q86" s="13">
        <v>7.8688425850291202</v>
      </c>
      <c r="R86" s="13">
        <v>7.7001841681494998</v>
      </c>
      <c r="S86" s="13">
        <v>7.8498159993174204</v>
      </c>
      <c r="T86" s="13">
        <v>8.2260022412153795</v>
      </c>
      <c r="U86" s="13">
        <v>12.186180036989001</v>
      </c>
      <c r="V86" s="13">
        <v>15.3991686037548</v>
      </c>
      <c r="W86" s="13">
        <v>15.375099999416699</v>
      </c>
      <c r="X86" s="13">
        <v>15.016116665749999</v>
      </c>
      <c r="Y86" s="13">
        <v>15.5519249993333</v>
      </c>
      <c r="Z86" s="13">
        <v>15.454058332500001</v>
      </c>
      <c r="AA86" s="13">
        <v>17.986691665833298</v>
      </c>
      <c r="AB86" s="13">
        <v>22.1178833323333</v>
      </c>
      <c r="AC86" s="13">
        <v>24.6154249995</v>
      </c>
      <c r="AD86" s="13">
        <v>25.353933385083302</v>
      </c>
      <c r="AE86" s="13">
        <v>27.9945916666667</v>
      </c>
      <c r="AF86" s="13">
        <v>30.4069</v>
      </c>
      <c r="AG86" s="13">
        <v>30.949833333333299</v>
      </c>
      <c r="AH86" s="13">
        <v>31.7332485981559</v>
      </c>
      <c r="AI86" s="13">
        <v>32.270000000000003</v>
      </c>
      <c r="AJ86" s="13">
        <v>34.568808333333301</v>
      </c>
      <c r="AK86" s="13">
        <v>36.5961833333333</v>
      </c>
      <c r="AL86" s="13">
        <v>38.950758333333297</v>
      </c>
      <c r="AM86" s="13">
        <v>39.567257499999997</v>
      </c>
      <c r="AN86" s="13">
        <v>40.211739166666703</v>
      </c>
      <c r="AO86" s="13">
        <v>40.278318333333303</v>
      </c>
      <c r="AP86" s="13">
        <v>41.794168333333303</v>
      </c>
      <c r="AQ86" s="13">
        <v>43.8921158333333</v>
      </c>
      <c r="AR86" s="13">
        <v>46.905651666666699</v>
      </c>
      <c r="AS86" s="13">
        <v>49.0854</v>
      </c>
      <c r="AT86" s="13">
        <v>52.141666666666701</v>
      </c>
      <c r="AU86" s="13">
        <v>55.8066666666667</v>
      </c>
      <c r="AV86" s="13">
        <v>57.887999999999998</v>
      </c>
      <c r="AW86" s="13">
        <v>58.150039999999997</v>
      </c>
      <c r="AX86" s="13">
        <v>59.512658333333299</v>
      </c>
      <c r="AY86" s="13">
        <v>64.327475000000007</v>
      </c>
      <c r="AZ86" s="13">
        <v>68.933233333333305</v>
      </c>
      <c r="BA86" s="13">
        <v>68.874875000000003</v>
      </c>
      <c r="BB86" s="13">
        <v>68.598275000000001</v>
      </c>
      <c r="BC86" s="13">
        <v>69.039066666666699</v>
      </c>
      <c r="BD86" s="23"/>
      <c r="BE86" s="23"/>
      <c r="BF86" s="23"/>
    </row>
    <row r="87" spans="1:58">
      <c r="A87" s="1">
        <f t="shared" si="3"/>
        <v>71</v>
      </c>
      <c r="B87" s="33" t="s">
        <v>22</v>
      </c>
      <c r="C87" s="33" t="s">
        <v>37</v>
      </c>
      <c r="D87" s="33" t="s">
        <v>86</v>
      </c>
      <c r="E87" s="33" t="s">
        <v>87</v>
      </c>
      <c r="F87" s="33">
        <v>245.19510139835899</v>
      </c>
      <c r="G87" s="33">
        <v>245.26010162116</v>
      </c>
      <c r="H87" s="33">
        <v>245.013850686544</v>
      </c>
      <c r="I87" s="33">
        <v>245.01635069607499</v>
      </c>
      <c r="J87" s="33">
        <v>245.027184079042</v>
      </c>
      <c r="K87" s="33">
        <v>245.06093420770699</v>
      </c>
      <c r="L87" s="33">
        <v>245.67843655764301</v>
      </c>
      <c r="M87" s="33">
        <v>246.00093779128099</v>
      </c>
      <c r="N87" s="33">
        <v>247.56469375695099</v>
      </c>
      <c r="O87" s="33">
        <v>259.960574351236</v>
      </c>
      <c r="P87" s="33">
        <v>276.403137026845</v>
      </c>
      <c r="Q87" s="33">
        <v>275.35645668533198</v>
      </c>
      <c r="R87" s="33">
        <v>252.02762746264901</v>
      </c>
      <c r="S87" s="33">
        <v>222.88918305322699</v>
      </c>
      <c r="T87" s="33">
        <v>240.70466763782301</v>
      </c>
      <c r="U87" s="33">
        <v>214.31290034121901</v>
      </c>
      <c r="V87" s="33">
        <v>238.95049426705901</v>
      </c>
      <c r="W87" s="33">
        <v>245.67968656657499</v>
      </c>
      <c r="X87" s="33">
        <v>225.65586023395699</v>
      </c>
      <c r="Y87" s="33">
        <v>212.721644262377</v>
      </c>
      <c r="Z87" s="33">
        <v>211.27955541470499</v>
      </c>
      <c r="AA87" s="33">
        <v>271.73145255032699</v>
      </c>
      <c r="AB87" s="33">
        <v>328.60625269898998</v>
      </c>
      <c r="AC87" s="33">
        <v>381.06603602462798</v>
      </c>
      <c r="AD87" s="33">
        <v>436.95666578800802</v>
      </c>
      <c r="AE87" s="33">
        <v>449.26296271160697</v>
      </c>
      <c r="AF87" s="33">
        <v>346.305903554493</v>
      </c>
      <c r="AG87" s="33">
        <v>300.536562401477</v>
      </c>
      <c r="AH87" s="33">
        <v>297.84821881937802</v>
      </c>
      <c r="AI87" s="33">
        <v>319.008299487903</v>
      </c>
      <c r="AJ87" s="33">
        <v>272.264787954393</v>
      </c>
      <c r="AK87" s="33">
        <v>282.10690880881998</v>
      </c>
      <c r="AL87" s="33">
        <v>264.69180075057898</v>
      </c>
      <c r="AM87" s="33">
        <v>283.16257950001801</v>
      </c>
      <c r="AN87" s="33">
        <v>555.20469565569704</v>
      </c>
      <c r="AO87" s="33">
        <v>499.14842590131002</v>
      </c>
      <c r="AP87" s="33">
        <v>511.55243027251601</v>
      </c>
      <c r="AQ87" s="33">
        <v>583.66937235339606</v>
      </c>
      <c r="AR87" s="33">
        <v>589.951774567332</v>
      </c>
      <c r="AS87" s="33">
        <v>615.69913197380595</v>
      </c>
      <c r="AT87" s="33">
        <v>711.97627443083297</v>
      </c>
      <c r="AU87" s="33">
        <v>733.03850707000004</v>
      </c>
      <c r="AV87" s="33">
        <v>696.98820361166702</v>
      </c>
      <c r="AW87" s="33">
        <v>581.20031386416701</v>
      </c>
      <c r="AX87" s="33">
        <v>528.28480930499995</v>
      </c>
      <c r="AY87" s="33">
        <v>527.46814284000004</v>
      </c>
      <c r="AZ87" s="33">
        <v>522.89010961083295</v>
      </c>
      <c r="BA87" s="33">
        <v>479.26678258750002</v>
      </c>
      <c r="BB87" s="33">
        <v>447.80525556077299</v>
      </c>
      <c r="BC87" s="1">
        <v>472.18629075489298</v>
      </c>
      <c r="BD87" s="1">
        <v>495.27702157239605</v>
      </c>
      <c r="BE87" s="33"/>
      <c r="BF87" s="33"/>
    </row>
    <row r="88" spans="1:58">
      <c r="A88" s="1">
        <f t="shared" si="3"/>
        <v>72</v>
      </c>
      <c r="B88" s="31" t="s">
        <v>39</v>
      </c>
      <c r="C88" s="31" t="s">
        <v>40</v>
      </c>
      <c r="D88" s="33" t="s">
        <v>86</v>
      </c>
      <c r="E88" s="33" t="s">
        <v>87</v>
      </c>
      <c r="F88" s="31">
        <v>2.4844700014844698</v>
      </c>
      <c r="G88" s="31">
        <v>2.4844700014844698</v>
      </c>
      <c r="H88" s="31">
        <v>2.4844700014844698</v>
      </c>
      <c r="I88" s="31">
        <v>2.4844699989999999</v>
      </c>
      <c r="J88" s="31">
        <v>2.5000000015000001</v>
      </c>
      <c r="K88" s="31">
        <v>2.5000000015000001</v>
      </c>
      <c r="L88" s="31">
        <v>2.5000000015000001</v>
      </c>
      <c r="M88" s="31">
        <v>2.5000000015000001</v>
      </c>
      <c r="N88" s="31">
        <v>2.5000000015000001</v>
      </c>
      <c r="O88" s="31">
        <v>2.5000000015000001</v>
      </c>
      <c r="P88" s="31">
        <v>2.5000000015000001</v>
      </c>
      <c r="Q88" s="31">
        <v>2.49347500129167</v>
      </c>
      <c r="R88" s="31">
        <v>2.2999999990000002</v>
      </c>
      <c r="S88" s="31">
        <v>2.0987499989999998</v>
      </c>
      <c r="T88" s="31">
        <v>2.0699999990000002</v>
      </c>
      <c r="U88" s="31">
        <v>2.0699999990000002</v>
      </c>
      <c r="V88" s="31">
        <v>2.0699999990000002</v>
      </c>
      <c r="W88" s="31">
        <v>2.0699999990000002</v>
      </c>
      <c r="X88" s="31">
        <v>2.0699999990000002</v>
      </c>
      <c r="Y88" s="31">
        <v>2.0699999990000002</v>
      </c>
      <c r="Z88" s="31">
        <v>2.0699999990000002</v>
      </c>
      <c r="AA88" s="31">
        <v>2.0699999990000002</v>
      </c>
      <c r="AB88" s="31">
        <v>2.0699999990000002</v>
      </c>
      <c r="AC88" s="31">
        <v>2.0699999990000002</v>
      </c>
      <c r="AD88" s="31">
        <v>2.06999999958333</v>
      </c>
      <c r="AE88" s="31">
        <v>2.0699999999999998</v>
      </c>
      <c r="AF88" s="31">
        <v>2.0699999999999998</v>
      </c>
      <c r="AG88" s="31">
        <v>2.0699999999999998</v>
      </c>
      <c r="AH88" s="31">
        <v>2.0699999999999998</v>
      </c>
      <c r="AI88" s="31">
        <v>2.0699999999999998</v>
      </c>
      <c r="AJ88" s="31">
        <v>2.0699999999999998</v>
      </c>
      <c r="AK88" s="31">
        <v>2.0699999999999998</v>
      </c>
      <c r="AL88" s="31">
        <v>2.8025000000000002</v>
      </c>
      <c r="AM88" s="31">
        <v>5</v>
      </c>
      <c r="AN88" s="31">
        <v>5.4649999999999999</v>
      </c>
      <c r="AO88" s="31">
        <v>6.1583333333333297</v>
      </c>
      <c r="AP88" s="31">
        <v>6.3516750000000002</v>
      </c>
      <c r="AQ88" s="31">
        <v>6.7093416666666696</v>
      </c>
      <c r="AR88" s="31">
        <v>7.1159083333333299</v>
      </c>
      <c r="AS88" s="31">
        <v>7.9422499999999996</v>
      </c>
      <c r="AT88" s="31">
        <v>8.21725833333333</v>
      </c>
      <c r="AU88" s="31">
        <v>8.4574916666666695</v>
      </c>
      <c r="AV88" s="31">
        <v>8.5677500000000002</v>
      </c>
      <c r="AW88" s="31">
        <v>8.5996833333333296</v>
      </c>
      <c r="AX88" s="31">
        <v>8.6355833333333294</v>
      </c>
      <c r="AY88" s="31">
        <v>8.6664416666666693</v>
      </c>
      <c r="AZ88" s="31">
        <v>8.6986158333333297</v>
      </c>
      <c r="BA88" s="31">
        <v>8.9659499999999994</v>
      </c>
      <c r="BB88" s="31">
        <v>9.5997416666666702</v>
      </c>
      <c r="BC88" s="31"/>
      <c r="BD88" s="33"/>
      <c r="BE88" s="33"/>
      <c r="BF88" s="33"/>
    </row>
    <row r="89" spans="1:58">
      <c r="A89" s="1">
        <f t="shared" si="3"/>
        <v>73</v>
      </c>
      <c r="B89" s="33" t="s">
        <v>23</v>
      </c>
      <c r="C89" s="33" t="s">
        <v>45</v>
      </c>
      <c r="D89" s="33" t="s">
        <v>86</v>
      </c>
      <c r="E89" s="33" t="s">
        <v>87</v>
      </c>
      <c r="F89" s="33">
        <v>7.1391596674247305E-5</v>
      </c>
      <c r="G89" s="33">
        <v>7.1391596674247305E-5</v>
      </c>
      <c r="H89" s="33">
        <v>7.1391596674247305E-5</v>
      </c>
      <c r="I89" s="33">
        <v>7.1391596674247305E-5</v>
      </c>
      <c r="J89" s="33">
        <v>7.1391596674247305E-5</v>
      </c>
      <c r="K89" s="33">
        <v>7.1391596674247305E-5</v>
      </c>
      <c r="L89" s="33">
        <v>7.1391596674247305E-5</v>
      </c>
      <c r="M89" s="33">
        <v>8.6081194792526894E-5</v>
      </c>
      <c r="N89" s="33">
        <v>1.01985139685E-4</v>
      </c>
      <c r="O89" s="33">
        <v>1.01985139685E-4</v>
      </c>
      <c r="P89" s="33">
        <v>1.01985139685E-4</v>
      </c>
      <c r="Q89" s="33">
        <v>1.0342936280328E-4</v>
      </c>
      <c r="R89" s="33">
        <v>1.33267478842706E-4</v>
      </c>
      <c r="S89" s="33">
        <v>1.16437365491452E-4</v>
      </c>
      <c r="T89" s="33">
        <v>1.14938171943065E-4</v>
      </c>
      <c r="U89" s="33">
        <v>1.14938171943065E-4</v>
      </c>
      <c r="V89" s="33">
        <v>1.14938171943065E-4</v>
      </c>
      <c r="W89" s="33">
        <v>1.14938171943065E-4</v>
      </c>
      <c r="X89" s="33">
        <v>1.7626318381266601E-4</v>
      </c>
      <c r="Y89" s="33">
        <v>2.7485215053763402E-4</v>
      </c>
      <c r="Z89" s="33">
        <v>2.7485215053763402E-4</v>
      </c>
      <c r="AA89" s="33">
        <v>2.7485215053763402E-4</v>
      </c>
      <c r="AB89" s="33">
        <v>2.7485215053763402E-4</v>
      </c>
      <c r="AC89" s="33">
        <v>8.8252277014463205E-4</v>
      </c>
      <c r="AD89" s="33">
        <v>3.5966844251375698E-3</v>
      </c>
      <c r="AE89" s="33">
        <v>5.4335771505376303E-3</v>
      </c>
      <c r="AF89" s="33">
        <v>8.9156207437275994E-3</v>
      </c>
      <c r="AG89" s="33">
        <v>1.5365068100358399E-2</v>
      </c>
      <c r="AH89" s="33">
        <v>2.0223704525089599E-2</v>
      </c>
      <c r="AI89" s="33">
        <v>2.6985483870967698E-2</v>
      </c>
      <c r="AJ89" s="33">
        <v>3.2615621953404998E-2</v>
      </c>
      <c r="AK89" s="33">
        <v>3.67633074820789E-2</v>
      </c>
      <c r="AL89" s="33">
        <v>4.3685167383512503E-2</v>
      </c>
      <c r="AM89" s="33">
        <v>6.4871187589605694E-2</v>
      </c>
      <c r="AN89" s="33">
        <v>9.5568238854515902E-2</v>
      </c>
      <c r="AO89" s="33">
        <v>0.119913872960145</v>
      </c>
      <c r="AP89" s="33">
        <v>0.16354716757520099</v>
      </c>
      <c r="AQ89" s="33">
        <v>0.204796277898216</v>
      </c>
      <c r="AR89" s="33">
        <v>0.23116590058234099</v>
      </c>
      <c r="AS89" s="33">
        <v>0.26664297240719098</v>
      </c>
      <c r="AT89" s="33">
        <v>0.54491917586876604</v>
      </c>
      <c r="AU89" s="33">
        <v>0.71630515780899495</v>
      </c>
      <c r="AV89" s="33">
        <v>0.79241708431316704</v>
      </c>
      <c r="AW89" s="33">
        <v>0.86676432652534496</v>
      </c>
      <c r="AX89" s="33">
        <v>0.89949485400706297</v>
      </c>
      <c r="AY89" s="33">
        <v>0.90627897003822699</v>
      </c>
      <c r="AZ89" s="33">
        <v>0.91645177271303002</v>
      </c>
      <c r="BA89" s="33">
        <v>0.93524784557480201</v>
      </c>
      <c r="BB89" s="33">
        <v>1.05785833333333</v>
      </c>
      <c r="BC89" s="1">
        <v>1.4088000000000001</v>
      </c>
      <c r="BD89" s="1">
        <v>1.431025</v>
      </c>
      <c r="BE89" s="33"/>
      <c r="BF89" s="33"/>
    </row>
    <row r="90" spans="1:58">
      <c r="A90" s="1">
        <f t="shared" si="3"/>
        <v>74</v>
      </c>
      <c r="B90" s="33" t="s">
        <v>24</v>
      </c>
      <c r="C90" s="33" t="s">
        <v>47</v>
      </c>
      <c r="D90" s="33" t="s">
        <v>86</v>
      </c>
      <c r="E90" s="33" t="s">
        <v>87</v>
      </c>
      <c r="F90" s="33">
        <v>4.7619000037618999</v>
      </c>
      <c r="G90" s="33">
        <v>4.7619000037618999</v>
      </c>
      <c r="H90" s="33">
        <v>4.7619000037618999</v>
      </c>
      <c r="I90" s="33">
        <v>4.7619000037618999</v>
      </c>
      <c r="J90" s="33">
        <v>4.7619000037618999</v>
      </c>
      <c r="K90" s="33">
        <v>4.7619000037618999</v>
      </c>
      <c r="L90" s="33">
        <v>6.35912500535912</v>
      </c>
      <c r="M90" s="33">
        <v>7.5000000064999996</v>
      </c>
      <c r="N90" s="33">
        <v>7.5000000064999996</v>
      </c>
      <c r="O90" s="33">
        <v>7.5000000064999996</v>
      </c>
      <c r="P90" s="33">
        <v>7.5000000064999996</v>
      </c>
      <c r="Q90" s="33">
        <v>7.4919352309682399</v>
      </c>
      <c r="R90" s="33">
        <v>7.5944683739493604</v>
      </c>
      <c r="S90" s="33">
        <v>7.7420385621496797</v>
      </c>
      <c r="T90" s="33">
        <v>8.1016032272182894</v>
      </c>
      <c r="U90" s="33">
        <v>8.3758919456538603</v>
      </c>
      <c r="V90" s="33">
        <v>8.9604127281239201</v>
      </c>
      <c r="W90" s="33">
        <v>8.7385761713145698</v>
      </c>
      <c r="X90" s="33">
        <v>8.1928403484039301</v>
      </c>
      <c r="Y90" s="33">
        <v>8.12579094635689</v>
      </c>
      <c r="Z90" s="33">
        <v>7.8629447011379803</v>
      </c>
      <c r="AA90" s="33">
        <v>8.6585228170931696</v>
      </c>
      <c r="AB90" s="33">
        <v>9.4551319334863901</v>
      </c>
      <c r="AC90" s="33">
        <v>10.098898244046101</v>
      </c>
      <c r="AD90" s="33">
        <v>11.3625833326667</v>
      </c>
      <c r="AE90" s="33">
        <v>12.368749999583301</v>
      </c>
      <c r="AF90" s="33">
        <v>12.61083333325</v>
      </c>
      <c r="AG90" s="33">
        <v>12.961499999999999</v>
      </c>
      <c r="AH90" s="33">
        <v>13.9170833333333</v>
      </c>
      <c r="AI90" s="33">
        <v>16.2255</v>
      </c>
      <c r="AJ90" s="33">
        <v>17.503499999999999</v>
      </c>
      <c r="AK90" s="33">
        <v>22.742433333333299</v>
      </c>
      <c r="AL90" s="33">
        <v>25.9180833333333</v>
      </c>
      <c r="AM90" s="33">
        <v>30.4932916666667</v>
      </c>
      <c r="AN90" s="33">
        <v>31.373742499999999</v>
      </c>
      <c r="AO90" s="33">
        <v>32.4270766666667</v>
      </c>
      <c r="AP90" s="33">
        <v>35.433173333333301</v>
      </c>
      <c r="AQ90" s="33">
        <v>36.313285833333303</v>
      </c>
      <c r="AR90" s="33">
        <v>41.259365000000003</v>
      </c>
      <c r="AS90" s="33">
        <v>43.055428333333303</v>
      </c>
      <c r="AT90" s="33">
        <v>44.941605000000003</v>
      </c>
      <c r="AU90" s="33">
        <v>47.186414166666701</v>
      </c>
      <c r="AV90" s="33">
        <v>48.610319166666699</v>
      </c>
      <c r="AW90" s="33">
        <v>46.583284166666701</v>
      </c>
      <c r="AX90" s="33">
        <v>45.316466666666699</v>
      </c>
      <c r="AY90" s="33">
        <v>44.099975000000001</v>
      </c>
      <c r="AZ90" s="33">
        <v>45.3070083333333</v>
      </c>
      <c r="BA90" s="33">
        <v>41.3485333333333</v>
      </c>
      <c r="BB90" s="33">
        <v>43.505183333333299</v>
      </c>
      <c r="BC90" s="1">
        <v>48.405266666666698</v>
      </c>
      <c r="BD90" s="1">
        <v>45.725812121212108</v>
      </c>
      <c r="BE90" s="33"/>
      <c r="BF90" s="33"/>
    </row>
    <row r="91" spans="1:58">
      <c r="A91" s="1">
        <f t="shared" si="3"/>
        <v>75</v>
      </c>
      <c r="B91" s="31" t="s">
        <v>49</v>
      </c>
      <c r="C91" s="31" t="s">
        <v>50</v>
      </c>
      <c r="D91" s="33" t="s">
        <v>86</v>
      </c>
      <c r="E91" s="33" t="s">
        <v>87</v>
      </c>
      <c r="F91" s="31">
        <v>7.1428600061428602</v>
      </c>
      <c r="G91" s="31">
        <v>7.1428600061428602</v>
      </c>
      <c r="H91" s="31">
        <v>7.1428600061428602</v>
      </c>
      <c r="I91" s="31">
        <v>7.1428600061428602</v>
      </c>
      <c r="J91" s="31">
        <v>7.1428600061428602</v>
      </c>
      <c r="K91" s="31">
        <v>7.1428600061428602</v>
      </c>
      <c r="L91" s="31">
        <v>7.1428600061428602</v>
      </c>
      <c r="M91" s="31">
        <v>7.1428600061428602</v>
      </c>
      <c r="N91" s="31">
        <v>7.1428600061428602</v>
      </c>
      <c r="O91" s="31">
        <v>7.1428600061428602</v>
      </c>
      <c r="P91" s="31">
        <v>7.1428600061428602</v>
      </c>
      <c r="Q91" s="31">
        <v>7.1428599977626002</v>
      </c>
      <c r="R91" s="31">
        <v>7.1428599989999997</v>
      </c>
      <c r="S91" s="31">
        <v>7.0203836880377004</v>
      </c>
      <c r="T91" s="31">
        <v>7.1348111007360204</v>
      </c>
      <c r="U91" s="31">
        <v>7.34319333233333</v>
      </c>
      <c r="V91" s="31">
        <v>8.3671449991666709</v>
      </c>
      <c r="W91" s="31">
        <v>8.2765608324166706</v>
      </c>
      <c r="X91" s="31">
        <v>7.7293833323333301</v>
      </c>
      <c r="Y91" s="31">
        <v>7.4753091656666699</v>
      </c>
      <c r="Z91" s="31">
        <v>7.4201874989999999</v>
      </c>
      <c r="AA91" s="31">
        <v>9.0474983325833307</v>
      </c>
      <c r="AB91" s="31">
        <v>10.9223249994167</v>
      </c>
      <c r="AC91" s="31">
        <v>13.311516665916701</v>
      </c>
      <c r="AD91" s="31">
        <v>14.4138749994167</v>
      </c>
      <c r="AE91" s="31">
        <v>16.432116666500001</v>
      </c>
      <c r="AF91" s="31">
        <v>16.225741666499999</v>
      </c>
      <c r="AG91" s="31">
        <v>16.454491666666701</v>
      </c>
      <c r="AH91" s="31">
        <v>17.7471</v>
      </c>
      <c r="AI91" s="31">
        <v>20.572466666666699</v>
      </c>
      <c r="AJ91" s="31">
        <v>22.914766666666701</v>
      </c>
      <c r="AK91" s="31">
        <v>27.5078666666667</v>
      </c>
      <c r="AL91" s="31">
        <v>32.216833333333298</v>
      </c>
      <c r="AM91" s="31">
        <v>58.001333333333299</v>
      </c>
      <c r="AN91" s="31">
        <v>56.050575000000002</v>
      </c>
      <c r="AO91" s="31">
        <v>51.429833333333299</v>
      </c>
      <c r="AP91" s="31">
        <v>57.1148666666667</v>
      </c>
      <c r="AQ91" s="31">
        <v>58.731841666666703</v>
      </c>
      <c r="AR91" s="31">
        <v>60.366700000000002</v>
      </c>
      <c r="AS91" s="31">
        <v>70.326216666666696</v>
      </c>
      <c r="AT91" s="31">
        <v>76.175541666666703</v>
      </c>
      <c r="AU91" s="31">
        <v>78.563194999999993</v>
      </c>
      <c r="AV91" s="31">
        <v>78.749141666666702</v>
      </c>
      <c r="AW91" s="31">
        <v>75.935569444444397</v>
      </c>
      <c r="AX91" s="31">
        <v>79.173876064213601</v>
      </c>
      <c r="AY91" s="31">
        <v>75.554109451431103</v>
      </c>
      <c r="AZ91" s="31">
        <v>72.100835017862096</v>
      </c>
      <c r="BA91" s="31">
        <v>67.317638124285693</v>
      </c>
      <c r="BB91" s="31">
        <v>69.175319816225993</v>
      </c>
      <c r="BC91" s="31"/>
      <c r="BD91" s="33"/>
      <c r="BE91" s="33"/>
      <c r="BF91" s="33"/>
    </row>
    <row r="92" spans="1:58">
      <c r="A92" s="1">
        <f t="shared" si="3"/>
        <v>76</v>
      </c>
      <c r="B92" s="33" t="s">
        <v>17</v>
      </c>
      <c r="C92" s="33" t="s">
        <v>52</v>
      </c>
      <c r="D92" s="33" t="s">
        <v>86</v>
      </c>
      <c r="E92" s="33" t="s">
        <v>87</v>
      </c>
      <c r="F92" s="33">
        <v>2.875000002875E-2</v>
      </c>
      <c r="G92" s="33">
        <v>2.875000002875E-2</v>
      </c>
      <c r="H92" s="33">
        <v>2.875000002875E-2</v>
      </c>
      <c r="I92" s="33">
        <v>2.875000002875E-2</v>
      </c>
      <c r="J92" s="33">
        <v>2.875000002875E-2</v>
      </c>
      <c r="K92" s="33">
        <v>2.875000002875E-2</v>
      </c>
      <c r="L92" s="33">
        <v>2.875000002875E-2</v>
      </c>
      <c r="M92" s="33">
        <v>2.875000002875E-2</v>
      </c>
      <c r="N92" s="33">
        <v>2.875000002875E-2</v>
      </c>
      <c r="O92" s="33">
        <v>2.875000002875E-2</v>
      </c>
      <c r="P92" s="33">
        <v>2.875000002875E-2</v>
      </c>
      <c r="Q92" s="33">
        <v>2.8312083349854199E-2</v>
      </c>
      <c r="R92" s="33">
        <v>2.7053416666500001E-2</v>
      </c>
      <c r="S92" s="33">
        <v>2.4515166666416701E-2</v>
      </c>
      <c r="T92" s="33">
        <v>2.5408166665666702E-2</v>
      </c>
      <c r="U92" s="33">
        <v>2.5552749999E-2</v>
      </c>
      <c r="V92" s="33">
        <v>3.0229083332583302E-2</v>
      </c>
      <c r="W92" s="33">
        <v>3.04072499998333E-2</v>
      </c>
      <c r="X92" s="33">
        <v>0.03</v>
      </c>
      <c r="Y92" s="33">
        <v>0.03</v>
      </c>
      <c r="Z92" s="33">
        <v>3.2400249999999998E-2</v>
      </c>
      <c r="AA92" s="33">
        <v>3.5349499999999999E-2</v>
      </c>
      <c r="AB92" s="33">
        <v>3.7769749999999998E-2</v>
      </c>
      <c r="AC92" s="33">
        <v>4.01833333333333E-2</v>
      </c>
      <c r="AD92" s="33">
        <v>4.2442750000000001E-2</v>
      </c>
      <c r="AE92" s="33">
        <v>4.3180666666666701E-2</v>
      </c>
      <c r="AF92" s="33">
        <v>4.0428916666666703E-2</v>
      </c>
      <c r="AG92" s="33">
        <v>0.29073125</v>
      </c>
      <c r="AH92" s="33">
        <v>0.52464466666666698</v>
      </c>
      <c r="AI92" s="33">
        <v>0.74491808333333298</v>
      </c>
      <c r="AJ92" s="33">
        <v>0.92908883333333303</v>
      </c>
      <c r="AK92" s="33">
        <v>1.4344675</v>
      </c>
      <c r="AL92" s="33">
        <v>2.51655416666667</v>
      </c>
      <c r="AM92" s="33">
        <v>3.8742366666666701</v>
      </c>
      <c r="AN92" s="33">
        <v>6.0385883333333297</v>
      </c>
      <c r="AO92" s="33">
        <v>9.0243333333333293</v>
      </c>
      <c r="AP92" s="33">
        <v>11.293749999999999</v>
      </c>
      <c r="AQ92" s="33">
        <v>11.5435833333333</v>
      </c>
      <c r="AR92" s="33">
        <v>11.8745833333333</v>
      </c>
      <c r="AS92" s="33">
        <v>12.7751116666667</v>
      </c>
      <c r="AT92" s="33">
        <v>15.22725</v>
      </c>
      <c r="AU92" s="33">
        <v>20.703640833333299</v>
      </c>
      <c r="AV92" s="33">
        <v>23.677956666666699</v>
      </c>
      <c r="AW92" s="33">
        <v>23.7822675</v>
      </c>
      <c r="AX92" s="33">
        <v>22.581342500000002</v>
      </c>
      <c r="AY92" s="33">
        <v>23.060964999999999</v>
      </c>
      <c r="AZ92" s="33">
        <v>25.400779166666702</v>
      </c>
      <c r="BA92" s="33">
        <v>25.840341450216499</v>
      </c>
      <c r="BB92" s="33">
        <v>24.300642472865299</v>
      </c>
      <c r="BC92" s="1">
        <v>27.518299963924999</v>
      </c>
      <c r="BD92" s="1">
        <v>33.954262328026317</v>
      </c>
    </row>
    <row r="93" spans="1:58">
      <c r="A93" s="1">
        <f t="shared" si="3"/>
        <v>77</v>
      </c>
      <c r="B93" s="13" t="s">
        <v>77</v>
      </c>
      <c r="C93" s="13" t="s">
        <v>88</v>
      </c>
      <c r="D93" s="23" t="s">
        <v>86</v>
      </c>
      <c r="E93" s="23" t="s">
        <v>87</v>
      </c>
      <c r="F93" s="13">
        <v>1.7243647604458801</v>
      </c>
      <c r="G93" s="13">
        <v>1.6562977304103601</v>
      </c>
      <c r="H93" s="13">
        <v>1.6426843244032601</v>
      </c>
      <c r="I93" s="13">
        <v>1.6426843244032601</v>
      </c>
      <c r="J93" s="13">
        <v>1.6426843244032601</v>
      </c>
      <c r="K93" s="13">
        <v>1.6426843244032601</v>
      </c>
      <c r="L93" s="13">
        <v>1.6426843244032601</v>
      </c>
      <c r="M93" s="13">
        <v>1.6426843244032601</v>
      </c>
      <c r="N93" s="13">
        <v>1.6426843244032601</v>
      </c>
      <c r="O93" s="13">
        <v>1.6426843244032601</v>
      </c>
      <c r="P93" s="13">
        <v>1.6426843244032601</v>
      </c>
      <c r="Q93" s="13">
        <v>1.59598150959014</v>
      </c>
      <c r="R93" s="13">
        <v>1.4564075507496701</v>
      </c>
      <c r="S93" s="13">
        <v>1.2685652370873199</v>
      </c>
      <c r="T93" s="13">
        <v>1.21993512563943</v>
      </c>
      <c r="U93" s="13">
        <v>1.14760634333351</v>
      </c>
      <c r="V93" s="13">
        <v>1.1997683772607399</v>
      </c>
      <c r="W93" s="13">
        <v>1.1136900549013899</v>
      </c>
      <c r="X93" s="13">
        <v>0.98179127690677204</v>
      </c>
      <c r="Y93" s="13">
        <v>0.91027929884701098</v>
      </c>
      <c r="Z93" s="13">
        <v>0.90216797785152003</v>
      </c>
      <c r="AA93" s="13">
        <v>1.1322723540825099</v>
      </c>
      <c r="AB93" s="13">
        <v>1.2116876705461901</v>
      </c>
      <c r="AC93" s="13">
        <v>1.29514541225179</v>
      </c>
      <c r="AD93" s="13">
        <v>1.4560369638512201</v>
      </c>
      <c r="AE93" s="13">
        <v>1.50718555555916</v>
      </c>
      <c r="AF93" s="13">
        <v>1.11177283393546</v>
      </c>
      <c r="AG93" s="13">
        <v>0.91922255070036596</v>
      </c>
      <c r="AH93" s="13">
        <v>0.89693437988769198</v>
      </c>
      <c r="AI93" s="13">
        <v>0.96234868643724003</v>
      </c>
      <c r="AJ93" s="13">
        <v>0.82630727329313702</v>
      </c>
      <c r="AK93" s="13">
        <v>0.84841771352756301</v>
      </c>
      <c r="AL93" s="13">
        <v>0.79795720405162995</v>
      </c>
      <c r="AM93" s="13">
        <v>0.84280830958794495</v>
      </c>
      <c r="AN93" s="13">
        <v>0.82587773251902596</v>
      </c>
      <c r="AO93" s="13">
        <v>0.72862363573157296</v>
      </c>
      <c r="AP93" s="13">
        <v>0.76502656402846203</v>
      </c>
      <c r="AQ93" s="13">
        <v>0.88544765261550196</v>
      </c>
      <c r="AR93" s="13">
        <v>0.90017875705607397</v>
      </c>
      <c r="AS93" s="13">
        <v>0.93862727583333305</v>
      </c>
      <c r="AT93" s="13">
        <v>1.08540083333333</v>
      </c>
      <c r="AU93" s="13">
        <v>1.11751</v>
      </c>
      <c r="AV93" s="13">
        <v>1.0625516666666699</v>
      </c>
      <c r="AW93" s="13">
        <v>0.88603416666666701</v>
      </c>
      <c r="AX93" s="13">
        <v>0.805365</v>
      </c>
      <c r="AY93" s="13">
        <v>0.80411999999999995</v>
      </c>
      <c r="AZ93" s="13">
        <v>0.79714083333333297</v>
      </c>
      <c r="BA93" s="13">
        <v>0.73063750000000005</v>
      </c>
      <c r="BB93" s="13">
        <v>0.682674711239873</v>
      </c>
      <c r="BC93" s="13">
        <v>0.71984335978561498</v>
      </c>
    </row>
    <row r="94" spans="1:58">
      <c r="A94" s="1">
        <f t="shared" si="3"/>
        <v>78</v>
      </c>
      <c r="B94" s="13" t="s">
        <v>54</v>
      </c>
      <c r="C94" s="13" t="s">
        <v>78</v>
      </c>
      <c r="D94" s="23" t="s">
        <v>86</v>
      </c>
      <c r="E94" s="23" t="s">
        <v>87</v>
      </c>
      <c r="F94" s="13">
        <v>0.71428599971428597</v>
      </c>
      <c r="G94" s="13">
        <v>0.71428599971428597</v>
      </c>
      <c r="H94" s="13">
        <v>0.71428599971428597</v>
      </c>
      <c r="I94" s="13">
        <v>0.71428599971428597</v>
      </c>
      <c r="J94" s="13">
        <v>0.71428599971428597</v>
      </c>
      <c r="K94" s="13">
        <v>0.71428599971428597</v>
      </c>
      <c r="L94" s="13">
        <v>0.71428599971428597</v>
      </c>
      <c r="M94" s="13">
        <v>0.71428599971428597</v>
      </c>
      <c r="N94" s="13">
        <v>0.71428599971428597</v>
      </c>
      <c r="O94" s="13">
        <v>0.71428599971428597</v>
      </c>
      <c r="P94" s="13">
        <v>0.71428599971428597</v>
      </c>
      <c r="Q94" s="13">
        <v>0.71521699900000002</v>
      </c>
      <c r="R94" s="13">
        <v>0.76870451342999402</v>
      </c>
      <c r="S94" s="13">
        <v>0.69395909802109201</v>
      </c>
      <c r="T94" s="13">
        <v>0.67947700357025098</v>
      </c>
      <c r="U94" s="13">
        <v>0.73950775529633594</v>
      </c>
      <c r="V94" s="13">
        <v>0.86956521814744803</v>
      </c>
      <c r="W94" s="13">
        <v>0.86956521814744803</v>
      </c>
      <c r="X94" s="13">
        <v>0.86956521814744803</v>
      </c>
      <c r="Y94" s="13">
        <v>0.84202260193494305</v>
      </c>
      <c r="Z94" s="13">
        <v>0.77883373727604199</v>
      </c>
      <c r="AA94" s="13">
        <v>0.87757894275815296</v>
      </c>
      <c r="AB94" s="13">
        <v>1.0858158330833301</v>
      </c>
      <c r="AC94" s="13">
        <v>1.1140999997500001</v>
      </c>
      <c r="AD94" s="13">
        <v>1.47527749975</v>
      </c>
      <c r="AE94" s="13">
        <v>2.2286749994166701</v>
      </c>
      <c r="AF94" s="13">
        <v>2.2850316664166699</v>
      </c>
      <c r="AG94" s="13">
        <v>2.03603333333333</v>
      </c>
      <c r="AH94" s="13">
        <v>2.2734675000000002</v>
      </c>
      <c r="AI94" s="13">
        <v>2.6226775</v>
      </c>
      <c r="AJ94" s="13">
        <v>2.58732083333333</v>
      </c>
      <c r="AK94" s="13">
        <v>2.7613150000000002</v>
      </c>
      <c r="AL94" s="13">
        <v>2.8520141666666698</v>
      </c>
      <c r="AM94" s="13">
        <v>3.2677415833333301</v>
      </c>
      <c r="AN94" s="13">
        <v>3.5507983333333302</v>
      </c>
      <c r="AO94" s="13">
        <v>3.6270850000000001</v>
      </c>
      <c r="AP94" s="13">
        <v>4.2993491666666701</v>
      </c>
      <c r="AQ94" s="13">
        <v>4.6079616666666698</v>
      </c>
      <c r="AR94" s="13">
        <v>5.52828416666667</v>
      </c>
      <c r="AS94" s="13">
        <v>6.1094841666666699</v>
      </c>
      <c r="AT94" s="13">
        <v>6.9398283333333302</v>
      </c>
      <c r="AU94" s="13">
        <v>8.6091808333333297</v>
      </c>
      <c r="AV94" s="13">
        <v>10.540746666666699</v>
      </c>
      <c r="AW94" s="13">
        <v>7.5647491666666697</v>
      </c>
      <c r="AX94" s="13">
        <v>6.4596925000000001</v>
      </c>
      <c r="AY94" s="13">
        <v>6.3593283333333304</v>
      </c>
      <c r="AZ94" s="13">
        <v>6.7715491666666701</v>
      </c>
      <c r="BA94" s="13">
        <v>7.0453650000000003</v>
      </c>
      <c r="BB94" s="13">
        <v>8.26122333333333</v>
      </c>
      <c r="BC94" s="13">
        <v>8.4736741582488797</v>
      </c>
    </row>
    <row r="95" spans="1:58">
      <c r="A95" s="1">
        <f t="shared" si="3"/>
        <v>79</v>
      </c>
      <c r="B95" s="13" t="s">
        <v>57</v>
      </c>
      <c r="C95" s="13" t="s">
        <v>58</v>
      </c>
      <c r="D95" s="23" t="s">
        <v>86</v>
      </c>
      <c r="E95" s="23" t="s">
        <v>87</v>
      </c>
      <c r="F95" s="13">
        <v>7.1430000071429994E-2</v>
      </c>
      <c r="G95" s="13">
        <v>7.1430000071429994E-2</v>
      </c>
      <c r="H95" s="13">
        <v>7.1430000071429994E-2</v>
      </c>
      <c r="I95" s="13">
        <v>7.1430000071429994E-2</v>
      </c>
      <c r="J95" s="13">
        <v>7.1430000071429994E-2</v>
      </c>
      <c r="K95" s="13">
        <v>7.1430000071429994E-2</v>
      </c>
      <c r="L95" s="13">
        <v>7.1430000071429994E-2</v>
      </c>
      <c r="M95" s="13">
        <v>7.1430000071429994E-2</v>
      </c>
      <c r="N95" s="13">
        <v>7.1430000071429994E-2</v>
      </c>
      <c r="O95" s="13">
        <v>7.1430000071429994E-2</v>
      </c>
      <c r="P95" s="13">
        <v>7.1430000071429994E-2</v>
      </c>
      <c r="Q95" s="13">
        <v>7.1429995890081102E-2</v>
      </c>
      <c r="R95" s="13">
        <v>7.1429999990000007E-2</v>
      </c>
      <c r="S95" s="13">
        <v>7.0214499989999998E-2</v>
      </c>
      <c r="T95" s="13">
        <v>7.1359499990000005E-2</v>
      </c>
      <c r="U95" s="13">
        <v>7.421924999E-2</v>
      </c>
      <c r="V95" s="13">
        <v>8.2661666662499994E-2</v>
      </c>
      <c r="W95" s="13">
        <v>8.2589999993333302E-2</v>
      </c>
      <c r="X95" s="13">
        <v>7.7356666656666698E-2</v>
      </c>
      <c r="Y95" s="13">
        <v>7.4828333323333301E-2</v>
      </c>
      <c r="Z95" s="13">
        <v>7.4169999989999999E-2</v>
      </c>
      <c r="AA95" s="13">
        <v>0.50052333332666699</v>
      </c>
      <c r="AB95" s="13">
        <v>0.94046666666166701</v>
      </c>
      <c r="AC95" s="13">
        <v>1.5386249999924999</v>
      </c>
      <c r="AD95" s="13">
        <v>3.5970249999949999</v>
      </c>
      <c r="AE95" s="13">
        <v>6.7202000000058302</v>
      </c>
      <c r="AF95" s="13">
        <v>14</v>
      </c>
      <c r="AG95" s="13">
        <v>42.841266666666698</v>
      </c>
      <c r="AH95" s="13">
        <v>106.135833333333</v>
      </c>
      <c r="AI95" s="13">
        <v>223.09160630809001</v>
      </c>
      <c r="AJ95" s="13">
        <v>428.85466666666701</v>
      </c>
      <c r="AK95" s="13">
        <v>734.00991666666698</v>
      </c>
      <c r="AL95" s="13">
        <v>1133.8343333333301</v>
      </c>
      <c r="AM95" s="13">
        <v>1195.01675</v>
      </c>
      <c r="AN95" s="13">
        <v>979.44541666666703</v>
      </c>
      <c r="AO95" s="13">
        <v>968.91666666666697</v>
      </c>
      <c r="AP95" s="13">
        <v>1046.08475</v>
      </c>
      <c r="AQ95" s="13">
        <v>1083.00866666667</v>
      </c>
      <c r="AR95" s="13">
        <v>1240.3058333333299</v>
      </c>
      <c r="AS95" s="13">
        <v>1454.8271666666701</v>
      </c>
      <c r="AT95" s="13">
        <v>1644.4753333333299</v>
      </c>
      <c r="AU95" s="13">
        <v>1755.6587500000001</v>
      </c>
      <c r="AV95" s="13">
        <v>1797.5505000000001</v>
      </c>
      <c r="AW95" s="13">
        <v>1963.72008333333</v>
      </c>
      <c r="AX95" s="13">
        <v>1810.3047136515099</v>
      </c>
      <c r="AY95" s="13">
        <v>1780.6657768939399</v>
      </c>
      <c r="AZ95" s="13">
        <v>1831.45340494586</v>
      </c>
      <c r="BA95" s="13">
        <v>1723.4917723430001</v>
      </c>
      <c r="BB95" s="13">
        <v>1720.4438833177701</v>
      </c>
      <c r="BC95" s="13"/>
    </row>
    <row r="96" spans="1:58">
      <c r="A96" s="1">
        <f t="shared" si="3"/>
        <v>80</v>
      </c>
      <c r="B96" s="13" t="s">
        <v>60</v>
      </c>
      <c r="C96" s="13" t="s">
        <v>61</v>
      </c>
      <c r="D96" s="23" t="s">
        <v>86</v>
      </c>
      <c r="E96" s="23" t="s">
        <v>87</v>
      </c>
      <c r="F96" s="13">
        <v>0.357142999357143</v>
      </c>
      <c r="G96" s="13">
        <v>0.357142999357143</v>
      </c>
      <c r="H96" s="13">
        <v>0.357142999357143</v>
      </c>
      <c r="I96" s="13">
        <v>0.357142999357143</v>
      </c>
      <c r="J96" s="13">
        <v>0.357142999357143</v>
      </c>
      <c r="K96" s="13">
        <v>0.357142999357143</v>
      </c>
      <c r="L96" s="13">
        <v>0.357142999357143</v>
      </c>
      <c r="M96" s="13">
        <v>0.36210333266567502</v>
      </c>
      <c r="N96" s="13">
        <v>0.41666699941666702</v>
      </c>
      <c r="O96" s="13">
        <v>0.41666699941666702</v>
      </c>
      <c r="P96" s="13">
        <v>0.41666699941666702</v>
      </c>
      <c r="Q96" s="13">
        <v>0.41092023742942502</v>
      </c>
      <c r="R96" s="13">
        <v>0.40039046153000801</v>
      </c>
      <c r="S96" s="13">
        <v>0.40817094529930797</v>
      </c>
      <c r="T96" s="13">
        <v>0.42775643974766298</v>
      </c>
      <c r="U96" s="13">
        <v>0.45204116566666702</v>
      </c>
      <c r="V96" s="13">
        <v>0.55650983233333295</v>
      </c>
      <c r="W96" s="13">
        <v>0.57327199900000003</v>
      </c>
      <c r="X96" s="13">
        <v>0.52150458233333297</v>
      </c>
      <c r="Y96" s="13">
        <v>0.47218116566666701</v>
      </c>
      <c r="Z96" s="13">
        <v>0.43029499900000001</v>
      </c>
      <c r="AA96" s="13">
        <v>0.49764133233333302</v>
      </c>
      <c r="AB96" s="13">
        <v>0.57244683233333304</v>
      </c>
      <c r="AC96" s="13">
        <v>0.65972458233333298</v>
      </c>
      <c r="AD96" s="13">
        <v>0.75180666625000003</v>
      </c>
      <c r="AE96" s="13">
        <v>0.77924599974999997</v>
      </c>
      <c r="AF96" s="13">
        <v>0.68219733333333299</v>
      </c>
      <c r="AG96" s="13">
        <v>0.61192650000000004</v>
      </c>
      <c r="AH96" s="13">
        <v>0.56217016666666697</v>
      </c>
      <c r="AI96" s="13">
        <v>0.61117275000000004</v>
      </c>
      <c r="AJ96" s="13">
        <v>0.56317716666666695</v>
      </c>
      <c r="AK96" s="13">
        <v>0.56701533333333298</v>
      </c>
      <c r="AL96" s="13">
        <v>0.56977416666666703</v>
      </c>
      <c r="AM96" s="13">
        <v>0.66675655333333295</v>
      </c>
      <c r="AN96" s="13">
        <v>0.65342660416666698</v>
      </c>
      <c r="AO96" s="13">
        <v>0.63366811999999995</v>
      </c>
      <c r="AP96" s="13">
        <v>0.64095825500000003</v>
      </c>
      <c r="AQ96" s="13">
        <v>0.61083611416666705</v>
      </c>
      <c r="AR96" s="13">
        <v>0.60382359416666698</v>
      </c>
      <c r="AS96" s="13">
        <v>0.61805684500000002</v>
      </c>
      <c r="AT96" s="13">
        <v>0.66093083333333302</v>
      </c>
      <c r="AU96" s="13">
        <v>0.69465500000000002</v>
      </c>
      <c r="AV96" s="13">
        <v>0.66722333333333295</v>
      </c>
      <c r="AW96" s="13">
        <v>0.61247249999999998</v>
      </c>
      <c r="AX96" s="13">
        <v>0.54618</v>
      </c>
      <c r="AY96" s="13">
        <v>0.54999833333333303</v>
      </c>
      <c r="AZ96" s="13">
        <v>0.54348666666666701</v>
      </c>
      <c r="BA96" s="13">
        <v>0.499771666666667</v>
      </c>
      <c r="BB96" s="13">
        <v>0.54396624999999998</v>
      </c>
      <c r="BC96" s="13">
        <v>0.64191926349599604</v>
      </c>
    </row>
    <row r="97" spans="1:58">
      <c r="A97" s="1">
        <f t="shared" si="3"/>
        <v>81</v>
      </c>
      <c r="B97" s="13" t="s">
        <v>66</v>
      </c>
      <c r="C97" s="13" t="s">
        <v>67</v>
      </c>
      <c r="D97" s="23" t="s">
        <v>86</v>
      </c>
      <c r="E97" s="23" t="s">
        <v>87</v>
      </c>
      <c r="F97" s="13"/>
      <c r="G97" s="13"/>
      <c r="H97" s="13"/>
      <c r="I97" s="13"/>
      <c r="J97" s="13"/>
      <c r="K97" s="13"/>
      <c r="L97" s="13"/>
      <c r="M97" s="13"/>
      <c r="N97" s="13"/>
      <c r="O97" s="13"/>
      <c r="P97" s="13"/>
      <c r="Q97" s="13"/>
      <c r="R97" s="13"/>
      <c r="S97" s="13"/>
      <c r="T97" s="13"/>
      <c r="U97" s="13"/>
      <c r="V97" s="13"/>
      <c r="W97" s="13"/>
      <c r="X97" s="13"/>
      <c r="Y97" s="13"/>
      <c r="Z97" s="13"/>
      <c r="AA97" s="13"/>
      <c r="AB97" s="13"/>
      <c r="AC97" s="13">
        <v>1.0017709226849301</v>
      </c>
      <c r="AD97" s="13"/>
      <c r="AE97" s="13"/>
      <c r="AF97" s="13">
        <v>22.7444347826086</v>
      </c>
      <c r="AG97" s="13">
        <v>78.291398840579504</v>
      </c>
      <c r="AH97" s="13">
        <v>606.51826086956396</v>
      </c>
      <c r="AI97" s="13">
        <v>4463.9459694565103</v>
      </c>
      <c r="AJ97" s="13">
        <v>6482.7957028985302</v>
      </c>
      <c r="AK97" s="13">
        <v>10037.034830917801</v>
      </c>
      <c r="AL97" s="13">
        <v>11202.1916666667</v>
      </c>
      <c r="AM97" s="13">
        <v>10640.958333333299</v>
      </c>
      <c r="AN97" s="13">
        <v>10965.666666666701</v>
      </c>
      <c r="AO97" s="13">
        <v>11038.25</v>
      </c>
      <c r="AP97" s="13">
        <v>11032.583333333299</v>
      </c>
      <c r="AQ97" s="13">
        <v>11683.333333333299</v>
      </c>
      <c r="AR97" s="13">
        <v>13268</v>
      </c>
      <c r="AS97" s="13">
        <v>13943.166666666701</v>
      </c>
      <c r="AT97" s="13">
        <v>14167.75</v>
      </c>
      <c r="AU97" s="13">
        <v>14725.166666666701</v>
      </c>
      <c r="AV97" s="13">
        <v>15279.5</v>
      </c>
      <c r="AW97" s="13">
        <v>15509.583333333299</v>
      </c>
      <c r="AX97" s="13">
        <v>15746</v>
      </c>
      <c r="AY97" s="13">
        <v>15858.916666666701</v>
      </c>
      <c r="AZ97" s="13">
        <v>15994.25</v>
      </c>
      <c r="BA97" s="13">
        <v>16105.125</v>
      </c>
      <c r="BB97" s="13">
        <v>16302.25</v>
      </c>
      <c r="BC97" s="13"/>
    </row>
    <row r="98" spans="1:58">
      <c r="A98" s="1">
        <f t="shared" si="3"/>
        <v>82</v>
      </c>
      <c r="B98" s="31" t="s">
        <v>63</v>
      </c>
      <c r="C98" s="31" t="s">
        <v>94</v>
      </c>
      <c r="D98" s="23"/>
      <c r="E98" s="23"/>
      <c r="F98" s="31">
        <v>1</v>
      </c>
      <c r="G98" s="31">
        <v>1</v>
      </c>
      <c r="H98" s="31">
        <v>1</v>
      </c>
      <c r="I98" s="31">
        <v>1</v>
      </c>
      <c r="J98" s="31">
        <v>1</v>
      </c>
      <c r="K98" s="31">
        <v>1</v>
      </c>
      <c r="L98" s="31">
        <v>1</v>
      </c>
      <c r="M98" s="31">
        <v>1</v>
      </c>
      <c r="N98" s="31">
        <v>1</v>
      </c>
      <c r="O98" s="31">
        <v>1</v>
      </c>
      <c r="P98" s="31">
        <v>1</v>
      </c>
      <c r="Q98" s="31">
        <v>1</v>
      </c>
      <c r="R98" s="31">
        <v>1</v>
      </c>
      <c r="S98" s="31">
        <v>1</v>
      </c>
      <c r="T98" s="31">
        <v>1</v>
      </c>
      <c r="U98" s="31">
        <v>1</v>
      </c>
      <c r="V98" s="31">
        <v>1</v>
      </c>
      <c r="W98" s="31">
        <v>1</v>
      </c>
      <c r="X98" s="31">
        <v>1</v>
      </c>
      <c r="Y98" s="31">
        <v>1</v>
      </c>
      <c r="Z98" s="31">
        <v>1</v>
      </c>
      <c r="AA98" s="31">
        <v>1</v>
      </c>
      <c r="AB98" s="31">
        <v>1</v>
      </c>
      <c r="AC98" s="31">
        <v>1</v>
      </c>
      <c r="AD98" s="31">
        <v>1</v>
      </c>
      <c r="AE98" s="31">
        <v>1</v>
      </c>
      <c r="AF98" s="31">
        <v>1</v>
      </c>
      <c r="AG98" s="31">
        <v>1</v>
      </c>
      <c r="AH98" s="31">
        <v>1</v>
      </c>
      <c r="AI98" s="31">
        <v>1</v>
      </c>
      <c r="AJ98" s="31">
        <v>1</v>
      </c>
      <c r="AK98" s="31">
        <v>1</v>
      </c>
      <c r="AL98" s="31">
        <v>1</v>
      </c>
      <c r="AM98" s="31">
        <v>1</v>
      </c>
      <c r="AN98" s="31">
        <v>1</v>
      </c>
      <c r="AO98" s="31">
        <v>1</v>
      </c>
      <c r="AP98" s="31">
        <v>1</v>
      </c>
      <c r="AQ98" s="31">
        <v>1</v>
      </c>
      <c r="AR98" s="31">
        <v>1</v>
      </c>
      <c r="AS98" s="31">
        <v>1</v>
      </c>
      <c r="AT98" s="31">
        <v>1</v>
      </c>
      <c r="AU98" s="31">
        <v>1</v>
      </c>
      <c r="AV98" s="31">
        <v>1</v>
      </c>
      <c r="AW98" s="31">
        <v>1</v>
      </c>
      <c r="AX98" s="31">
        <v>1</v>
      </c>
      <c r="AY98" s="31">
        <v>1</v>
      </c>
      <c r="AZ98" s="31">
        <v>1</v>
      </c>
      <c r="BA98" s="31">
        <v>1</v>
      </c>
      <c r="BB98" s="31">
        <v>1</v>
      </c>
      <c r="BC98" s="31">
        <v>1</v>
      </c>
      <c r="BD98" s="31">
        <v>1</v>
      </c>
      <c r="BE98" s="31">
        <v>1</v>
      </c>
      <c r="BF98" s="31">
        <v>1</v>
      </c>
    </row>
    <row r="99" spans="1:58">
      <c r="A99" s="1">
        <f t="shared" si="3"/>
        <v>83</v>
      </c>
      <c r="B99" s="39" t="s">
        <v>89</v>
      </c>
      <c r="C99" s="39"/>
      <c r="D99" s="39"/>
      <c r="E99" s="23" t="s">
        <v>90</v>
      </c>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row>
    <row r="100" spans="1:58">
      <c r="A100" s="1">
        <f t="shared" si="3"/>
        <v>84</v>
      </c>
      <c r="B100" s="23" t="s">
        <v>91</v>
      </c>
      <c r="C100" s="23"/>
      <c r="D100" s="40">
        <v>60</v>
      </c>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row>
    <row r="101" spans="1:58">
      <c r="A101" s="1">
        <f t="shared" si="3"/>
        <v>85</v>
      </c>
      <c r="B101" s="23" t="s">
        <v>92</v>
      </c>
      <c r="C101" s="23"/>
      <c r="D101" s="41" t="s">
        <v>81</v>
      </c>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row>
    <row r="102" spans="1:58">
      <c r="A102" s="1">
        <f t="shared" si="3"/>
        <v>86</v>
      </c>
      <c r="B102" s="23" t="s">
        <v>93</v>
      </c>
      <c r="C102" s="23"/>
      <c r="D102" s="42">
        <v>1.056</v>
      </c>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row>
    <row r="103" spans="1:58">
      <c r="A103" s="1">
        <f t="shared" si="3"/>
        <v>87</v>
      </c>
      <c r="B103" s="23" t="s">
        <v>92</v>
      </c>
      <c r="C103" s="23"/>
      <c r="D103" s="43">
        <v>56.818181818181813</v>
      </c>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row>
    <row r="113" spans="1:1">
      <c r="A113" s="69">
        <f>3056160*'Data Reference Sheet'!$B$4</f>
        <v>0</v>
      </c>
    </row>
    <row r="114" spans="1:1">
      <c r="A114" s="53">
        <f>'Data Reference Sheet'!$B$4*5911381.19</f>
        <v>0</v>
      </c>
    </row>
    <row r="115" spans="1:1">
      <c r="A115" s="69">
        <f>'Data Reference Sheet'!$B$4*3870992.19</f>
        <v>0</v>
      </c>
    </row>
    <row r="116" spans="1:1">
      <c r="A116" s="53">
        <f>'Data Reference Sheet'!$B$4*3626492.19</f>
        <v>0</v>
      </c>
    </row>
    <row r="117" spans="1:1">
      <c r="A117" s="69">
        <f>'Data Reference Sheet'!$B$4*1954000</f>
        <v>0</v>
      </c>
    </row>
    <row r="118" spans="1:1">
      <c r="A118" s="53">
        <f>'Data Reference Sheet'!$B$4*1727000</f>
        <v>0</v>
      </c>
    </row>
    <row r="119" spans="1:1">
      <c r="A119" s="69">
        <f>'Data Reference Sheet'!$B$4*1595580</f>
        <v>0</v>
      </c>
    </row>
    <row r="120" spans="1:1">
      <c r="A120" s="53">
        <f>'Data Reference Sheet'!$B$4*2993760</f>
        <v>0</v>
      </c>
    </row>
    <row r="121" spans="1:1">
      <c r="A121" s="69">
        <f>'Data Reference Sheet'!$B$4*2499520</f>
        <v>0</v>
      </c>
    </row>
    <row r="122" spans="1:1">
      <c r="A122" s="53">
        <f>'Data Reference Sheet'!$B$4*2237270</f>
        <v>0</v>
      </c>
    </row>
    <row r="123" spans="1:1">
      <c r="A123" s="69">
        <f>'Data Reference Sheet'!$B$4*1985127.1</f>
        <v>0</v>
      </c>
    </row>
    <row r="124" spans="1:1">
      <c r="A124" s="53">
        <f>'Data Reference Sheet'!$B$4*1857187.5</f>
        <v>0</v>
      </c>
    </row>
    <row r="125" spans="1:1">
      <c r="A125" s="69">
        <f>'Data Reference Sheet'!$B$4*1772563.77</f>
        <v>0</v>
      </c>
    </row>
    <row r="126" spans="1:1">
      <c r="A126" s="53">
        <f>'Data Reference Sheet'!$B$4*1725893.2</f>
        <v>0</v>
      </c>
    </row>
    <row r="127" spans="1:1">
      <c r="A127" s="69">
        <f>'Data Reference Sheet'!$B$4*1828312.5</f>
        <v>0</v>
      </c>
    </row>
    <row r="128" spans="1:1">
      <c r="A128" s="53">
        <f>'Data Reference Sheet'!$B$4*1232146</f>
        <v>0</v>
      </c>
    </row>
    <row r="129" spans="1:1">
      <c r="A129" s="69">
        <f>'Data Reference Sheet'!$B$4*1225159.5</f>
        <v>0</v>
      </c>
    </row>
    <row r="130" spans="1:1">
      <c r="A130" s="53">
        <f>'Data Reference Sheet'!$B$4*1184799</f>
        <v>0</v>
      </c>
    </row>
    <row r="131" spans="1:1">
      <c r="A131" s="69">
        <f>'Data Reference Sheet'!$B$4*1170389</f>
        <v>0</v>
      </c>
    </row>
    <row r="132" spans="1:1">
      <c r="A132" s="53">
        <f>'Data Reference Sheet'!$B$4*845250</f>
        <v>0</v>
      </c>
    </row>
    <row r="133" spans="1:1">
      <c r="A133" s="69">
        <f>'Data Reference Sheet'!$B$4*2188057.2</f>
        <v>0</v>
      </c>
    </row>
    <row r="134" spans="1:1">
      <c r="A134" s="53">
        <f>'Data Reference Sheet'!$B$4*1913628.6</f>
        <v>0</v>
      </c>
    </row>
    <row r="135" spans="1:1">
      <c r="A135" s="69">
        <f>'Data Reference Sheet'!$B$4*2155216</f>
        <v>0</v>
      </c>
    </row>
    <row r="136" spans="1:1">
      <c r="A136" s="53">
        <f>'Data Reference Sheet'!$B$4*1954000</f>
        <v>0</v>
      </c>
    </row>
    <row r="137" spans="1:1">
      <c r="A137" s="69">
        <f>'Data Reference Sheet'!$B$4*1954000</f>
        <v>0</v>
      </c>
    </row>
    <row r="138" spans="1:1">
      <c r="A138" s="53">
        <f>'Data Reference Sheet'!$B$4*1727000</f>
        <v>0</v>
      </c>
    </row>
    <row r="139" spans="1:1">
      <c r="A139" s="69">
        <f>'Data Reference Sheet'!$B$4*1595580</f>
        <v>0</v>
      </c>
    </row>
    <row r="140" spans="1:1">
      <c r="A140" s="53">
        <f>'Data Reference Sheet'!$B$4*1553540</f>
        <v>0</v>
      </c>
    </row>
    <row r="141" spans="1:1">
      <c r="A141" s="69">
        <f>'Data Reference Sheet'!$B$4*1828312.5</f>
        <v>0</v>
      </c>
    </row>
    <row r="142" spans="1:1">
      <c r="A142" s="53">
        <f>'Data Reference Sheet'!$B$4*1232146</f>
        <v>0</v>
      </c>
    </row>
    <row r="143" spans="1:1">
      <c r="A143" s="69">
        <f>'Data Reference Sheet'!$B$4*1225159.5</f>
        <v>0</v>
      </c>
    </row>
    <row r="144" spans="1:1">
      <c r="A144" s="53">
        <f>'Data Reference Sheet'!$B$4*1184799</f>
        <v>0</v>
      </c>
    </row>
    <row r="145" spans="1:1">
      <c r="A145" s="69">
        <f>'Data Reference Sheet'!$B$4*1170389</f>
        <v>0</v>
      </c>
    </row>
    <row r="146" spans="1:1">
      <c r="A146" s="53">
        <f>'Data Reference Sheet'!$B$4*845250</f>
        <v>0</v>
      </c>
    </row>
    <row r="147" spans="1:1">
      <c r="A147" s="69">
        <f>+'Data Reference Sheet'!$B$4*3807347.65</f>
        <v>0</v>
      </c>
    </row>
    <row r="148" spans="1:1">
      <c r="A148" s="53">
        <f>+'Data Reference Sheet'!$B$4*3912814</f>
        <v>0</v>
      </c>
    </row>
    <row r="149" spans="1:1">
      <c r="A149" s="69">
        <f>+'Data Reference Sheet'!$B$4*4286267.75</f>
        <v>0</v>
      </c>
    </row>
    <row r="150" spans="1:1">
      <c r="A150" s="53">
        <f>+'Data Reference Sheet'!$B$4*4342425.75</f>
        <v>0</v>
      </c>
    </row>
    <row r="151" spans="1:1">
      <c r="A151" s="69">
        <f>+'Data Reference Sheet'!$B$4*4230105.75</f>
        <v>0</v>
      </c>
    </row>
    <row r="152" spans="1:1">
      <c r="A152" s="53">
        <f>+'Data Reference Sheet'!$B$4*3599997.87</f>
        <v>0</v>
      </c>
    </row>
    <row r="153" spans="1:1">
      <c r="A153" s="69">
        <f>+'Data Reference Sheet'!$B$4*3562186</f>
        <v>0</v>
      </c>
    </row>
    <row r="154" spans="1:1">
      <c r="A154" s="53">
        <f>+'Data Reference Sheet'!$B$4*3358953</f>
        <v>0</v>
      </c>
    </row>
    <row r="155" spans="1:1">
      <c r="A155" s="69">
        <f>+'Data Reference Sheet'!$B$4*3501133.5</f>
        <v>0</v>
      </c>
    </row>
    <row r="156" spans="1:1">
      <c r="A156" s="53">
        <f>+'Data Reference Sheet'!$B$4*3345216</f>
        <v>0</v>
      </c>
    </row>
    <row r="157" spans="1:1">
      <c r="A157" s="69">
        <f>+'Data Reference Sheet'!$B$4*3401775</f>
        <v>0</v>
      </c>
    </row>
    <row r="158" spans="1:1">
      <c r="A158" s="53">
        <f>+'Data Reference Sheet'!$B$4*2167654.5</f>
        <v>0</v>
      </c>
    </row>
    <row r="159" spans="1:1">
      <c r="A159" s="69">
        <f>+'Data Reference Sheet'!$B$4*3142346</f>
        <v>0</v>
      </c>
    </row>
    <row r="160" spans="1:1">
      <c r="A160" s="53">
        <f>+'Data Reference Sheet'!$B$4*3176197.5</f>
        <v>0</v>
      </c>
    </row>
    <row r="161" spans="1:1">
      <c r="A161" s="69">
        <f>+'Data Reference Sheet'!$B$4*2304665</f>
        <v>0</v>
      </c>
    </row>
    <row r="162" spans="1:1">
      <c r="A162" s="53">
        <f>+'Data Reference Sheet'!$B$4*2852566.5</f>
        <v>0</v>
      </c>
    </row>
    <row r="163" spans="1:1">
      <c r="A163" s="69">
        <f>+'Data Reference Sheet'!$B$4*2534070</f>
        <v>0</v>
      </c>
    </row>
    <row r="164" spans="1:1">
      <c r="A164" s="53">
        <f>+'Data Reference Sheet'!$B$4*4194780</f>
        <v>0</v>
      </c>
    </row>
    <row r="165" spans="1:1">
      <c r="A165" s="69">
        <f>+'Data Reference Sheet'!$B$4*3099800</f>
        <v>0</v>
      </c>
    </row>
    <row r="166" spans="1:1">
      <c r="A166" s="53">
        <f>+'Data Reference Sheet'!$B$4*2706000</f>
        <v>0</v>
      </c>
    </row>
    <row r="167" spans="1:1">
      <c r="A167" s="69">
        <f>+'Data Reference Sheet'!$B$4*3496000</f>
        <v>0</v>
      </c>
    </row>
    <row r="168" spans="1:1">
      <c r="A168" s="53">
        <f>+'Data Reference Sheet'!$B$4*3491335</f>
        <v>0</v>
      </c>
    </row>
    <row r="169" spans="1:1">
      <c r="A169" s="69">
        <f>+'Data Reference Sheet'!$B$4*3382534</f>
        <v>0</v>
      </c>
    </row>
    <row r="170" spans="1:1">
      <c r="A170" s="53">
        <f>+'Data Reference Sheet'!$B$4*2937600</f>
        <v>0</v>
      </c>
    </row>
    <row r="171" spans="1:1">
      <c r="A171" s="69">
        <f>+'Data Reference Sheet'!$B$4*3659766.67</f>
        <v>0</v>
      </c>
    </row>
    <row r="172" spans="1:1">
      <c r="A172" s="53">
        <f>+'Data Reference Sheet'!$B$4*3618275</f>
        <v>0</v>
      </c>
    </row>
    <row r="173" spans="1:1">
      <c r="A173" s="69">
        <f>+'Data Reference Sheet'!$B$4*3498915.42</f>
        <v>0</v>
      </c>
    </row>
    <row r="174" spans="1:1">
      <c r="A174" s="53">
        <f>+'Data Reference Sheet'!$B$4*3486900</f>
        <v>0</v>
      </c>
    </row>
    <row r="175" spans="1:1">
      <c r="A175" s="69">
        <f>+'Data Reference Sheet'!$B$4*3620391.67</f>
        <v>0</v>
      </c>
    </row>
    <row r="176" spans="1:1">
      <c r="A176" s="53">
        <f>+'Data Reference Sheet'!$B$4*3692125</f>
        <v>0</v>
      </c>
    </row>
    <row r="177" spans="1:1">
      <c r="A177" s="69">
        <f>+'Data Reference Sheet'!$B$4*4585491.25</f>
        <v>0</v>
      </c>
    </row>
    <row r="178" spans="1:1">
      <c r="A178" s="53">
        <f>+'Data Reference Sheet'!$B$4*2498137.2</f>
        <v>0</v>
      </c>
    </row>
    <row r="179" spans="1:1">
      <c r="A179" s="69">
        <f>+'Data Reference Sheet'!$B$4*3417180</f>
        <v>0</v>
      </c>
    </row>
    <row r="180" spans="1:1">
      <c r="A180" s="53">
        <f>+'Data Reference Sheet'!$B$4*3134670</f>
        <v>0</v>
      </c>
    </row>
    <row r="181" spans="1:1">
      <c r="A181" s="69">
        <f>+'Data Reference Sheet'!$B$4*4274276.99</f>
        <v>0</v>
      </c>
    </row>
    <row r="182" spans="1:1">
      <c r="A182" s="70">
        <f>+'Data Reference Sheet'!$B$4*2863569.62</f>
        <v>0</v>
      </c>
    </row>
  </sheetData>
  <mergeCells count="1">
    <mergeCell ref="B59:C5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sheetPr codeName="Sheet1">
    <tabColor theme="5" tint="-0.249977111117893"/>
  </sheetPr>
  <dimension ref="A1:G57"/>
  <sheetViews>
    <sheetView workbookViewId="0">
      <selection activeCell="E12" sqref="E12"/>
    </sheetView>
  </sheetViews>
  <sheetFormatPr defaultRowHeight="15"/>
  <cols>
    <col min="1" max="1" width="43.5703125" customWidth="1"/>
    <col min="2" max="2" width="23.5703125" customWidth="1"/>
    <col min="3" max="3" width="19.140625" customWidth="1"/>
    <col min="4" max="4" width="2.28515625" customWidth="1"/>
    <col min="5" max="6" width="29.42578125" style="1" bestFit="1" customWidth="1"/>
    <col min="7" max="7" width="14.85546875" bestFit="1" customWidth="1"/>
    <col min="8" max="8" width="18.28515625" bestFit="1" customWidth="1"/>
    <col min="9" max="9" width="10.85546875" customWidth="1"/>
  </cols>
  <sheetData>
    <row r="1" spans="1:7" s="1" customFormat="1" ht="15.75" thickBot="1">
      <c r="A1" s="45" t="s">
        <v>23</v>
      </c>
    </row>
    <row r="2" spans="1:7" s="1" customFormat="1" ht="15.75" thickBot="1">
      <c r="A2" s="74" t="s">
        <v>304</v>
      </c>
      <c r="B2" s="75" t="s">
        <v>305</v>
      </c>
    </row>
    <row r="3" spans="1:7" s="1" customFormat="1">
      <c r="A3" s="45" t="s">
        <v>1595</v>
      </c>
      <c r="B3" s="1" t="s">
        <v>306</v>
      </c>
    </row>
    <row r="4" spans="1:7" s="1" customFormat="1">
      <c r="B4" s="68"/>
    </row>
    <row r="6" spans="1:7">
      <c r="A6" s="65" t="s">
        <v>4</v>
      </c>
      <c r="B6" s="66" t="s">
        <v>6</v>
      </c>
      <c r="C6" s="66" t="s">
        <v>12</v>
      </c>
      <c r="D6" s="1"/>
      <c r="E6" s="125" t="s">
        <v>103</v>
      </c>
      <c r="F6" s="63" t="s">
        <v>105</v>
      </c>
      <c r="G6" s="123" t="s">
        <v>106</v>
      </c>
    </row>
    <row r="7" spans="1:7">
      <c r="A7" s="72" t="s">
        <v>98</v>
      </c>
      <c r="B7" s="59">
        <v>15</v>
      </c>
      <c r="C7" s="123">
        <v>6</v>
      </c>
      <c r="D7" s="1"/>
      <c r="E7" s="126" t="s">
        <v>104</v>
      </c>
      <c r="F7" s="59" t="s">
        <v>94</v>
      </c>
      <c r="G7" s="48">
        <v>1</v>
      </c>
    </row>
    <row r="8" spans="1:7">
      <c r="A8" s="72" t="s">
        <v>99</v>
      </c>
      <c r="B8" s="59">
        <v>15</v>
      </c>
      <c r="C8" s="124">
        <v>6</v>
      </c>
      <c r="D8" s="1"/>
      <c r="E8" s="127" t="s">
        <v>23</v>
      </c>
      <c r="F8" s="64" t="s">
        <v>23</v>
      </c>
      <c r="G8" s="124">
        <f>+VLOOKUP(A1,'Curr conv'!$B$85:$BF$98,54,0)</f>
        <v>1.4088000000000001</v>
      </c>
    </row>
    <row r="9" spans="1:7">
      <c r="E9"/>
      <c r="F9"/>
    </row>
    <row r="10" spans="1:7">
      <c r="A10" s="1" t="s">
        <v>95</v>
      </c>
      <c r="B10" s="1" t="s">
        <v>97</v>
      </c>
      <c r="E10" s="119" t="s">
        <v>101</v>
      </c>
      <c r="F10" s="119" t="s">
        <v>105</v>
      </c>
      <c r="G10" s="120" t="s">
        <v>100</v>
      </c>
    </row>
    <row r="11" spans="1:7">
      <c r="A11" s="60"/>
      <c r="B11" s="64"/>
      <c r="E11" s="121" t="s">
        <v>102</v>
      </c>
      <c r="F11" s="121" t="s">
        <v>98</v>
      </c>
      <c r="G11" s="122">
        <v>1</v>
      </c>
    </row>
    <row r="12" spans="1:7">
      <c r="A12" s="61" t="s">
        <v>32</v>
      </c>
      <c r="B12" s="62">
        <v>4</v>
      </c>
      <c r="E12" s="72" t="s">
        <v>2272</v>
      </c>
      <c r="F12" s="121" t="s">
        <v>99</v>
      </c>
      <c r="G12" s="122">
        <v>2</v>
      </c>
    </row>
    <row r="13" spans="1:7">
      <c r="A13" s="61" t="s">
        <v>22</v>
      </c>
      <c r="B13" s="62">
        <v>7</v>
      </c>
      <c r="E13" s="121" t="s">
        <v>303</v>
      </c>
      <c r="F13" s="121" t="s">
        <v>203</v>
      </c>
      <c r="G13" s="122">
        <v>3</v>
      </c>
    </row>
    <row r="14" spans="1:7">
      <c r="A14" s="61" t="s">
        <v>39</v>
      </c>
      <c r="B14" s="62">
        <v>10</v>
      </c>
      <c r="F14"/>
    </row>
    <row r="15" spans="1:7" ht="14.25" customHeight="1">
      <c r="A15" s="61" t="s">
        <v>96</v>
      </c>
      <c r="B15" s="62">
        <v>13</v>
      </c>
      <c r="F15"/>
    </row>
    <row r="16" spans="1:7">
      <c r="A16" s="61" t="s">
        <v>23</v>
      </c>
      <c r="B16" s="62">
        <v>16</v>
      </c>
      <c r="F16"/>
    </row>
    <row r="17" spans="1:7">
      <c r="A17" s="61" t="s">
        <v>24</v>
      </c>
      <c r="B17" s="62">
        <v>19</v>
      </c>
      <c r="F17"/>
    </row>
    <row r="18" spans="1:7">
      <c r="A18" s="61" t="s">
        <v>49</v>
      </c>
      <c r="B18" s="62">
        <v>22</v>
      </c>
      <c r="F18"/>
    </row>
    <row r="19" spans="1:7">
      <c r="A19" s="61" t="s">
        <v>17</v>
      </c>
      <c r="B19" s="62">
        <v>25</v>
      </c>
      <c r="F19"/>
    </row>
    <row r="20" spans="1:7">
      <c r="A20" s="61" t="s">
        <v>54</v>
      </c>
      <c r="B20" s="62">
        <v>28</v>
      </c>
      <c r="F20"/>
    </row>
    <row r="21" spans="1:7">
      <c r="A21" s="61" t="s">
        <v>57</v>
      </c>
      <c r="B21" s="62">
        <v>31</v>
      </c>
    </row>
    <row r="22" spans="1:7">
      <c r="A22" s="61" t="s">
        <v>60</v>
      </c>
      <c r="B22" s="62">
        <v>34</v>
      </c>
    </row>
    <row r="23" spans="1:7">
      <c r="A23" s="61" t="s">
        <v>63</v>
      </c>
      <c r="B23" s="62">
        <v>37</v>
      </c>
    </row>
    <row r="24" spans="1:7">
      <c r="A24" s="61" t="s">
        <v>66</v>
      </c>
      <c r="B24" s="62">
        <v>40</v>
      </c>
    </row>
    <row r="25" spans="1:7">
      <c r="A25" s="62"/>
      <c r="B25" s="62"/>
    </row>
    <row r="26" spans="1:7">
      <c r="A26" s="62"/>
      <c r="B26" s="62"/>
    </row>
    <row r="27" spans="1:7">
      <c r="A27" s="63"/>
      <c r="B27" s="63"/>
    </row>
    <row r="29" spans="1:7">
      <c r="A29" s="45"/>
      <c r="B29" s="45"/>
      <c r="C29" s="45"/>
      <c r="D29" s="45"/>
    </row>
    <row r="30" spans="1:7">
      <c r="D30" s="45"/>
      <c r="E30" s="45"/>
      <c r="G30" s="1"/>
    </row>
    <row r="31" spans="1:7">
      <c r="G31" s="1"/>
    </row>
    <row r="32" spans="1:7">
      <c r="G32" s="1"/>
    </row>
    <row r="33" spans="1:7">
      <c r="G33" s="1"/>
    </row>
    <row r="34" spans="1:7">
      <c r="D34" s="1"/>
    </row>
    <row r="35" spans="1:7">
      <c r="A35" s="1"/>
      <c r="B35" s="1"/>
      <c r="D35" s="1"/>
    </row>
    <row r="36" spans="1:7">
      <c r="A36" s="1"/>
      <c r="B36" s="1"/>
      <c r="D36" s="1"/>
    </row>
    <row r="37" spans="1:7">
      <c r="A37" s="1"/>
      <c r="B37" s="1"/>
      <c r="D37" s="1"/>
    </row>
    <row r="38" spans="1:7">
      <c r="A38" s="1"/>
      <c r="B38" s="1"/>
      <c r="D38" s="1"/>
    </row>
    <row r="39" spans="1:7">
      <c r="A39" s="1"/>
      <c r="B39" s="1"/>
      <c r="D39" s="1"/>
    </row>
    <row r="40" spans="1:7">
      <c r="A40" s="1"/>
      <c r="B40" s="1"/>
      <c r="D40" s="1"/>
    </row>
    <row r="41" spans="1:7">
      <c r="A41" s="1"/>
      <c r="B41" s="1"/>
      <c r="D41" s="1"/>
    </row>
    <row r="42" spans="1:7">
      <c r="A42" s="1"/>
      <c r="B42" s="1"/>
      <c r="D42" s="1"/>
    </row>
    <row r="43" spans="1:7">
      <c r="A43" s="1"/>
      <c r="B43" s="1"/>
      <c r="D43" s="1"/>
      <c r="E43"/>
      <c r="F43"/>
    </row>
    <row r="44" spans="1:7">
      <c r="A44" s="1"/>
      <c r="B44" s="1"/>
      <c r="D44" s="1"/>
      <c r="E44" s="45"/>
      <c r="F44"/>
    </row>
    <row r="45" spans="1:7">
      <c r="E45"/>
      <c r="F45"/>
    </row>
    <row r="46" spans="1:7">
      <c r="E46"/>
      <c r="F46"/>
    </row>
    <row r="47" spans="1:7">
      <c r="E47"/>
      <c r="F47"/>
    </row>
    <row r="48" spans="1:7">
      <c r="E48"/>
      <c r="F48"/>
    </row>
    <row r="49" spans="5:6">
      <c r="E49"/>
      <c r="F49"/>
    </row>
    <row r="50" spans="5:6">
      <c r="E50"/>
      <c r="F50"/>
    </row>
    <row r="51" spans="5:6">
      <c r="E51"/>
      <c r="F51"/>
    </row>
    <row r="52" spans="5:6">
      <c r="E52"/>
      <c r="F52"/>
    </row>
    <row r="53" spans="5:6">
      <c r="E53"/>
      <c r="F53"/>
    </row>
    <row r="54" spans="5:6">
      <c r="E54"/>
      <c r="F54"/>
    </row>
    <row r="55" spans="5:6">
      <c r="E55"/>
      <c r="F55"/>
    </row>
    <row r="56" spans="5:6">
      <c r="E56"/>
      <c r="F56"/>
    </row>
    <row r="57" spans="5:6">
      <c r="E57"/>
      <c r="F57"/>
    </row>
  </sheetData>
  <dataValidations disablePrompts="1" count="1">
    <dataValidation type="list" allowBlank="1" showInputMessage="1" showErrorMessage="1" sqref="A1">
      <formula1>$A$10:$A$26</formula1>
    </dataValidation>
  </dataValidations>
  <pageMargins left="0.7" right="0.7" top="0.75" bottom="0.75" header="0.3" footer="0.3"/>
  <pageSetup paperSize="9" orientation="portrait" horizontalDpi="3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sheetPr>
    <tabColor theme="6"/>
  </sheetPr>
  <dimension ref="A1:D23"/>
  <sheetViews>
    <sheetView workbookViewId="0">
      <selection activeCell="C16" sqref="C16"/>
    </sheetView>
  </sheetViews>
  <sheetFormatPr defaultRowHeight="15"/>
  <cols>
    <col min="1" max="1" width="27.85546875" customWidth="1"/>
    <col min="2" max="2" width="30.140625" customWidth="1"/>
    <col min="3" max="3" width="21.28515625" customWidth="1"/>
    <col min="4" max="4" width="23.28515625" customWidth="1"/>
  </cols>
  <sheetData>
    <row r="1" spans="1:4">
      <c r="A1" s="156" t="s">
        <v>1602</v>
      </c>
      <c r="B1" s="156" t="s">
        <v>1603</v>
      </c>
      <c r="C1" s="156" t="s">
        <v>1604</v>
      </c>
      <c r="D1" s="156" t="s">
        <v>1605</v>
      </c>
    </row>
    <row r="2" spans="1:4">
      <c r="A2" s="59" t="s">
        <v>1664</v>
      </c>
      <c r="B2" s="59" t="s">
        <v>0</v>
      </c>
      <c r="C2" s="59" t="s">
        <v>1662</v>
      </c>
      <c r="D2" s="59" t="s">
        <v>1644</v>
      </c>
    </row>
    <row r="3" spans="1:4">
      <c r="A3" s="59" t="s">
        <v>1664</v>
      </c>
      <c r="B3" s="59" t="s">
        <v>1</v>
      </c>
      <c r="C3" s="59" t="s">
        <v>1656</v>
      </c>
      <c r="D3" s="59" t="s">
        <v>1645</v>
      </c>
    </row>
    <row r="4" spans="1:4">
      <c r="A4" s="59" t="s">
        <v>1664</v>
      </c>
      <c r="B4" s="59" t="s">
        <v>2</v>
      </c>
      <c r="C4" s="59" t="s">
        <v>1656</v>
      </c>
      <c r="D4" s="59" t="s">
        <v>1610</v>
      </c>
    </row>
    <row r="5" spans="1:4">
      <c r="A5" s="59" t="s">
        <v>1664</v>
      </c>
      <c r="B5" s="59" t="s">
        <v>1643</v>
      </c>
      <c r="C5" s="59" t="s">
        <v>1656</v>
      </c>
      <c r="D5" s="59" t="s">
        <v>1611</v>
      </c>
    </row>
    <row r="6" spans="1:4">
      <c r="A6" s="59" t="s">
        <v>1664</v>
      </c>
      <c r="B6" s="59" t="s">
        <v>1606</v>
      </c>
      <c r="C6" s="59" t="s">
        <v>1656</v>
      </c>
      <c r="D6" s="59" t="s">
        <v>1669</v>
      </c>
    </row>
    <row r="7" spans="1:4">
      <c r="A7" s="59" t="s">
        <v>1664</v>
      </c>
      <c r="B7" s="59" t="s">
        <v>1607</v>
      </c>
      <c r="C7" s="59" t="s">
        <v>1662</v>
      </c>
      <c r="D7" s="59" t="s">
        <v>1670</v>
      </c>
    </row>
    <row r="8" spans="1:4">
      <c r="A8" s="59" t="s">
        <v>1664</v>
      </c>
      <c r="B8" s="59" t="s">
        <v>3</v>
      </c>
      <c r="C8" s="59" t="s">
        <v>1656</v>
      </c>
      <c r="D8" s="59" t="s">
        <v>1671</v>
      </c>
    </row>
    <row r="9" spans="1:4">
      <c r="A9" s="59" t="s">
        <v>1665</v>
      </c>
      <c r="B9" s="59" t="s">
        <v>4</v>
      </c>
      <c r="C9" s="59" t="s">
        <v>1656</v>
      </c>
      <c r="D9" s="59" t="s">
        <v>4</v>
      </c>
    </row>
    <row r="10" spans="1:4">
      <c r="A10" s="59" t="s">
        <v>1665</v>
      </c>
      <c r="B10" s="59" t="s">
        <v>5</v>
      </c>
      <c r="C10" s="59" t="s">
        <v>1663</v>
      </c>
      <c r="D10" s="59" t="s">
        <v>1672</v>
      </c>
    </row>
    <row r="11" spans="1:4">
      <c r="A11" s="59" t="s">
        <v>1665</v>
      </c>
      <c r="B11" s="59" t="s">
        <v>7</v>
      </c>
      <c r="C11" s="59" t="s">
        <v>1661</v>
      </c>
      <c r="D11" s="59" t="s">
        <v>1673</v>
      </c>
    </row>
    <row r="12" spans="1:4">
      <c r="A12" s="59" t="s">
        <v>1665</v>
      </c>
      <c r="B12" s="59" t="s">
        <v>1652</v>
      </c>
      <c r="C12" s="59" t="s">
        <v>1659</v>
      </c>
      <c r="D12" s="59" t="s">
        <v>1674</v>
      </c>
    </row>
    <row r="13" spans="1:4">
      <c r="A13" s="59" t="s">
        <v>1665</v>
      </c>
      <c r="B13" s="59" t="s">
        <v>8</v>
      </c>
      <c r="C13" s="59" t="s">
        <v>1660</v>
      </c>
      <c r="D13" s="59" t="s">
        <v>1675</v>
      </c>
    </row>
    <row r="14" spans="1:4">
      <c r="A14" s="59" t="s">
        <v>1666</v>
      </c>
      <c r="B14" s="59" t="s">
        <v>9</v>
      </c>
      <c r="C14" s="59" t="s">
        <v>1656</v>
      </c>
      <c r="D14" s="59" t="s">
        <v>1676</v>
      </c>
    </row>
    <row r="15" spans="1:4">
      <c r="A15" s="59" t="s">
        <v>1666</v>
      </c>
      <c r="B15" s="59" t="s">
        <v>10</v>
      </c>
      <c r="C15" s="59" t="s">
        <v>1661</v>
      </c>
      <c r="D15" s="59" t="s">
        <v>1677</v>
      </c>
    </row>
    <row r="16" spans="1:4">
      <c r="A16" s="59" t="s">
        <v>1666</v>
      </c>
      <c r="B16" s="59" t="s">
        <v>1655</v>
      </c>
      <c r="C16" s="59" t="s">
        <v>1657</v>
      </c>
      <c r="D16" s="59" t="s">
        <v>1678</v>
      </c>
    </row>
    <row r="17" spans="1:4">
      <c r="A17" s="59" t="s">
        <v>1666</v>
      </c>
      <c r="B17" s="59" t="s">
        <v>1654</v>
      </c>
      <c r="C17" s="59" t="s">
        <v>1659</v>
      </c>
      <c r="D17" s="59" t="s">
        <v>1679</v>
      </c>
    </row>
    <row r="18" spans="1:4">
      <c r="A18" s="59" t="s">
        <v>1685</v>
      </c>
      <c r="B18" s="59" t="s">
        <v>11</v>
      </c>
      <c r="C18" s="59" t="s">
        <v>1656</v>
      </c>
      <c r="D18" s="59" t="s">
        <v>1668</v>
      </c>
    </row>
    <row r="19" spans="1:4">
      <c r="A19" s="59" t="s">
        <v>1686</v>
      </c>
      <c r="B19" s="59" t="s">
        <v>107</v>
      </c>
      <c r="C19" s="59" t="s">
        <v>1659</v>
      </c>
      <c r="D19" s="59" t="s">
        <v>1680</v>
      </c>
    </row>
    <row r="20" spans="1:4">
      <c r="A20" s="59" t="s">
        <v>1667</v>
      </c>
      <c r="B20" s="59" t="s">
        <v>13</v>
      </c>
      <c r="C20" s="59" t="s">
        <v>1657</v>
      </c>
      <c r="D20" s="59" t="s">
        <v>1681</v>
      </c>
    </row>
    <row r="21" spans="1:4">
      <c r="A21" s="59" t="s">
        <v>1667</v>
      </c>
      <c r="B21" s="59" t="s">
        <v>14</v>
      </c>
      <c r="C21" s="59" t="s">
        <v>1658</v>
      </c>
      <c r="D21" s="59" t="s">
        <v>1682</v>
      </c>
    </row>
    <row r="22" spans="1:4">
      <c r="A22" s="59" t="s">
        <v>1667</v>
      </c>
      <c r="B22" s="59" t="s">
        <v>15</v>
      </c>
      <c r="C22" s="59" t="s">
        <v>1657</v>
      </c>
      <c r="D22" s="59" t="s">
        <v>1683</v>
      </c>
    </row>
    <row r="23" spans="1:4">
      <c r="A23" s="59" t="s">
        <v>1667</v>
      </c>
      <c r="B23" s="59" t="s">
        <v>1651</v>
      </c>
      <c r="C23" s="59" t="s">
        <v>1658</v>
      </c>
      <c r="D23" s="59" t="s">
        <v>1684</v>
      </c>
    </row>
  </sheetData>
  <autoFilter ref="A1:D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6">
    <tabColor theme="8" tint="0.39997558519241921"/>
  </sheetPr>
  <dimension ref="A1:Z506"/>
  <sheetViews>
    <sheetView zoomScale="80" zoomScaleNormal="80" workbookViewId="0">
      <pane xSplit="2" ySplit="4" topLeftCell="K5" activePane="bottomRight" state="frozen"/>
      <selection activeCell="A113" sqref="A113:A182"/>
      <selection pane="topRight" activeCell="A113" sqref="A113:A182"/>
      <selection pane="bottomLeft" activeCell="A113" sqref="A113:A182"/>
      <selection pane="bottomRight"/>
    </sheetView>
  </sheetViews>
  <sheetFormatPr defaultRowHeight="15"/>
  <cols>
    <col min="1" max="1" width="26.5703125" style="45" bestFit="1" customWidth="1"/>
    <col min="2" max="2" width="28.85546875" customWidth="1"/>
    <col min="3" max="3" width="9.28515625" customWidth="1"/>
    <col min="4" max="4" width="12.28515625" bestFit="1" customWidth="1"/>
    <col min="5" max="5" width="19.7109375" customWidth="1"/>
    <col min="6" max="6" width="19.7109375" style="1" customWidth="1"/>
    <col min="7" max="7" width="19" customWidth="1"/>
    <col min="8" max="8" width="15" bestFit="1" customWidth="1"/>
    <col min="9" max="9" width="22.28515625" customWidth="1"/>
    <col min="10" max="10" width="13.28515625" customWidth="1"/>
    <col min="11" max="11" width="22.42578125" customWidth="1"/>
    <col min="12" max="12" width="8.140625" customWidth="1"/>
    <col min="13" max="13" width="17.85546875" bestFit="1" customWidth="1"/>
    <col min="14" max="14" width="13.7109375" customWidth="1"/>
    <col min="15" max="15" width="21.140625" bestFit="1" customWidth="1"/>
    <col min="16" max="16" width="10" style="47" customWidth="1"/>
    <col min="17" max="17" width="11.140625" customWidth="1"/>
    <col min="18" max="18" width="14.85546875" customWidth="1"/>
    <col min="19" max="19" width="20.5703125" bestFit="1" customWidth="1"/>
    <col min="20" max="20" width="13.5703125" style="49" customWidth="1"/>
    <col min="21" max="21" width="17" style="49" bestFit="1" customWidth="1"/>
    <col min="22" max="23" width="15.7109375" style="49" customWidth="1"/>
    <col min="24" max="24" width="9.140625" style="45"/>
    <col min="25" max="26" width="0" style="45" hidden="1" customWidth="1"/>
    <col min="27" max="27" width="9.140625" style="45"/>
    <col min="28" max="28" width="9.42578125" style="45" bestFit="1" customWidth="1"/>
    <col min="29" max="16384" width="9.140625" style="45"/>
  </cols>
  <sheetData>
    <row r="1" spans="1:26">
      <c r="A1" s="128" t="s">
        <v>1602</v>
      </c>
      <c r="B1" s="190" t="s">
        <v>1664</v>
      </c>
      <c r="C1" s="190"/>
      <c r="D1" s="190"/>
      <c r="E1" s="190"/>
      <c r="F1" s="190"/>
      <c r="G1" s="190"/>
      <c r="H1" s="190"/>
      <c r="I1" s="191" t="s">
        <v>1665</v>
      </c>
      <c r="J1" s="191"/>
      <c r="K1" s="191"/>
      <c r="L1" s="191"/>
      <c r="M1" s="191"/>
      <c r="N1" s="193" t="s">
        <v>1666</v>
      </c>
      <c r="O1" s="193"/>
      <c r="P1" s="193"/>
      <c r="Q1" s="193"/>
      <c r="R1" s="154" t="s">
        <v>1685</v>
      </c>
      <c r="S1" s="155" t="s">
        <v>1686</v>
      </c>
      <c r="T1" s="192" t="s">
        <v>1667</v>
      </c>
      <c r="U1" s="192"/>
      <c r="V1" s="192"/>
      <c r="W1" s="192"/>
    </row>
    <row r="2" spans="1:26">
      <c r="A2" s="148" t="s">
        <v>1603</v>
      </c>
      <c r="B2" s="149" t="s">
        <v>0</v>
      </c>
      <c r="C2" s="149" t="s">
        <v>1</v>
      </c>
      <c r="D2" s="149" t="s">
        <v>2</v>
      </c>
      <c r="E2" s="149" t="s">
        <v>1643</v>
      </c>
      <c r="F2" s="149" t="s">
        <v>1606</v>
      </c>
      <c r="G2" s="149" t="s">
        <v>1607</v>
      </c>
      <c r="H2" s="149" t="s">
        <v>3</v>
      </c>
      <c r="I2" s="150" t="s">
        <v>4</v>
      </c>
      <c r="J2" s="150" t="s">
        <v>5</v>
      </c>
      <c r="K2" s="150" t="s">
        <v>7</v>
      </c>
      <c r="L2" s="150" t="s">
        <v>1652</v>
      </c>
      <c r="M2" s="150" t="s">
        <v>8</v>
      </c>
      <c r="N2" s="150" t="s">
        <v>9</v>
      </c>
      <c r="O2" s="150" t="s">
        <v>10</v>
      </c>
      <c r="P2" s="151" t="s">
        <v>1655</v>
      </c>
      <c r="Q2" s="150" t="s">
        <v>1654</v>
      </c>
      <c r="R2" s="150" t="s">
        <v>11</v>
      </c>
      <c r="S2" s="150" t="s">
        <v>107</v>
      </c>
      <c r="T2" s="152" t="s">
        <v>13</v>
      </c>
      <c r="U2" s="153" t="s">
        <v>14</v>
      </c>
      <c r="V2" s="152" t="s">
        <v>15</v>
      </c>
      <c r="W2" s="153" t="s">
        <v>1651</v>
      </c>
    </row>
    <row r="3" spans="1:26">
      <c r="A3" s="129" t="s">
        <v>1604</v>
      </c>
      <c r="B3" s="144" t="s">
        <v>1662</v>
      </c>
      <c r="C3" s="144" t="s">
        <v>1656</v>
      </c>
      <c r="D3" s="144" t="s">
        <v>1656</v>
      </c>
      <c r="E3" s="145" t="s">
        <v>1656</v>
      </c>
      <c r="F3" s="144" t="s">
        <v>1656</v>
      </c>
      <c r="G3" s="144" t="s">
        <v>1662</v>
      </c>
      <c r="H3" s="144" t="s">
        <v>1656</v>
      </c>
      <c r="I3" s="144" t="s">
        <v>1656</v>
      </c>
      <c r="J3" s="144" t="s">
        <v>1663</v>
      </c>
      <c r="K3" s="144" t="s">
        <v>1661</v>
      </c>
      <c r="L3" s="144" t="s">
        <v>1659</v>
      </c>
      <c r="M3" s="144" t="s">
        <v>1660</v>
      </c>
      <c r="N3" s="144" t="s">
        <v>1656</v>
      </c>
      <c r="O3" s="144" t="s">
        <v>1661</v>
      </c>
      <c r="P3" s="146" t="s">
        <v>1657</v>
      </c>
      <c r="Q3" s="144" t="s">
        <v>1659</v>
      </c>
      <c r="R3" s="144" t="s">
        <v>1656</v>
      </c>
      <c r="S3" s="144" t="s">
        <v>1659</v>
      </c>
      <c r="T3" s="147" t="s">
        <v>1657</v>
      </c>
      <c r="U3" s="147" t="s">
        <v>1658</v>
      </c>
      <c r="V3" s="147" t="s">
        <v>1657</v>
      </c>
      <c r="W3" s="147" t="s">
        <v>1658</v>
      </c>
    </row>
    <row r="4" spans="1:26" s="67" customFormat="1" ht="18" customHeight="1">
      <c r="A4" s="130" t="s">
        <v>1605</v>
      </c>
      <c r="B4" s="131" t="s">
        <v>1644</v>
      </c>
      <c r="C4" s="131" t="s">
        <v>1645</v>
      </c>
      <c r="D4" s="131" t="s">
        <v>1610</v>
      </c>
      <c r="E4" s="131" t="s">
        <v>1611</v>
      </c>
      <c r="F4" s="131" t="s">
        <v>1669</v>
      </c>
      <c r="G4" s="131" t="s">
        <v>1670</v>
      </c>
      <c r="H4" s="131" t="s">
        <v>1671</v>
      </c>
      <c r="I4" s="132" t="s">
        <v>4</v>
      </c>
      <c r="J4" s="132" t="s">
        <v>1672</v>
      </c>
      <c r="K4" s="132" t="s">
        <v>1673</v>
      </c>
      <c r="L4" s="132" t="s">
        <v>1674</v>
      </c>
      <c r="M4" s="132" t="s">
        <v>1675</v>
      </c>
      <c r="N4" s="132" t="s">
        <v>1676</v>
      </c>
      <c r="O4" s="132" t="s">
        <v>1677</v>
      </c>
      <c r="P4" s="132" t="s">
        <v>1678</v>
      </c>
      <c r="Q4" s="132" t="s">
        <v>1679</v>
      </c>
      <c r="R4" s="132" t="s">
        <v>1668</v>
      </c>
      <c r="S4" s="132" t="s">
        <v>1680</v>
      </c>
      <c r="T4" s="137" t="s">
        <v>1681</v>
      </c>
      <c r="U4" s="137" t="s">
        <v>1682</v>
      </c>
      <c r="V4" s="137" t="s">
        <v>1683</v>
      </c>
      <c r="W4" s="137" t="s">
        <v>1684</v>
      </c>
      <c r="Y4" s="54" t="s">
        <v>1596</v>
      </c>
      <c r="Z4" s="2">
        <v>1.4088000000000001</v>
      </c>
    </row>
    <row r="5" spans="1:26">
      <c r="B5" s="50" t="s">
        <v>108</v>
      </c>
      <c r="C5" s="44" t="s">
        <v>1649</v>
      </c>
      <c r="D5" s="44" t="s">
        <v>1609</v>
      </c>
      <c r="E5" s="50" t="s">
        <v>109</v>
      </c>
      <c r="F5" s="51" t="s">
        <v>1601</v>
      </c>
      <c r="G5" s="50" t="s">
        <v>110</v>
      </c>
      <c r="H5" s="44" t="s">
        <v>1608</v>
      </c>
      <c r="I5" s="44" t="s">
        <v>1598</v>
      </c>
      <c r="J5" s="50">
        <v>6</v>
      </c>
      <c r="K5" s="139" t="s">
        <v>1601</v>
      </c>
      <c r="L5" s="140" t="s">
        <v>1601</v>
      </c>
      <c r="M5" s="141">
        <v>1</v>
      </c>
      <c r="N5" s="50" t="s">
        <v>19</v>
      </c>
      <c r="O5" s="50">
        <v>2009</v>
      </c>
      <c r="P5" s="52">
        <v>24</v>
      </c>
      <c r="Q5" s="50">
        <v>1</v>
      </c>
      <c r="R5" s="44" t="s">
        <v>1653</v>
      </c>
      <c r="S5" s="51">
        <v>6</v>
      </c>
      <c r="T5" s="136">
        <f>IFERROR([Expenditure3]*HLOOKUP([Expenditure2],'Curr conv'!$B$17:$BF$56,VLOOKUP('Data Reference Sheet'!$A$1,'Data Reference Sheet'!$A$11:$B$27,2,0),FALSE), "No data")</f>
        <v>24</v>
      </c>
      <c r="U5" s="136">
        <f>IFERROR(Table1[[#This Row],[Calculation1]]/Exchange,"No data")</f>
        <v>17.035775127768314</v>
      </c>
      <c r="V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 s="136" t="str">
        <f>IFERROR(Table1[[#This Row],[Calculation3]]/Exchange,"No data")</f>
        <v>No data</v>
      </c>
      <c r="Y5" s="54" t="s">
        <v>1597</v>
      </c>
      <c r="Z5" s="2">
        <v>1.431</v>
      </c>
    </row>
    <row r="6" spans="1:26">
      <c r="B6" s="133" t="s">
        <v>108</v>
      </c>
      <c r="C6" s="133" t="s">
        <v>1649</v>
      </c>
      <c r="D6" s="133" t="s">
        <v>1609</v>
      </c>
      <c r="E6" s="133" t="s">
        <v>109</v>
      </c>
      <c r="F6" s="134" t="s">
        <v>1601</v>
      </c>
      <c r="G6" s="133" t="s">
        <v>110</v>
      </c>
      <c r="H6" s="133" t="s">
        <v>1608</v>
      </c>
      <c r="I6" s="133" t="s">
        <v>1598</v>
      </c>
      <c r="J6" s="133">
        <v>6</v>
      </c>
      <c r="K6" s="139">
        <v>2005</v>
      </c>
      <c r="L6" s="139">
        <v>5</v>
      </c>
      <c r="M6" s="142">
        <v>1</v>
      </c>
      <c r="N6" s="45" t="s">
        <v>20</v>
      </c>
      <c r="O6" s="133">
        <v>2006</v>
      </c>
      <c r="P6" s="135">
        <v>0</v>
      </c>
      <c r="Q6" s="45" t="s">
        <v>1601</v>
      </c>
      <c r="R6" s="45" t="s">
        <v>1653</v>
      </c>
      <c r="S6" s="46">
        <v>6</v>
      </c>
      <c r="T6" s="136">
        <f>IFERROR([Expenditure3]*HLOOKUP([Expenditure2],'Curr conv'!$B$17:$BF$56,VLOOKUP('Data Reference Sheet'!$A$1,'Data Reference Sheet'!$A$11:$B$27,2,0),FALSE), "No data")</f>
        <v>0</v>
      </c>
      <c r="U6" s="136">
        <f>IFERROR(Table1[[#This Row],[Calculation1]]/Exchange,"No data")</f>
        <v>0</v>
      </c>
      <c r="V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6" s="136">
        <f>IFERROR(Table1[[#This Row],[Calculation3]]/Exchange,"No data")</f>
        <v>0</v>
      </c>
    </row>
    <row r="7" spans="1:26">
      <c r="B7" s="133" t="s">
        <v>108</v>
      </c>
      <c r="C7" s="133" t="s">
        <v>1649</v>
      </c>
      <c r="D7" s="133" t="s">
        <v>1609</v>
      </c>
      <c r="E7" s="133" t="s">
        <v>109</v>
      </c>
      <c r="F7" s="134" t="s">
        <v>1601</v>
      </c>
      <c r="G7" s="133" t="s">
        <v>110</v>
      </c>
      <c r="H7" s="133" t="s">
        <v>1608</v>
      </c>
      <c r="I7" s="133" t="s">
        <v>1598</v>
      </c>
      <c r="J7" s="133">
        <v>6</v>
      </c>
      <c r="K7" s="139">
        <v>2005</v>
      </c>
      <c r="L7" s="139">
        <v>5</v>
      </c>
      <c r="M7" s="142">
        <v>1</v>
      </c>
      <c r="N7" s="45" t="s">
        <v>20</v>
      </c>
      <c r="O7" s="133">
        <v>2007</v>
      </c>
      <c r="P7" s="135">
        <v>0</v>
      </c>
      <c r="Q7" s="45" t="s">
        <v>1601</v>
      </c>
      <c r="R7" s="45" t="s">
        <v>1653</v>
      </c>
      <c r="S7" s="46">
        <v>6</v>
      </c>
      <c r="T7" s="136">
        <f>IFERROR([Expenditure3]*HLOOKUP([Expenditure2],'Curr conv'!$B$17:$BF$56,VLOOKUP('Data Reference Sheet'!$A$1,'Data Reference Sheet'!$A$11:$B$27,2,0),FALSE), "No data")</f>
        <v>0</v>
      </c>
      <c r="U7" s="136">
        <f>IFERROR(Table1[[#This Row],[Calculation1]]/Exchange,"No data")</f>
        <v>0</v>
      </c>
      <c r="V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7" s="136">
        <f>IFERROR(Table1[[#This Row],[Calculation3]]/Exchange,"No data")</f>
        <v>0</v>
      </c>
    </row>
    <row r="8" spans="1:26">
      <c r="B8" s="133" t="s">
        <v>108</v>
      </c>
      <c r="C8" s="133" t="s">
        <v>1649</v>
      </c>
      <c r="D8" s="133" t="s">
        <v>1609</v>
      </c>
      <c r="E8" s="133" t="s">
        <v>109</v>
      </c>
      <c r="F8" s="134" t="s">
        <v>1601</v>
      </c>
      <c r="G8" s="133" t="s">
        <v>110</v>
      </c>
      <c r="H8" s="133" t="s">
        <v>1608</v>
      </c>
      <c r="I8" s="133" t="s">
        <v>1598</v>
      </c>
      <c r="J8" s="133">
        <v>6</v>
      </c>
      <c r="K8" s="139">
        <v>2005</v>
      </c>
      <c r="L8" s="139">
        <v>5</v>
      </c>
      <c r="M8" s="142">
        <v>1</v>
      </c>
      <c r="N8" s="45" t="s">
        <v>20</v>
      </c>
      <c r="O8" s="133">
        <v>2008</v>
      </c>
      <c r="P8" s="135">
        <v>0</v>
      </c>
      <c r="Q8" s="45" t="s">
        <v>1601</v>
      </c>
      <c r="R8" s="45" t="s">
        <v>1653</v>
      </c>
      <c r="S8" s="46">
        <v>6</v>
      </c>
      <c r="T8" s="136">
        <f>IFERROR([Expenditure3]*HLOOKUP([Expenditure2],'Curr conv'!$B$17:$BF$56,VLOOKUP('Data Reference Sheet'!$A$1,'Data Reference Sheet'!$A$11:$B$27,2,0),FALSE), "No data")</f>
        <v>0</v>
      </c>
      <c r="U8" s="136">
        <f>IFERROR(Table1[[#This Row],[Calculation1]]/Exchange,"No data")</f>
        <v>0</v>
      </c>
      <c r="V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 s="136">
        <f>IFERROR(Table1[[#This Row],[Calculation3]]/Exchange,"No data")</f>
        <v>0</v>
      </c>
    </row>
    <row r="9" spans="1:26">
      <c r="B9" s="133" t="s">
        <v>108</v>
      </c>
      <c r="C9" s="133" t="s">
        <v>1649</v>
      </c>
      <c r="D9" s="133" t="s">
        <v>1609</v>
      </c>
      <c r="E9" s="133" t="s">
        <v>109</v>
      </c>
      <c r="F9" s="134" t="s">
        <v>1601</v>
      </c>
      <c r="G9" s="133" t="s">
        <v>110</v>
      </c>
      <c r="H9" s="133" t="s">
        <v>1608</v>
      </c>
      <c r="I9" s="133" t="s">
        <v>1598</v>
      </c>
      <c r="J9" s="133">
        <v>6</v>
      </c>
      <c r="K9" s="139">
        <v>2005</v>
      </c>
      <c r="L9" s="139">
        <v>5</v>
      </c>
      <c r="M9" s="142">
        <v>1</v>
      </c>
      <c r="N9" s="45" t="s">
        <v>20</v>
      </c>
      <c r="O9" s="133">
        <v>2009</v>
      </c>
      <c r="P9" s="135">
        <v>0</v>
      </c>
      <c r="Q9" s="45" t="s">
        <v>1601</v>
      </c>
      <c r="R9" s="45" t="s">
        <v>1653</v>
      </c>
      <c r="S9" s="46">
        <v>6</v>
      </c>
      <c r="T9" s="136">
        <f>IFERROR([Expenditure3]*HLOOKUP([Expenditure2],'Curr conv'!$B$17:$BF$56,VLOOKUP('Data Reference Sheet'!$A$1,'Data Reference Sheet'!$A$11:$B$27,2,0),FALSE), "No data")</f>
        <v>0</v>
      </c>
      <c r="U9" s="136">
        <f>IFERROR(Table1[[#This Row],[Calculation1]]/Exchange,"No data")</f>
        <v>0</v>
      </c>
      <c r="V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 s="136">
        <f>IFERROR(Table1[[#This Row],[Calculation3]]/Exchange,"No data")</f>
        <v>0</v>
      </c>
    </row>
    <row r="10" spans="1:26">
      <c r="B10" s="133" t="s">
        <v>108</v>
      </c>
      <c r="C10" s="133" t="s">
        <v>1649</v>
      </c>
      <c r="D10" s="133" t="s">
        <v>1609</v>
      </c>
      <c r="E10" s="133" t="s">
        <v>109</v>
      </c>
      <c r="F10" s="134" t="s">
        <v>1601</v>
      </c>
      <c r="G10" s="133" t="s">
        <v>110</v>
      </c>
      <c r="H10" s="133" t="s">
        <v>1608</v>
      </c>
      <c r="I10" s="133" t="s">
        <v>1598</v>
      </c>
      <c r="J10" s="133">
        <v>6</v>
      </c>
      <c r="K10" s="139">
        <v>2005</v>
      </c>
      <c r="L10" s="139">
        <v>5</v>
      </c>
      <c r="M10" s="142">
        <v>1</v>
      </c>
      <c r="N10" s="45" t="s">
        <v>20</v>
      </c>
      <c r="O10" s="133">
        <v>2010</v>
      </c>
      <c r="P10" s="135">
        <v>0</v>
      </c>
      <c r="Q10" s="45" t="s">
        <v>1601</v>
      </c>
      <c r="R10" s="45" t="s">
        <v>1653</v>
      </c>
      <c r="S10" s="46">
        <v>6</v>
      </c>
      <c r="T10" s="136">
        <f>IFERROR([Expenditure3]*HLOOKUP([Expenditure2],'Curr conv'!$B$17:$BF$56,VLOOKUP('Data Reference Sheet'!$A$1,'Data Reference Sheet'!$A$11:$B$27,2,0),FALSE), "No data")</f>
        <v>0</v>
      </c>
      <c r="U10" s="136">
        <f>IFERROR(Table1[[#This Row],[Calculation1]]/Exchange,"No data")</f>
        <v>0</v>
      </c>
      <c r="V1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0" s="136">
        <f>IFERROR(Table1[[#This Row],[Calculation3]]/Exchange,"No data")</f>
        <v>0</v>
      </c>
    </row>
    <row r="11" spans="1:26">
      <c r="B11" s="133" t="s">
        <v>111</v>
      </c>
      <c r="C11" s="133" t="s">
        <v>1649</v>
      </c>
      <c r="D11" s="133" t="s">
        <v>1609</v>
      </c>
      <c r="E11" s="133" t="s">
        <v>112</v>
      </c>
      <c r="F11" s="134" t="s">
        <v>1601</v>
      </c>
      <c r="G11" s="133" t="s">
        <v>113</v>
      </c>
      <c r="H11" s="133" t="s">
        <v>1608</v>
      </c>
      <c r="I11" s="133" t="s">
        <v>1598</v>
      </c>
      <c r="J11" s="133">
        <v>7</v>
      </c>
      <c r="K11" s="139">
        <v>2008</v>
      </c>
      <c r="L11" s="139">
        <v>2</v>
      </c>
      <c r="M11" s="142">
        <v>1</v>
      </c>
      <c r="N11" s="45" t="s">
        <v>16</v>
      </c>
      <c r="O11" s="133">
        <v>2008</v>
      </c>
      <c r="P11" s="135">
        <v>110</v>
      </c>
      <c r="Q11" s="45">
        <v>1</v>
      </c>
      <c r="R11" s="45" t="s">
        <v>1653</v>
      </c>
      <c r="S11" s="46">
        <v>6</v>
      </c>
      <c r="T11" s="136">
        <f>IFERROR([Expenditure3]*HLOOKUP([Expenditure2],'Curr conv'!$B$17:$BF$56,VLOOKUP('Data Reference Sheet'!$A$1,'Data Reference Sheet'!$A$11:$B$27,2,0),FALSE), "No data")</f>
        <v>132.22231193605217</v>
      </c>
      <c r="U11" s="136">
        <f>IFERROR(Table1[[#This Row],[Calculation1]]/Exchange,"No data")</f>
        <v>93.854565542342527</v>
      </c>
      <c r="V1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22.037051989342029</v>
      </c>
      <c r="W11" s="136">
        <f>IFERROR(Table1[[#This Row],[Calculation3]]/Exchange,"No data")</f>
        <v>15.642427590390422</v>
      </c>
    </row>
    <row r="12" spans="1:26">
      <c r="B12" s="133" t="s">
        <v>111</v>
      </c>
      <c r="C12" s="133" t="s">
        <v>1649</v>
      </c>
      <c r="D12" s="133" t="s">
        <v>1609</v>
      </c>
      <c r="E12" s="133" t="s">
        <v>112</v>
      </c>
      <c r="F12" s="134" t="s">
        <v>1601</v>
      </c>
      <c r="G12" s="133" t="s">
        <v>113</v>
      </c>
      <c r="H12" s="133" t="s">
        <v>1608</v>
      </c>
      <c r="I12" s="133" t="s">
        <v>1598</v>
      </c>
      <c r="J12" s="133">
        <v>7</v>
      </c>
      <c r="K12" s="139" t="s">
        <v>1601</v>
      </c>
      <c r="L12" s="140" t="s">
        <v>1601</v>
      </c>
      <c r="M12" s="143" t="s">
        <v>1601</v>
      </c>
      <c r="N12" s="45" t="s">
        <v>19</v>
      </c>
      <c r="O12" s="133">
        <v>2009</v>
      </c>
      <c r="P12" s="138" t="s">
        <v>1601</v>
      </c>
      <c r="Q12" s="45" t="s">
        <v>1601</v>
      </c>
      <c r="R12" s="45" t="s">
        <v>1653</v>
      </c>
      <c r="S12" s="46">
        <v>6</v>
      </c>
      <c r="T12" s="136" t="str">
        <f>IFERROR([Expenditure3]*HLOOKUP([Expenditure2],'Curr conv'!$B$17:$BF$56,VLOOKUP('Data Reference Sheet'!$A$1,'Data Reference Sheet'!$A$11:$B$27,2,0),FALSE), "No data")</f>
        <v>No data</v>
      </c>
      <c r="U12" s="136" t="str">
        <f>IFERROR(Table1[[#This Row],[Calculation1]]/Exchange,"No data")</f>
        <v>No data</v>
      </c>
      <c r="V1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2" s="136" t="str">
        <f>IFERROR(Table1[[#This Row],[Calculation3]]/Exchange,"No data")</f>
        <v>No data</v>
      </c>
    </row>
    <row r="13" spans="1:26">
      <c r="B13" s="133" t="s">
        <v>114</v>
      </c>
      <c r="C13" s="133" t="s">
        <v>1649</v>
      </c>
      <c r="D13" s="133" t="s">
        <v>1609</v>
      </c>
      <c r="E13" s="133" t="s">
        <v>112</v>
      </c>
      <c r="F13" s="134" t="s">
        <v>1601</v>
      </c>
      <c r="G13" s="133" t="s">
        <v>115</v>
      </c>
      <c r="H13" s="133" t="s">
        <v>1608</v>
      </c>
      <c r="I13" s="133" t="s">
        <v>1598</v>
      </c>
      <c r="J13" s="133">
        <v>9</v>
      </c>
      <c r="K13" s="139">
        <v>2008</v>
      </c>
      <c r="L13" s="139">
        <v>2</v>
      </c>
      <c r="M13" s="142">
        <v>1</v>
      </c>
      <c r="N13" s="45" t="s">
        <v>16</v>
      </c>
      <c r="O13" s="133">
        <v>2008</v>
      </c>
      <c r="P13" s="135">
        <v>95</v>
      </c>
      <c r="Q13" s="45">
        <v>1</v>
      </c>
      <c r="R13" s="45" t="s">
        <v>1653</v>
      </c>
      <c r="S13" s="46">
        <v>6</v>
      </c>
      <c r="T13" s="136">
        <f>IFERROR([Expenditure3]*HLOOKUP([Expenditure2],'Curr conv'!$B$17:$BF$56,VLOOKUP('Data Reference Sheet'!$A$1,'Data Reference Sheet'!$A$11:$B$27,2,0),FALSE), "No data")</f>
        <v>114.19199667204505</v>
      </c>
      <c r="U13" s="136">
        <f>IFERROR(Table1[[#This Row],[Calculation1]]/Exchange,"No data")</f>
        <v>81.056215695659461</v>
      </c>
      <c r="V1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19.031999445340841</v>
      </c>
      <c r="W13" s="136">
        <f>IFERROR(Table1[[#This Row],[Calculation3]]/Exchange,"No data")</f>
        <v>13.509369282609908</v>
      </c>
    </row>
    <row r="14" spans="1:26">
      <c r="B14" s="133" t="s">
        <v>114</v>
      </c>
      <c r="C14" s="133" t="s">
        <v>1649</v>
      </c>
      <c r="D14" s="133" t="s">
        <v>1609</v>
      </c>
      <c r="E14" s="133" t="s">
        <v>112</v>
      </c>
      <c r="F14" s="134" t="s">
        <v>1601</v>
      </c>
      <c r="G14" s="133" t="s">
        <v>115</v>
      </c>
      <c r="H14" s="133" t="s">
        <v>1608</v>
      </c>
      <c r="I14" s="133" t="s">
        <v>1598</v>
      </c>
      <c r="J14" s="133">
        <v>9</v>
      </c>
      <c r="K14" s="139" t="s">
        <v>1601</v>
      </c>
      <c r="L14" s="139" t="s">
        <v>1601</v>
      </c>
      <c r="M14" s="142" t="s">
        <v>1601</v>
      </c>
      <c r="N14" s="45" t="s">
        <v>19</v>
      </c>
      <c r="O14" s="133">
        <v>2009</v>
      </c>
      <c r="P14" s="135" t="s">
        <v>1601</v>
      </c>
      <c r="Q14" s="45" t="s">
        <v>1601</v>
      </c>
      <c r="R14" s="45" t="s">
        <v>1653</v>
      </c>
      <c r="S14" s="46">
        <v>6</v>
      </c>
      <c r="T14" s="136" t="str">
        <f>IFERROR([Expenditure3]*HLOOKUP([Expenditure2],'Curr conv'!$B$17:$BF$56,VLOOKUP('Data Reference Sheet'!$A$1,'Data Reference Sheet'!$A$11:$B$27,2,0),FALSE), "No data")</f>
        <v>No data</v>
      </c>
      <c r="U14" s="136" t="str">
        <f>IFERROR(Table1[[#This Row],[Calculation1]]/Exchange,"No data")</f>
        <v>No data</v>
      </c>
      <c r="V1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 s="136" t="str">
        <f>IFERROR(Table1[[#This Row],[Calculation3]]/Exchange,"No data")</f>
        <v>No data</v>
      </c>
    </row>
    <row r="15" spans="1:26">
      <c r="B15" s="133" t="s">
        <v>116</v>
      </c>
      <c r="C15" s="45" t="s">
        <v>1649</v>
      </c>
      <c r="D15" s="133" t="s">
        <v>1609</v>
      </c>
      <c r="E15" s="133" t="s">
        <v>112</v>
      </c>
      <c r="F15" s="134" t="s">
        <v>1601</v>
      </c>
      <c r="G15" s="133" t="s">
        <v>117</v>
      </c>
      <c r="H15" s="133" t="s">
        <v>1608</v>
      </c>
      <c r="I15" s="133" t="s">
        <v>1598</v>
      </c>
      <c r="J15" s="133">
        <v>4</v>
      </c>
      <c r="K15" s="139">
        <v>2008</v>
      </c>
      <c r="L15" s="139">
        <v>2</v>
      </c>
      <c r="M15" s="142">
        <v>1</v>
      </c>
      <c r="N15" s="45" t="s">
        <v>16</v>
      </c>
      <c r="O15" s="133">
        <v>2008</v>
      </c>
      <c r="P15" s="135">
        <v>50</v>
      </c>
      <c r="Q15" s="45">
        <v>1</v>
      </c>
      <c r="R15" s="45" t="s">
        <v>1653</v>
      </c>
      <c r="S15" s="46">
        <v>6</v>
      </c>
      <c r="T15" s="136">
        <f>IFERROR([Expenditure3]*HLOOKUP([Expenditure2],'Curr conv'!$B$17:$BF$56,VLOOKUP('Data Reference Sheet'!$A$1,'Data Reference Sheet'!$A$11:$B$27,2,0),FALSE), "No data")</f>
        <v>60.101050880023706</v>
      </c>
      <c r="U15" s="136">
        <f>IFERROR(Table1[[#This Row],[Calculation1]]/Exchange,"No data")</f>
        <v>42.661166155610239</v>
      </c>
      <c r="V1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10.016841813337285</v>
      </c>
      <c r="W15" s="136">
        <f>IFERROR(Table1[[#This Row],[Calculation3]]/Exchange,"No data")</f>
        <v>7.1101943592683732</v>
      </c>
    </row>
    <row r="16" spans="1:26">
      <c r="B16" s="50" t="s">
        <v>116</v>
      </c>
      <c r="C16" s="50" t="s">
        <v>1649</v>
      </c>
      <c r="D16" s="50" t="s">
        <v>1609</v>
      </c>
      <c r="E16" s="50" t="s">
        <v>112</v>
      </c>
      <c r="F16" s="51" t="s">
        <v>1601</v>
      </c>
      <c r="G16" s="50" t="s">
        <v>117</v>
      </c>
      <c r="H16" s="50" t="s">
        <v>1608</v>
      </c>
      <c r="I16" s="50" t="s">
        <v>1598</v>
      </c>
      <c r="J16" s="50">
        <v>4</v>
      </c>
      <c r="K16" s="139" t="s">
        <v>1601</v>
      </c>
      <c r="L16" s="139" t="s">
        <v>1601</v>
      </c>
      <c r="M16" s="141" t="s">
        <v>1601</v>
      </c>
      <c r="N16" s="50" t="s">
        <v>19</v>
      </c>
      <c r="O16" s="50">
        <v>2009</v>
      </c>
      <c r="P16" s="52" t="s">
        <v>1601</v>
      </c>
      <c r="Q16" s="50" t="s">
        <v>1601</v>
      </c>
      <c r="R16" s="44" t="s">
        <v>1653</v>
      </c>
      <c r="S16" s="51">
        <v>6</v>
      </c>
      <c r="T16" s="136" t="str">
        <f>IFERROR([Expenditure3]*HLOOKUP([Expenditure2],'Curr conv'!$B$17:$BF$56,VLOOKUP('Data Reference Sheet'!$A$1,'Data Reference Sheet'!$A$11:$B$27,2,0),FALSE), "No data")</f>
        <v>No data</v>
      </c>
      <c r="U16" s="136" t="str">
        <f>IFERROR(Table1[[#This Row],[Calculation1]]/Exchange,"No data")</f>
        <v>No data</v>
      </c>
      <c r="V1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 s="136" t="str">
        <f>IFERROR(Table1[[#This Row],[Calculation3]]/Exchange,"No data")</f>
        <v>No data</v>
      </c>
    </row>
    <row r="17" spans="2:23">
      <c r="B17" s="50" t="s">
        <v>118</v>
      </c>
      <c r="C17" s="50" t="s">
        <v>1649</v>
      </c>
      <c r="D17" s="50" t="s">
        <v>1609</v>
      </c>
      <c r="E17" s="50" t="s">
        <v>112</v>
      </c>
      <c r="F17" s="51" t="s">
        <v>1601</v>
      </c>
      <c r="G17" s="50" t="s">
        <v>119</v>
      </c>
      <c r="H17" s="50" t="s">
        <v>1608</v>
      </c>
      <c r="I17" s="50" t="s">
        <v>1598</v>
      </c>
      <c r="J17" s="50">
        <v>5</v>
      </c>
      <c r="K17" s="139">
        <v>2008</v>
      </c>
      <c r="L17" s="139">
        <v>2</v>
      </c>
      <c r="M17" s="141">
        <v>1</v>
      </c>
      <c r="N17" s="50" t="s">
        <v>16</v>
      </c>
      <c r="O17" s="50">
        <v>2008</v>
      </c>
      <c r="P17" s="52">
        <v>70</v>
      </c>
      <c r="Q17" s="50">
        <v>1</v>
      </c>
      <c r="R17" s="50" t="s">
        <v>1653</v>
      </c>
      <c r="S17" s="51">
        <v>6</v>
      </c>
      <c r="T17" s="136">
        <f>IFERROR([Expenditure3]*HLOOKUP([Expenditure2],'Curr conv'!$B$17:$BF$56,VLOOKUP('Data Reference Sheet'!$A$1,'Data Reference Sheet'!$A$11:$B$27,2,0),FALSE), "No data")</f>
        <v>84.141471232033197</v>
      </c>
      <c r="U17" s="136">
        <f>IFERROR(Table1[[#This Row],[Calculation1]]/Exchange,"No data")</f>
        <v>59.725632617854338</v>
      </c>
      <c r="V1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14.023578538672199</v>
      </c>
      <c r="W17" s="136">
        <f>IFERROR(Table1[[#This Row],[Calculation3]]/Exchange,"No data")</f>
        <v>9.9542721029757235</v>
      </c>
    </row>
    <row r="18" spans="2:23">
      <c r="B18" s="50" t="s">
        <v>118</v>
      </c>
      <c r="C18" s="50" t="s">
        <v>1649</v>
      </c>
      <c r="D18" s="50" t="s">
        <v>1609</v>
      </c>
      <c r="E18" s="50" t="s">
        <v>112</v>
      </c>
      <c r="F18" s="51" t="s">
        <v>1601</v>
      </c>
      <c r="G18" s="50" t="s">
        <v>119</v>
      </c>
      <c r="H18" s="50" t="s">
        <v>1608</v>
      </c>
      <c r="I18" s="50" t="s">
        <v>1598</v>
      </c>
      <c r="J18" s="50">
        <v>5</v>
      </c>
      <c r="K18" s="139" t="s">
        <v>1601</v>
      </c>
      <c r="L18" s="139" t="s">
        <v>1601</v>
      </c>
      <c r="M18" s="141" t="s">
        <v>1601</v>
      </c>
      <c r="N18" s="50" t="s">
        <v>19</v>
      </c>
      <c r="O18" s="50">
        <v>2009</v>
      </c>
      <c r="P18" s="52" t="s">
        <v>1601</v>
      </c>
      <c r="Q18" s="50" t="s">
        <v>1601</v>
      </c>
      <c r="R18" s="50" t="s">
        <v>1653</v>
      </c>
      <c r="S18" s="51">
        <v>6</v>
      </c>
      <c r="T18" s="136" t="str">
        <f>IFERROR([Expenditure3]*HLOOKUP([Expenditure2],'Curr conv'!$B$17:$BF$56,VLOOKUP('Data Reference Sheet'!$A$1,'Data Reference Sheet'!$A$11:$B$27,2,0),FALSE), "No data")</f>
        <v>No data</v>
      </c>
      <c r="U18" s="136" t="str">
        <f>IFERROR(Table1[[#This Row],[Calculation1]]/Exchange,"No data")</f>
        <v>No data</v>
      </c>
      <c r="V1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 s="136" t="str">
        <f>IFERROR(Table1[[#This Row],[Calculation3]]/Exchange,"No data")</f>
        <v>No data</v>
      </c>
    </row>
    <row r="19" spans="2:23">
      <c r="B19" s="50" t="s">
        <v>120</v>
      </c>
      <c r="C19" s="50" t="s">
        <v>1649</v>
      </c>
      <c r="D19" s="50" t="s">
        <v>1609</v>
      </c>
      <c r="E19" s="50" t="s">
        <v>112</v>
      </c>
      <c r="F19" s="51" t="s">
        <v>1601</v>
      </c>
      <c r="G19" s="50" t="s">
        <v>121</v>
      </c>
      <c r="H19" s="50" t="s">
        <v>1608</v>
      </c>
      <c r="I19" s="50" t="s">
        <v>1598</v>
      </c>
      <c r="J19" s="50">
        <v>3</v>
      </c>
      <c r="K19" s="139">
        <v>2005</v>
      </c>
      <c r="L19" s="139">
        <v>5</v>
      </c>
      <c r="M19" s="141">
        <v>1</v>
      </c>
      <c r="N19" s="50" t="s">
        <v>16</v>
      </c>
      <c r="O19" s="50">
        <v>2005</v>
      </c>
      <c r="P19" s="52">
        <v>60</v>
      </c>
      <c r="Q19" s="50">
        <v>1</v>
      </c>
      <c r="R19" s="44" t="s">
        <v>1653</v>
      </c>
      <c r="S19" s="51">
        <v>6</v>
      </c>
      <c r="T19" s="136">
        <f>IFERROR([Expenditure3]*HLOOKUP([Expenditure2],'Curr conv'!$B$17:$BF$56,VLOOKUP('Data Reference Sheet'!$A$1,'Data Reference Sheet'!$A$11:$B$27,2,0),FALSE), "No data")</f>
        <v>174.25901907978985</v>
      </c>
      <c r="U19" s="136">
        <f>IFERROR(Table1[[#This Row],[Calculation1]]/Exchange,"No data")</f>
        <v>123.69322762619949</v>
      </c>
      <c r="V1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29.043169846631642</v>
      </c>
      <c r="W19" s="136">
        <f>IFERROR(Table1[[#This Row],[Calculation3]]/Exchange,"No data")</f>
        <v>20.615537937699916</v>
      </c>
    </row>
    <row r="20" spans="2:23">
      <c r="B20" s="50" t="s">
        <v>120</v>
      </c>
      <c r="C20" s="50" t="s">
        <v>1649</v>
      </c>
      <c r="D20" s="50" t="s">
        <v>1609</v>
      </c>
      <c r="E20" s="50" t="s">
        <v>112</v>
      </c>
      <c r="F20" s="51" t="s">
        <v>1601</v>
      </c>
      <c r="G20" s="50" t="s">
        <v>121</v>
      </c>
      <c r="H20" s="50" t="s">
        <v>1608</v>
      </c>
      <c r="I20" s="50" t="s">
        <v>1598</v>
      </c>
      <c r="J20" s="50">
        <v>3</v>
      </c>
      <c r="K20" s="139" t="s">
        <v>1601</v>
      </c>
      <c r="L20" s="139" t="s">
        <v>1601</v>
      </c>
      <c r="M20" s="141" t="s">
        <v>1601</v>
      </c>
      <c r="N20" s="50" t="s">
        <v>19</v>
      </c>
      <c r="O20" s="50">
        <v>2009</v>
      </c>
      <c r="P20" s="52" t="s">
        <v>1601</v>
      </c>
      <c r="Q20" s="50" t="s">
        <v>1601</v>
      </c>
      <c r="R20" s="50" t="s">
        <v>1653</v>
      </c>
      <c r="S20" s="51">
        <v>6</v>
      </c>
      <c r="T20" s="136" t="str">
        <f>IFERROR([Expenditure3]*HLOOKUP([Expenditure2],'Curr conv'!$B$17:$BF$56,VLOOKUP('Data Reference Sheet'!$A$1,'Data Reference Sheet'!$A$11:$B$27,2,0),FALSE), "No data")</f>
        <v>No data</v>
      </c>
      <c r="U20" s="136" t="str">
        <f>IFERROR(Table1[[#This Row],[Calculation1]]/Exchange,"No data")</f>
        <v>No data</v>
      </c>
      <c r="V2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 s="136" t="str">
        <f>IFERROR(Table1[[#This Row],[Calculation3]]/Exchange,"No data")</f>
        <v>No data</v>
      </c>
    </row>
    <row r="21" spans="2:23">
      <c r="B21" s="50" t="s">
        <v>122</v>
      </c>
      <c r="C21" s="50" t="s">
        <v>1649</v>
      </c>
      <c r="D21" s="50" t="s">
        <v>1609</v>
      </c>
      <c r="E21" s="50" t="s">
        <v>112</v>
      </c>
      <c r="F21" s="51" t="s">
        <v>1601</v>
      </c>
      <c r="G21" s="50" t="s">
        <v>123</v>
      </c>
      <c r="H21" s="50" t="s">
        <v>1608</v>
      </c>
      <c r="I21" s="50" t="s">
        <v>1598</v>
      </c>
      <c r="J21" s="50">
        <v>5</v>
      </c>
      <c r="K21" s="139">
        <v>1995</v>
      </c>
      <c r="L21" s="139">
        <v>15</v>
      </c>
      <c r="M21" s="141">
        <v>1</v>
      </c>
      <c r="N21" s="50" t="s">
        <v>16</v>
      </c>
      <c r="O21" s="50">
        <v>1995</v>
      </c>
      <c r="P21" s="52">
        <v>50</v>
      </c>
      <c r="Q21" s="50">
        <v>1</v>
      </c>
      <c r="R21" s="50" t="s">
        <v>1653</v>
      </c>
      <c r="S21" s="51">
        <v>6</v>
      </c>
      <c r="T21" s="136">
        <f>IFERROR([Expenditure3]*HLOOKUP([Expenditure2],'Curr conv'!$B$17:$BF$56,VLOOKUP('Data Reference Sheet'!$A$1,'Data Reference Sheet'!$A$11:$B$27,2,0),FALSE), "No data")</f>
        <v>1435.2268008303595</v>
      </c>
      <c r="U21" s="136">
        <f>IFERROR(Table1[[#This Row],[Calculation1]]/Exchange,"No data")</f>
        <v>1018.7583765121801</v>
      </c>
      <c r="V2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239.20446680505992</v>
      </c>
      <c r="W21" s="136">
        <f>IFERROR(Table1[[#This Row],[Calculation3]]/Exchange,"No data")</f>
        <v>169.79306275203004</v>
      </c>
    </row>
    <row r="22" spans="2:23">
      <c r="B22" s="50" t="s">
        <v>122</v>
      </c>
      <c r="C22" s="50" t="s">
        <v>1649</v>
      </c>
      <c r="D22" s="50" t="s">
        <v>1609</v>
      </c>
      <c r="E22" s="50" t="s">
        <v>112</v>
      </c>
      <c r="F22" s="51" t="s">
        <v>1601</v>
      </c>
      <c r="G22" s="50" t="s">
        <v>123</v>
      </c>
      <c r="H22" s="50" t="s">
        <v>1608</v>
      </c>
      <c r="I22" s="44" t="s">
        <v>1599</v>
      </c>
      <c r="J22" s="50">
        <v>5</v>
      </c>
      <c r="K22" s="139" t="s">
        <v>1601</v>
      </c>
      <c r="L22" s="139" t="s">
        <v>1601</v>
      </c>
      <c r="M22" s="141">
        <v>1</v>
      </c>
      <c r="N22" s="50" t="s">
        <v>19</v>
      </c>
      <c r="O22" s="50">
        <v>2009</v>
      </c>
      <c r="P22" s="52">
        <v>8.4</v>
      </c>
      <c r="Q22" s="50">
        <v>1</v>
      </c>
      <c r="R22" s="50" t="s">
        <v>1653</v>
      </c>
      <c r="S22" s="51">
        <v>6</v>
      </c>
      <c r="T22" s="136">
        <f>IFERROR([Expenditure3]*HLOOKUP([Expenditure2],'Curr conv'!$B$17:$BF$56,VLOOKUP('Data Reference Sheet'!$A$1,'Data Reference Sheet'!$A$11:$B$27,2,0),FALSE), "No data")</f>
        <v>8.4</v>
      </c>
      <c r="U22" s="136">
        <f>IFERROR(Table1[[#This Row],[Calculation1]]/Exchange,"No data")</f>
        <v>5.9625212947189095</v>
      </c>
      <c r="V2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 s="136" t="str">
        <f>IFERROR(Table1[[#This Row],[Calculation3]]/Exchange,"No data")</f>
        <v>No data</v>
      </c>
    </row>
    <row r="23" spans="2:23">
      <c r="B23" s="50" t="s">
        <v>122</v>
      </c>
      <c r="C23" s="50" t="s">
        <v>1649</v>
      </c>
      <c r="D23" s="50" t="s">
        <v>1609</v>
      </c>
      <c r="E23" s="50" t="s">
        <v>112</v>
      </c>
      <c r="F23" s="51" t="s">
        <v>1601</v>
      </c>
      <c r="G23" s="50" t="s">
        <v>123</v>
      </c>
      <c r="H23" s="50" t="s">
        <v>1608</v>
      </c>
      <c r="I23" s="50" t="s">
        <v>1599</v>
      </c>
      <c r="J23" s="50">
        <v>5</v>
      </c>
      <c r="K23" s="139">
        <v>1995</v>
      </c>
      <c r="L23" s="139">
        <v>15</v>
      </c>
      <c r="M23" s="141">
        <v>1</v>
      </c>
      <c r="N23" s="50" t="s">
        <v>20</v>
      </c>
      <c r="O23" s="50">
        <v>2006</v>
      </c>
      <c r="P23" s="52">
        <v>0</v>
      </c>
      <c r="Q23" s="50">
        <v>5</v>
      </c>
      <c r="R23" s="50" t="s">
        <v>1653</v>
      </c>
      <c r="S23" s="51">
        <v>6</v>
      </c>
      <c r="T23" s="136">
        <f>IFERROR([Expenditure3]*HLOOKUP([Expenditure2],'Curr conv'!$B$17:$BF$56,VLOOKUP('Data Reference Sheet'!$A$1,'Data Reference Sheet'!$A$11:$B$27,2,0),FALSE), "No data")</f>
        <v>0</v>
      </c>
      <c r="U23" s="136">
        <f>IFERROR(Table1[[#This Row],[Calculation1]]/Exchange,"No data")</f>
        <v>0</v>
      </c>
      <c r="V2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 s="136">
        <f>IFERROR(Table1[[#This Row],[Calculation3]]/Exchange,"No data")</f>
        <v>0</v>
      </c>
    </row>
    <row r="24" spans="2:23">
      <c r="B24" s="50" t="s">
        <v>122</v>
      </c>
      <c r="C24" s="50" t="s">
        <v>1649</v>
      </c>
      <c r="D24" s="50" t="s">
        <v>1609</v>
      </c>
      <c r="E24" s="50" t="s">
        <v>112</v>
      </c>
      <c r="F24" s="51" t="s">
        <v>1601</v>
      </c>
      <c r="G24" s="50" t="s">
        <v>123</v>
      </c>
      <c r="H24" s="50" t="s">
        <v>1608</v>
      </c>
      <c r="I24" s="50" t="s">
        <v>1599</v>
      </c>
      <c r="J24" s="50">
        <v>5</v>
      </c>
      <c r="K24" s="139">
        <v>1995</v>
      </c>
      <c r="L24" s="139">
        <v>15</v>
      </c>
      <c r="M24" s="141">
        <v>1</v>
      </c>
      <c r="N24" s="50" t="s">
        <v>20</v>
      </c>
      <c r="O24" s="50">
        <v>2007</v>
      </c>
      <c r="P24" s="52">
        <v>0</v>
      </c>
      <c r="Q24" s="50">
        <v>5</v>
      </c>
      <c r="R24" s="50" t="s">
        <v>1653</v>
      </c>
      <c r="S24" s="51">
        <v>6</v>
      </c>
      <c r="T24" s="136">
        <f>IFERROR([Expenditure3]*HLOOKUP([Expenditure2],'Curr conv'!$B$17:$BF$56,VLOOKUP('Data Reference Sheet'!$A$1,'Data Reference Sheet'!$A$11:$B$27,2,0),FALSE), "No data")</f>
        <v>0</v>
      </c>
      <c r="U24" s="136">
        <f>IFERROR(Table1[[#This Row],[Calculation1]]/Exchange,"No data")</f>
        <v>0</v>
      </c>
      <c r="V2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4" s="136">
        <f>IFERROR(Table1[[#This Row],[Calculation3]]/Exchange,"No data")</f>
        <v>0</v>
      </c>
    </row>
    <row r="25" spans="2:23">
      <c r="B25" s="50" t="s">
        <v>122</v>
      </c>
      <c r="C25" s="50" t="s">
        <v>1649</v>
      </c>
      <c r="D25" s="50" t="s">
        <v>1609</v>
      </c>
      <c r="E25" s="50" t="s">
        <v>112</v>
      </c>
      <c r="F25" s="51" t="s">
        <v>1601</v>
      </c>
      <c r="G25" s="50" t="s">
        <v>123</v>
      </c>
      <c r="H25" s="50" t="s">
        <v>1608</v>
      </c>
      <c r="I25" s="50" t="s">
        <v>1599</v>
      </c>
      <c r="J25" s="50">
        <v>5</v>
      </c>
      <c r="K25" s="139">
        <v>1995</v>
      </c>
      <c r="L25" s="139">
        <v>15</v>
      </c>
      <c r="M25" s="141">
        <v>1</v>
      </c>
      <c r="N25" s="50" t="s">
        <v>20</v>
      </c>
      <c r="O25" s="50">
        <v>2008</v>
      </c>
      <c r="P25" s="52">
        <v>0</v>
      </c>
      <c r="Q25" s="50">
        <v>5</v>
      </c>
      <c r="R25" s="50" t="s">
        <v>1653</v>
      </c>
      <c r="S25" s="51">
        <v>6</v>
      </c>
      <c r="T25" s="136">
        <f>IFERROR([Expenditure3]*HLOOKUP([Expenditure2],'Curr conv'!$B$17:$BF$56,VLOOKUP('Data Reference Sheet'!$A$1,'Data Reference Sheet'!$A$11:$B$27,2,0),FALSE), "No data")</f>
        <v>0</v>
      </c>
      <c r="U25" s="136">
        <f>IFERROR(Table1[[#This Row],[Calculation1]]/Exchange,"No data")</f>
        <v>0</v>
      </c>
      <c r="V2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5" s="136">
        <f>IFERROR(Table1[[#This Row],[Calculation3]]/Exchange,"No data")</f>
        <v>0</v>
      </c>
    </row>
    <row r="26" spans="2:23">
      <c r="B26" s="50" t="s">
        <v>122</v>
      </c>
      <c r="C26" s="50" t="s">
        <v>1649</v>
      </c>
      <c r="D26" s="50" t="s">
        <v>1609</v>
      </c>
      <c r="E26" s="50" t="s">
        <v>112</v>
      </c>
      <c r="F26" s="51" t="s">
        <v>1601</v>
      </c>
      <c r="G26" s="50" t="s">
        <v>123</v>
      </c>
      <c r="H26" s="50" t="s">
        <v>1608</v>
      </c>
      <c r="I26" s="50" t="s">
        <v>1599</v>
      </c>
      <c r="J26" s="50">
        <v>5</v>
      </c>
      <c r="K26" s="139">
        <v>1995</v>
      </c>
      <c r="L26" s="139">
        <v>15</v>
      </c>
      <c r="M26" s="141">
        <v>1</v>
      </c>
      <c r="N26" s="50" t="s">
        <v>20</v>
      </c>
      <c r="O26" s="50">
        <v>2009</v>
      </c>
      <c r="P26" s="52">
        <v>0</v>
      </c>
      <c r="Q26" s="50">
        <v>5</v>
      </c>
      <c r="R26" s="50" t="s">
        <v>1653</v>
      </c>
      <c r="S26" s="51">
        <v>6</v>
      </c>
      <c r="T26" s="136">
        <f>IFERROR([Expenditure3]*HLOOKUP([Expenditure2],'Curr conv'!$B$17:$BF$56,VLOOKUP('Data Reference Sheet'!$A$1,'Data Reference Sheet'!$A$11:$B$27,2,0),FALSE), "No data")</f>
        <v>0</v>
      </c>
      <c r="U26" s="136">
        <f>IFERROR(Table1[[#This Row],[Calculation1]]/Exchange,"No data")</f>
        <v>0</v>
      </c>
      <c r="V2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6" s="136">
        <f>IFERROR(Table1[[#This Row],[Calculation3]]/Exchange,"No data")</f>
        <v>0</v>
      </c>
    </row>
    <row r="27" spans="2:23">
      <c r="B27" s="50" t="s">
        <v>122</v>
      </c>
      <c r="C27" s="50" t="s">
        <v>1649</v>
      </c>
      <c r="D27" s="50" t="s">
        <v>1609</v>
      </c>
      <c r="E27" s="50" t="s">
        <v>112</v>
      </c>
      <c r="F27" s="51" t="s">
        <v>1601</v>
      </c>
      <c r="G27" s="50" t="s">
        <v>123</v>
      </c>
      <c r="H27" s="50" t="s">
        <v>1608</v>
      </c>
      <c r="I27" s="50" t="s">
        <v>1599</v>
      </c>
      <c r="J27" s="50">
        <v>5</v>
      </c>
      <c r="K27" s="139">
        <v>1995</v>
      </c>
      <c r="L27" s="139">
        <v>15</v>
      </c>
      <c r="M27" s="141">
        <v>1</v>
      </c>
      <c r="N27" s="50" t="s">
        <v>20</v>
      </c>
      <c r="O27" s="50">
        <v>2010</v>
      </c>
      <c r="P27" s="52">
        <v>0</v>
      </c>
      <c r="Q27" s="50">
        <v>5</v>
      </c>
      <c r="R27" s="50" t="s">
        <v>1653</v>
      </c>
      <c r="S27" s="51">
        <v>6</v>
      </c>
      <c r="T27" s="136">
        <f>IFERROR([Expenditure3]*HLOOKUP([Expenditure2],'Curr conv'!$B$17:$BF$56,VLOOKUP('Data Reference Sheet'!$A$1,'Data Reference Sheet'!$A$11:$B$27,2,0),FALSE), "No data")</f>
        <v>0</v>
      </c>
      <c r="U27" s="136">
        <f>IFERROR(Table1[[#This Row],[Calculation1]]/Exchange,"No data")</f>
        <v>0</v>
      </c>
      <c r="V2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 s="136">
        <f>IFERROR(Table1[[#This Row],[Calculation3]]/Exchange,"No data")</f>
        <v>0</v>
      </c>
    </row>
    <row r="28" spans="2:23">
      <c r="B28" s="50" t="s">
        <v>124</v>
      </c>
      <c r="C28" s="50" t="s">
        <v>1649</v>
      </c>
      <c r="D28" s="50" t="s">
        <v>1609</v>
      </c>
      <c r="E28" s="50" t="s">
        <v>112</v>
      </c>
      <c r="F28" s="51" t="s">
        <v>1601</v>
      </c>
      <c r="G28" s="50" t="s">
        <v>125</v>
      </c>
      <c r="H28" s="50" t="s">
        <v>1608</v>
      </c>
      <c r="I28" s="50" t="s">
        <v>1598</v>
      </c>
      <c r="J28" s="50">
        <v>4</v>
      </c>
      <c r="K28" s="139">
        <v>2004</v>
      </c>
      <c r="L28" s="139">
        <v>6</v>
      </c>
      <c r="M28" s="141">
        <v>1</v>
      </c>
      <c r="N28" s="50" t="s">
        <v>16</v>
      </c>
      <c r="O28" s="50">
        <v>2004</v>
      </c>
      <c r="P28" s="52">
        <v>60</v>
      </c>
      <c r="Q28" s="50">
        <v>1</v>
      </c>
      <c r="R28" s="50" t="s">
        <v>1653</v>
      </c>
      <c r="S28" s="51">
        <v>6</v>
      </c>
      <c r="T28" s="136">
        <f>IFERROR([Expenditure3]*HLOOKUP([Expenditure2],'Curr conv'!$B$17:$BF$56,VLOOKUP('Data Reference Sheet'!$A$1,'Data Reference Sheet'!$A$11:$B$27,2,0),FALSE), "No data")</f>
        <v>199.26545164932261</v>
      </c>
      <c r="U28" s="136">
        <f>IFERROR(Table1[[#This Row],[Calculation1]]/Exchange,"No data")</f>
        <v>141.44339270962706</v>
      </c>
      <c r="V2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33.210908608220436</v>
      </c>
      <c r="W28" s="136">
        <f>IFERROR(Table1[[#This Row],[Calculation3]]/Exchange,"No data")</f>
        <v>23.573898784937843</v>
      </c>
    </row>
    <row r="29" spans="2:23">
      <c r="B29" s="50" t="s">
        <v>124</v>
      </c>
      <c r="C29" s="50" t="s">
        <v>1649</v>
      </c>
      <c r="D29" s="50" t="s">
        <v>1609</v>
      </c>
      <c r="E29" s="50" t="s">
        <v>112</v>
      </c>
      <c r="F29" s="51" t="s">
        <v>1601</v>
      </c>
      <c r="G29" s="50" t="s">
        <v>125</v>
      </c>
      <c r="H29" s="50" t="s">
        <v>1608</v>
      </c>
      <c r="I29" s="50" t="s">
        <v>1598</v>
      </c>
      <c r="J29" s="50">
        <v>4</v>
      </c>
      <c r="K29" s="139" t="s">
        <v>1601</v>
      </c>
      <c r="L29" s="139" t="s">
        <v>1601</v>
      </c>
      <c r="M29" s="141" t="s">
        <v>1601</v>
      </c>
      <c r="N29" s="50" t="s">
        <v>19</v>
      </c>
      <c r="O29" s="50">
        <v>2009</v>
      </c>
      <c r="P29" s="52" t="s">
        <v>1601</v>
      </c>
      <c r="Q29" s="50" t="s">
        <v>1601</v>
      </c>
      <c r="R29" s="50" t="s">
        <v>1653</v>
      </c>
      <c r="S29" s="51">
        <v>6</v>
      </c>
      <c r="T29" s="136" t="str">
        <f>IFERROR([Expenditure3]*HLOOKUP([Expenditure2],'Curr conv'!$B$17:$BF$56,VLOOKUP('Data Reference Sheet'!$A$1,'Data Reference Sheet'!$A$11:$B$27,2,0),FALSE), "No data")</f>
        <v>No data</v>
      </c>
      <c r="U29" s="136" t="str">
        <f>IFERROR(Table1[[#This Row],[Calculation1]]/Exchange,"No data")</f>
        <v>No data</v>
      </c>
      <c r="V2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 s="136" t="str">
        <f>IFERROR(Table1[[#This Row],[Calculation3]]/Exchange,"No data")</f>
        <v>No data</v>
      </c>
    </row>
    <row r="30" spans="2:23">
      <c r="B30" s="50" t="s">
        <v>126</v>
      </c>
      <c r="C30" s="44" t="s">
        <v>1650</v>
      </c>
      <c r="D30" s="50" t="s">
        <v>1646</v>
      </c>
      <c r="E30" s="50" t="s">
        <v>127</v>
      </c>
      <c r="F30" s="51" t="s">
        <v>1613</v>
      </c>
      <c r="G30" s="50" t="s">
        <v>128</v>
      </c>
      <c r="H30" s="50" t="s">
        <v>18</v>
      </c>
      <c r="I30" s="50" t="s">
        <v>1599</v>
      </c>
      <c r="J30" s="50">
        <v>20</v>
      </c>
      <c r="K30" s="139">
        <v>2006</v>
      </c>
      <c r="L30" s="139">
        <v>4</v>
      </c>
      <c r="M30" s="141">
        <v>1</v>
      </c>
      <c r="N30" s="50" t="s">
        <v>20</v>
      </c>
      <c r="O30" s="50">
        <v>2006</v>
      </c>
      <c r="P30" s="52">
        <v>0</v>
      </c>
      <c r="Q30" s="50">
        <v>5</v>
      </c>
      <c r="R30" s="50" t="s">
        <v>1653</v>
      </c>
      <c r="S30" s="51">
        <v>6</v>
      </c>
      <c r="T30" s="136">
        <f>IFERROR([Expenditure3]*HLOOKUP([Expenditure2],'Curr conv'!$B$17:$BF$56,VLOOKUP('Data Reference Sheet'!$A$1,'Data Reference Sheet'!$A$11:$B$27,2,0),FALSE), "No data")</f>
        <v>0</v>
      </c>
      <c r="U30" s="136">
        <f>IFERROR(Table1[[#This Row],[Calculation1]]/Exchange,"No data")</f>
        <v>0</v>
      </c>
      <c r="V3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0" s="136">
        <f>IFERROR(Table1[[#This Row],[Calculation3]]/Exchange,"No data")</f>
        <v>0</v>
      </c>
    </row>
    <row r="31" spans="2:23">
      <c r="B31" s="50" t="s">
        <v>126</v>
      </c>
      <c r="C31" s="50" t="s">
        <v>1650</v>
      </c>
      <c r="D31" s="50" t="s">
        <v>1646</v>
      </c>
      <c r="E31" s="50" t="s">
        <v>127</v>
      </c>
      <c r="F31" s="51" t="s">
        <v>1613</v>
      </c>
      <c r="G31" s="50" t="s">
        <v>128</v>
      </c>
      <c r="H31" s="50" t="s">
        <v>18</v>
      </c>
      <c r="I31" s="50" t="s">
        <v>1599</v>
      </c>
      <c r="J31" s="50">
        <v>20</v>
      </c>
      <c r="K31" s="139">
        <v>2006</v>
      </c>
      <c r="L31" s="139">
        <v>4</v>
      </c>
      <c r="M31" s="141">
        <v>1</v>
      </c>
      <c r="N31" s="50" t="s">
        <v>20</v>
      </c>
      <c r="O31" s="50">
        <v>2007</v>
      </c>
      <c r="P31" s="52">
        <v>0</v>
      </c>
      <c r="Q31" s="50">
        <v>5</v>
      </c>
      <c r="R31" s="50" t="s">
        <v>1653</v>
      </c>
      <c r="S31" s="51">
        <v>6</v>
      </c>
      <c r="T31" s="136">
        <f>IFERROR([Expenditure3]*HLOOKUP([Expenditure2],'Curr conv'!$B$17:$BF$56,VLOOKUP('Data Reference Sheet'!$A$1,'Data Reference Sheet'!$A$11:$B$27,2,0),FALSE), "No data")</f>
        <v>0</v>
      </c>
      <c r="U31" s="136">
        <f>IFERROR(Table1[[#This Row],[Calculation1]]/Exchange,"No data")</f>
        <v>0</v>
      </c>
      <c r="V3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1" s="136">
        <f>IFERROR(Table1[[#This Row],[Calculation3]]/Exchange,"No data")</f>
        <v>0</v>
      </c>
    </row>
    <row r="32" spans="2:23">
      <c r="B32" s="50" t="s">
        <v>126</v>
      </c>
      <c r="C32" s="50" t="s">
        <v>1650</v>
      </c>
      <c r="D32" s="50" t="s">
        <v>1646</v>
      </c>
      <c r="E32" s="50" t="s">
        <v>127</v>
      </c>
      <c r="F32" s="51" t="s">
        <v>1613</v>
      </c>
      <c r="G32" s="50" t="s">
        <v>128</v>
      </c>
      <c r="H32" s="50" t="s">
        <v>18</v>
      </c>
      <c r="I32" s="50" t="s">
        <v>1599</v>
      </c>
      <c r="J32" s="50">
        <v>20</v>
      </c>
      <c r="K32" s="139">
        <v>2006</v>
      </c>
      <c r="L32" s="139">
        <v>4</v>
      </c>
      <c r="M32" s="141">
        <v>1</v>
      </c>
      <c r="N32" s="50" t="s">
        <v>20</v>
      </c>
      <c r="O32" s="50">
        <v>2008</v>
      </c>
      <c r="P32" s="52">
        <v>0</v>
      </c>
      <c r="Q32" s="50">
        <v>5</v>
      </c>
      <c r="R32" s="50" t="s">
        <v>1653</v>
      </c>
      <c r="S32" s="51">
        <v>6</v>
      </c>
      <c r="T32" s="136">
        <f>IFERROR([Expenditure3]*HLOOKUP([Expenditure2],'Curr conv'!$B$17:$BF$56,VLOOKUP('Data Reference Sheet'!$A$1,'Data Reference Sheet'!$A$11:$B$27,2,0),FALSE), "No data")</f>
        <v>0</v>
      </c>
      <c r="U32" s="136">
        <f>IFERROR(Table1[[#This Row],[Calculation1]]/Exchange,"No data")</f>
        <v>0</v>
      </c>
      <c r="V3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2" s="136">
        <f>IFERROR(Table1[[#This Row],[Calculation3]]/Exchange,"No data")</f>
        <v>0</v>
      </c>
    </row>
    <row r="33" spans="2:23">
      <c r="B33" s="50" t="s">
        <v>126</v>
      </c>
      <c r="C33" s="50" t="s">
        <v>1650</v>
      </c>
      <c r="D33" s="50" t="s">
        <v>1646</v>
      </c>
      <c r="E33" s="50" t="s">
        <v>127</v>
      </c>
      <c r="F33" s="51" t="s">
        <v>1613</v>
      </c>
      <c r="G33" s="50" t="s">
        <v>128</v>
      </c>
      <c r="H33" s="50" t="s">
        <v>18</v>
      </c>
      <c r="I33" s="50" t="s">
        <v>1599</v>
      </c>
      <c r="J33" s="50">
        <v>20</v>
      </c>
      <c r="K33" s="139">
        <v>2006</v>
      </c>
      <c r="L33" s="139">
        <v>4</v>
      </c>
      <c r="M33" s="141">
        <v>1</v>
      </c>
      <c r="N33" s="50" t="s">
        <v>20</v>
      </c>
      <c r="O33" s="50">
        <v>2009</v>
      </c>
      <c r="P33" s="52">
        <v>0</v>
      </c>
      <c r="Q33" s="50">
        <v>5</v>
      </c>
      <c r="R33" s="50" t="s">
        <v>1653</v>
      </c>
      <c r="S33" s="51">
        <v>6</v>
      </c>
      <c r="T33" s="136">
        <f>IFERROR([Expenditure3]*HLOOKUP([Expenditure2],'Curr conv'!$B$17:$BF$56,VLOOKUP('Data Reference Sheet'!$A$1,'Data Reference Sheet'!$A$11:$B$27,2,0),FALSE), "No data")</f>
        <v>0</v>
      </c>
      <c r="U33" s="136">
        <f>IFERROR(Table1[[#This Row],[Calculation1]]/Exchange,"No data")</f>
        <v>0</v>
      </c>
      <c r="V3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3" s="136">
        <f>IFERROR(Table1[[#This Row],[Calculation3]]/Exchange,"No data")</f>
        <v>0</v>
      </c>
    </row>
    <row r="34" spans="2:23">
      <c r="B34" s="50" t="s">
        <v>126</v>
      </c>
      <c r="C34" s="50" t="s">
        <v>1650</v>
      </c>
      <c r="D34" s="50" t="s">
        <v>1646</v>
      </c>
      <c r="E34" s="50" t="s">
        <v>127</v>
      </c>
      <c r="F34" s="51" t="s">
        <v>1613</v>
      </c>
      <c r="G34" s="50" t="s">
        <v>128</v>
      </c>
      <c r="H34" s="50" t="s">
        <v>18</v>
      </c>
      <c r="I34" s="50" t="s">
        <v>1599</v>
      </c>
      <c r="J34" s="50">
        <v>20</v>
      </c>
      <c r="K34" s="139">
        <v>2006</v>
      </c>
      <c r="L34" s="139">
        <v>4</v>
      </c>
      <c r="M34" s="141">
        <v>1</v>
      </c>
      <c r="N34" s="50" t="s">
        <v>20</v>
      </c>
      <c r="O34" s="50">
        <v>2010</v>
      </c>
      <c r="P34" s="52">
        <v>0</v>
      </c>
      <c r="Q34" s="50">
        <v>5</v>
      </c>
      <c r="R34" s="50" t="s">
        <v>1653</v>
      </c>
      <c r="S34" s="51">
        <v>6</v>
      </c>
      <c r="T34" s="136">
        <f>IFERROR([Expenditure3]*HLOOKUP([Expenditure2],'Curr conv'!$B$17:$BF$56,VLOOKUP('Data Reference Sheet'!$A$1,'Data Reference Sheet'!$A$11:$B$27,2,0),FALSE), "No data")</f>
        <v>0</v>
      </c>
      <c r="U34" s="136">
        <f>IFERROR(Table1[[#This Row],[Calculation1]]/Exchange,"No data")</f>
        <v>0</v>
      </c>
      <c r="V3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4" s="136">
        <f>IFERROR(Table1[[#This Row],[Calculation3]]/Exchange,"No data")</f>
        <v>0</v>
      </c>
    </row>
    <row r="35" spans="2:23">
      <c r="B35" s="50" t="s">
        <v>129</v>
      </c>
      <c r="C35" s="50" t="s">
        <v>1650</v>
      </c>
      <c r="D35" s="50" t="s">
        <v>1646</v>
      </c>
      <c r="E35" s="50" t="s">
        <v>127</v>
      </c>
      <c r="F35" s="51" t="s">
        <v>1613</v>
      </c>
      <c r="G35" s="50" t="s">
        <v>130</v>
      </c>
      <c r="H35" s="50" t="s">
        <v>18</v>
      </c>
      <c r="I35" s="50" t="s">
        <v>1599</v>
      </c>
      <c r="J35" s="50">
        <v>4</v>
      </c>
      <c r="K35" s="139" t="s">
        <v>1601</v>
      </c>
      <c r="L35" s="139" t="s">
        <v>1601</v>
      </c>
      <c r="M35" s="141">
        <v>1</v>
      </c>
      <c r="N35" s="50" t="s">
        <v>20</v>
      </c>
      <c r="O35" s="50">
        <v>2006</v>
      </c>
      <c r="P35" s="52">
        <v>0</v>
      </c>
      <c r="Q35" s="50">
        <v>5</v>
      </c>
      <c r="R35" s="50" t="s">
        <v>1653</v>
      </c>
      <c r="S35" s="51">
        <v>6</v>
      </c>
      <c r="T35" s="136">
        <f>IFERROR([Expenditure3]*HLOOKUP([Expenditure2],'Curr conv'!$B$17:$BF$56,VLOOKUP('Data Reference Sheet'!$A$1,'Data Reference Sheet'!$A$11:$B$27,2,0),FALSE), "No data")</f>
        <v>0</v>
      </c>
      <c r="U35" s="136">
        <f>IFERROR(Table1[[#This Row],[Calculation1]]/Exchange,"No data")</f>
        <v>0</v>
      </c>
      <c r="V3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 s="136" t="str">
        <f>IFERROR(Table1[[#This Row],[Calculation3]]/Exchange,"No data")</f>
        <v>No data</v>
      </c>
    </row>
    <row r="36" spans="2:23">
      <c r="B36" s="50" t="s">
        <v>129</v>
      </c>
      <c r="C36" s="50" t="s">
        <v>1650</v>
      </c>
      <c r="D36" s="50" t="s">
        <v>1646</v>
      </c>
      <c r="E36" s="50" t="s">
        <v>127</v>
      </c>
      <c r="F36" s="51" t="s">
        <v>1613</v>
      </c>
      <c r="G36" s="50" t="s">
        <v>130</v>
      </c>
      <c r="H36" s="50" t="s">
        <v>18</v>
      </c>
      <c r="I36" s="50" t="s">
        <v>1599</v>
      </c>
      <c r="J36" s="50">
        <v>4</v>
      </c>
      <c r="K36" s="139" t="s">
        <v>1601</v>
      </c>
      <c r="L36" s="139" t="s">
        <v>1601</v>
      </c>
      <c r="M36" s="141">
        <v>1</v>
      </c>
      <c r="N36" s="50" t="s">
        <v>20</v>
      </c>
      <c r="O36" s="50">
        <v>2007</v>
      </c>
      <c r="P36" s="52">
        <v>0</v>
      </c>
      <c r="Q36" s="50">
        <v>5</v>
      </c>
      <c r="R36" s="50" t="s">
        <v>1653</v>
      </c>
      <c r="S36" s="51">
        <v>6</v>
      </c>
      <c r="T36" s="136">
        <f>IFERROR([Expenditure3]*HLOOKUP([Expenditure2],'Curr conv'!$B$17:$BF$56,VLOOKUP('Data Reference Sheet'!$A$1,'Data Reference Sheet'!$A$11:$B$27,2,0),FALSE), "No data")</f>
        <v>0</v>
      </c>
      <c r="U36" s="136">
        <f>IFERROR(Table1[[#This Row],[Calculation1]]/Exchange,"No data")</f>
        <v>0</v>
      </c>
      <c r="V3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 s="136" t="str">
        <f>IFERROR(Table1[[#This Row],[Calculation3]]/Exchange,"No data")</f>
        <v>No data</v>
      </c>
    </row>
    <row r="37" spans="2:23">
      <c r="B37" s="50" t="s">
        <v>129</v>
      </c>
      <c r="C37" s="50" t="s">
        <v>1650</v>
      </c>
      <c r="D37" s="50" t="s">
        <v>1646</v>
      </c>
      <c r="E37" s="50" t="s">
        <v>127</v>
      </c>
      <c r="F37" s="51" t="s">
        <v>1613</v>
      </c>
      <c r="G37" s="50" t="s">
        <v>130</v>
      </c>
      <c r="H37" s="50" t="s">
        <v>18</v>
      </c>
      <c r="I37" s="50" t="s">
        <v>1599</v>
      </c>
      <c r="J37" s="50">
        <v>4</v>
      </c>
      <c r="K37" s="139" t="s">
        <v>1601</v>
      </c>
      <c r="L37" s="139" t="s">
        <v>1601</v>
      </c>
      <c r="M37" s="141">
        <v>1</v>
      </c>
      <c r="N37" s="50" t="s">
        <v>20</v>
      </c>
      <c r="O37" s="50">
        <v>2008</v>
      </c>
      <c r="P37" s="52">
        <v>0</v>
      </c>
      <c r="Q37" s="50">
        <v>5</v>
      </c>
      <c r="R37" s="50" t="s">
        <v>1653</v>
      </c>
      <c r="S37" s="51">
        <v>6</v>
      </c>
      <c r="T37" s="136">
        <f>IFERROR([Expenditure3]*HLOOKUP([Expenditure2],'Curr conv'!$B$17:$BF$56,VLOOKUP('Data Reference Sheet'!$A$1,'Data Reference Sheet'!$A$11:$B$27,2,0),FALSE), "No data")</f>
        <v>0</v>
      </c>
      <c r="U37" s="136">
        <f>IFERROR(Table1[[#This Row],[Calculation1]]/Exchange,"No data")</f>
        <v>0</v>
      </c>
      <c r="V3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 s="136" t="str">
        <f>IFERROR(Table1[[#This Row],[Calculation3]]/Exchange,"No data")</f>
        <v>No data</v>
      </c>
    </row>
    <row r="38" spans="2:23">
      <c r="B38" s="50" t="s">
        <v>129</v>
      </c>
      <c r="C38" s="50" t="s">
        <v>1650</v>
      </c>
      <c r="D38" s="50" t="s">
        <v>1646</v>
      </c>
      <c r="E38" s="50" t="s">
        <v>127</v>
      </c>
      <c r="F38" s="51" t="s">
        <v>1613</v>
      </c>
      <c r="G38" s="50" t="s">
        <v>130</v>
      </c>
      <c r="H38" s="50" t="s">
        <v>18</v>
      </c>
      <c r="I38" s="50" t="s">
        <v>1599</v>
      </c>
      <c r="J38" s="50">
        <v>4</v>
      </c>
      <c r="K38" s="139" t="s">
        <v>1601</v>
      </c>
      <c r="L38" s="139" t="s">
        <v>1601</v>
      </c>
      <c r="M38" s="141">
        <v>1</v>
      </c>
      <c r="N38" s="50" t="s">
        <v>20</v>
      </c>
      <c r="O38" s="50">
        <v>2009</v>
      </c>
      <c r="P38" s="52">
        <v>0</v>
      </c>
      <c r="Q38" s="50">
        <v>5</v>
      </c>
      <c r="R38" s="50" t="s">
        <v>1653</v>
      </c>
      <c r="S38" s="51">
        <v>6</v>
      </c>
      <c r="T38" s="136">
        <f>IFERROR([Expenditure3]*HLOOKUP([Expenditure2],'Curr conv'!$B$17:$BF$56,VLOOKUP('Data Reference Sheet'!$A$1,'Data Reference Sheet'!$A$11:$B$27,2,0),FALSE), "No data")</f>
        <v>0</v>
      </c>
      <c r="U38" s="136">
        <f>IFERROR(Table1[[#This Row],[Calculation1]]/Exchange,"No data")</f>
        <v>0</v>
      </c>
      <c r="V3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 s="136" t="str">
        <f>IFERROR(Table1[[#This Row],[Calculation3]]/Exchange,"No data")</f>
        <v>No data</v>
      </c>
    </row>
    <row r="39" spans="2:23">
      <c r="B39" s="50" t="s">
        <v>129</v>
      </c>
      <c r="C39" s="50" t="s">
        <v>1650</v>
      </c>
      <c r="D39" s="50" t="s">
        <v>1646</v>
      </c>
      <c r="E39" s="50" t="s">
        <v>127</v>
      </c>
      <c r="F39" s="51" t="s">
        <v>1613</v>
      </c>
      <c r="G39" s="50" t="s">
        <v>130</v>
      </c>
      <c r="H39" s="50" t="s">
        <v>18</v>
      </c>
      <c r="I39" s="50" t="s">
        <v>1599</v>
      </c>
      <c r="J39" s="50">
        <v>4</v>
      </c>
      <c r="K39" s="139" t="s">
        <v>1601</v>
      </c>
      <c r="L39" s="139" t="s">
        <v>1601</v>
      </c>
      <c r="M39" s="141">
        <v>1</v>
      </c>
      <c r="N39" s="50" t="s">
        <v>20</v>
      </c>
      <c r="O39" s="50">
        <v>2010</v>
      </c>
      <c r="P39" s="52">
        <v>0</v>
      </c>
      <c r="Q39" s="50">
        <v>5</v>
      </c>
      <c r="R39" s="50" t="s">
        <v>1653</v>
      </c>
      <c r="S39" s="51">
        <v>6</v>
      </c>
      <c r="T39" s="136">
        <f>IFERROR([Expenditure3]*HLOOKUP([Expenditure2],'Curr conv'!$B$17:$BF$56,VLOOKUP('Data Reference Sheet'!$A$1,'Data Reference Sheet'!$A$11:$B$27,2,0),FALSE), "No data")</f>
        <v>0</v>
      </c>
      <c r="U39" s="136">
        <f>IFERROR(Table1[[#This Row],[Calculation1]]/Exchange,"No data")</f>
        <v>0</v>
      </c>
      <c r="V3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9" s="136" t="str">
        <f>IFERROR(Table1[[#This Row],[Calculation3]]/Exchange,"No data")</f>
        <v>No data</v>
      </c>
    </row>
    <row r="40" spans="2:23">
      <c r="B40" s="50" t="s">
        <v>131</v>
      </c>
      <c r="C40" s="50" t="s">
        <v>1650</v>
      </c>
      <c r="D40" s="50" t="s">
        <v>1646</v>
      </c>
      <c r="E40" s="50" t="s">
        <v>127</v>
      </c>
      <c r="F40" s="51" t="s">
        <v>1613</v>
      </c>
      <c r="G40" s="50" t="s">
        <v>132</v>
      </c>
      <c r="H40" s="50" t="s">
        <v>18</v>
      </c>
      <c r="I40" s="50" t="s">
        <v>1599</v>
      </c>
      <c r="J40" s="50">
        <v>4</v>
      </c>
      <c r="K40" s="139" t="s">
        <v>1601</v>
      </c>
      <c r="L40" s="139" t="s">
        <v>1601</v>
      </c>
      <c r="M40" s="141">
        <v>1</v>
      </c>
      <c r="N40" s="50" t="s">
        <v>20</v>
      </c>
      <c r="O40" s="50">
        <v>2006</v>
      </c>
      <c r="P40" s="52">
        <v>0</v>
      </c>
      <c r="Q40" s="50">
        <v>5</v>
      </c>
      <c r="R40" s="50" t="s">
        <v>1653</v>
      </c>
      <c r="S40" s="51">
        <v>6</v>
      </c>
      <c r="T40" s="136">
        <f>IFERROR([Expenditure3]*HLOOKUP([Expenditure2],'Curr conv'!$B$17:$BF$56,VLOOKUP('Data Reference Sheet'!$A$1,'Data Reference Sheet'!$A$11:$B$27,2,0),FALSE), "No data")</f>
        <v>0</v>
      </c>
      <c r="U40" s="136">
        <f>IFERROR(Table1[[#This Row],[Calculation1]]/Exchange,"No data")</f>
        <v>0</v>
      </c>
      <c r="V4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0" s="136" t="str">
        <f>IFERROR(Table1[[#This Row],[Calculation3]]/Exchange,"No data")</f>
        <v>No data</v>
      </c>
    </row>
    <row r="41" spans="2:23">
      <c r="B41" s="50" t="s">
        <v>131</v>
      </c>
      <c r="C41" s="50" t="s">
        <v>1650</v>
      </c>
      <c r="D41" s="50" t="s">
        <v>1646</v>
      </c>
      <c r="E41" s="50" t="s">
        <v>127</v>
      </c>
      <c r="F41" s="51" t="s">
        <v>1613</v>
      </c>
      <c r="G41" s="50" t="s">
        <v>132</v>
      </c>
      <c r="H41" s="50" t="s">
        <v>18</v>
      </c>
      <c r="I41" s="50" t="s">
        <v>1599</v>
      </c>
      <c r="J41" s="50">
        <v>4</v>
      </c>
      <c r="K41" s="139" t="s">
        <v>1601</v>
      </c>
      <c r="L41" s="139" t="s">
        <v>1601</v>
      </c>
      <c r="M41" s="141">
        <v>1</v>
      </c>
      <c r="N41" s="50" t="s">
        <v>20</v>
      </c>
      <c r="O41" s="50">
        <v>2007</v>
      </c>
      <c r="P41" s="52">
        <v>0</v>
      </c>
      <c r="Q41" s="50">
        <v>5</v>
      </c>
      <c r="R41" s="50" t="s">
        <v>1653</v>
      </c>
      <c r="S41" s="51">
        <v>6</v>
      </c>
      <c r="T41" s="136">
        <f>IFERROR([Expenditure3]*HLOOKUP([Expenditure2],'Curr conv'!$B$17:$BF$56,VLOOKUP('Data Reference Sheet'!$A$1,'Data Reference Sheet'!$A$11:$B$27,2,0),FALSE), "No data")</f>
        <v>0</v>
      </c>
      <c r="U41" s="136">
        <f>IFERROR(Table1[[#This Row],[Calculation1]]/Exchange,"No data")</f>
        <v>0</v>
      </c>
      <c r="V4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1" s="136" t="str">
        <f>IFERROR(Table1[[#This Row],[Calculation3]]/Exchange,"No data")</f>
        <v>No data</v>
      </c>
    </row>
    <row r="42" spans="2:23">
      <c r="B42" s="50" t="s">
        <v>131</v>
      </c>
      <c r="C42" s="50" t="s">
        <v>1650</v>
      </c>
      <c r="D42" s="50" t="s">
        <v>1646</v>
      </c>
      <c r="E42" s="50" t="s">
        <v>127</v>
      </c>
      <c r="F42" s="51" t="s">
        <v>1613</v>
      </c>
      <c r="G42" s="50" t="s">
        <v>132</v>
      </c>
      <c r="H42" s="50" t="s">
        <v>18</v>
      </c>
      <c r="I42" s="50" t="s">
        <v>1599</v>
      </c>
      <c r="J42" s="50">
        <v>4</v>
      </c>
      <c r="K42" s="139" t="s">
        <v>1601</v>
      </c>
      <c r="L42" s="139" t="s">
        <v>1601</v>
      </c>
      <c r="M42" s="141">
        <v>1</v>
      </c>
      <c r="N42" s="50" t="s">
        <v>20</v>
      </c>
      <c r="O42" s="50">
        <v>2008</v>
      </c>
      <c r="P42" s="52">
        <v>0</v>
      </c>
      <c r="Q42" s="50">
        <v>5</v>
      </c>
      <c r="R42" s="50" t="s">
        <v>1653</v>
      </c>
      <c r="S42" s="51">
        <v>6</v>
      </c>
      <c r="T42" s="136">
        <f>IFERROR([Expenditure3]*HLOOKUP([Expenditure2],'Curr conv'!$B$17:$BF$56,VLOOKUP('Data Reference Sheet'!$A$1,'Data Reference Sheet'!$A$11:$B$27,2,0),FALSE), "No data")</f>
        <v>0</v>
      </c>
      <c r="U42" s="136">
        <f>IFERROR(Table1[[#This Row],[Calculation1]]/Exchange,"No data")</f>
        <v>0</v>
      </c>
      <c r="V4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2" s="136" t="str">
        <f>IFERROR(Table1[[#This Row],[Calculation3]]/Exchange,"No data")</f>
        <v>No data</v>
      </c>
    </row>
    <row r="43" spans="2:23">
      <c r="B43" s="50" t="s">
        <v>131</v>
      </c>
      <c r="C43" s="50" t="s">
        <v>1650</v>
      </c>
      <c r="D43" s="50" t="s">
        <v>1646</v>
      </c>
      <c r="E43" s="50" t="s">
        <v>127</v>
      </c>
      <c r="F43" s="51" t="s">
        <v>1613</v>
      </c>
      <c r="G43" s="50" t="s">
        <v>132</v>
      </c>
      <c r="H43" s="50" t="s">
        <v>18</v>
      </c>
      <c r="I43" s="50" t="s">
        <v>1599</v>
      </c>
      <c r="J43" s="50">
        <v>4</v>
      </c>
      <c r="K43" s="139" t="s">
        <v>1601</v>
      </c>
      <c r="L43" s="139" t="s">
        <v>1601</v>
      </c>
      <c r="M43" s="141">
        <v>1</v>
      </c>
      <c r="N43" s="50" t="s">
        <v>20</v>
      </c>
      <c r="O43" s="50">
        <v>2009</v>
      </c>
      <c r="P43" s="52">
        <v>0</v>
      </c>
      <c r="Q43" s="50">
        <v>5</v>
      </c>
      <c r="R43" s="50" t="s">
        <v>1653</v>
      </c>
      <c r="S43" s="51">
        <v>6</v>
      </c>
      <c r="T43" s="136">
        <f>IFERROR([Expenditure3]*HLOOKUP([Expenditure2],'Curr conv'!$B$17:$BF$56,VLOOKUP('Data Reference Sheet'!$A$1,'Data Reference Sheet'!$A$11:$B$27,2,0),FALSE), "No data")</f>
        <v>0</v>
      </c>
      <c r="U43" s="136">
        <f>IFERROR(Table1[[#This Row],[Calculation1]]/Exchange,"No data")</f>
        <v>0</v>
      </c>
      <c r="V4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3" s="136" t="str">
        <f>IFERROR(Table1[[#This Row],[Calculation3]]/Exchange,"No data")</f>
        <v>No data</v>
      </c>
    </row>
    <row r="44" spans="2:23">
      <c r="B44" s="50" t="s">
        <v>131</v>
      </c>
      <c r="C44" s="50" t="s">
        <v>1650</v>
      </c>
      <c r="D44" s="50" t="s">
        <v>1646</v>
      </c>
      <c r="E44" s="50" t="s">
        <v>127</v>
      </c>
      <c r="F44" s="51" t="s">
        <v>1613</v>
      </c>
      <c r="G44" s="50" t="s">
        <v>132</v>
      </c>
      <c r="H44" s="50" t="s">
        <v>18</v>
      </c>
      <c r="I44" s="50" t="s">
        <v>1599</v>
      </c>
      <c r="J44" s="50">
        <v>4</v>
      </c>
      <c r="K44" s="139" t="s">
        <v>1601</v>
      </c>
      <c r="L44" s="139" t="s">
        <v>1601</v>
      </c>
      <c r="M44" s="141">
        <v>1</v>
      </c>
      <c r="N44" s="50" t="s">
        <v>20</v>
      </c>
      <c r="O44" s="50">
        <v>2010</v>
      </c>
      <c r="P44" s="52">
        <v>0</v>
      </c>
      <c r="Q44" s="50">
        <v>5</v>
      </c>
      <c r="R44" s="50" t="s">
        <v>1653</v>
      </c>
      <c r="S44" s="51">
        <v>6</v>
      </c>
      <c r="T44" s="136">
        <f>IFERROR([Expenditure3]*HLOOKUP([Expenditure2],'Curr conv'!$B$17:$BF$56,VLOOKUP('Data Reference Sheet'!$A$1,'Data Reference Sheet'!$A$11:$B$27,2,0),FALSE), "No data")</f>
        <v>0</v>
      </c>
      <c r="U44" s="136">
        <f>IFERROR(Table1[[#This Row],[Calculation1]]/Exchange,"No data")</f>
        <v>0</v>
      </c>
      <c r="V4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4" s="136" t="str">
        <f>IFERROR(Table1[[#This Row],[Calculation3]]/Exchange,"No data")</f>
        <v>No data</v>
      </c>
    </row>
    <row r="45" spans="2:23">
      <c r="B45" s="50" t="s">
        <v>133</v>
      </c>
      <c r="C45" s="50" t="s">
        <v>1650</v>
      </c>
      <c r="D45" s="50" t="s">
        <v>1646</v>
      </c>
      <c r="E45" s="50" t="s">
        <v>127</v>
      </c>
      <c r="F45" s="51" t="s">
        <v>1613</v>
      </c>
      <c r="G45" s="50" t="s">
        <v>134</v>
      </c>
      <c r="H45" s="50" t="s">
        <v>18</v>
      </c>
      <c r="I45" s="50" t="s">
        <v>1599</v>
      </c>
      <c r="J45" s="50">
        <v>6</v>
      </c>
      <c r="K45" s="139" t="s">
        <v>1601</v>
      </c>
      <c r="L45" s="139" t="s">
        <v>1601</v>
      </c>
      <c r="M45" s="141">
        <v>1</v>
      </c>
      <c r="N45" s="50" t="s">
        <v>20</v>
      </c>
      <c r="O45" s="50">
        <v>2006</v>
      </c>
      <c r="P45" s="52">
        <v>0</v>
      </c>
      <c r="Q45" s="50">
        <v>5</v>
      </c>
      <c r="R45" s="50" t="s">
        <v>1653</v>
      </c>
      <c r="S45" s="51">
        <v>6</v>
      </c>
      <c r="T45" s="136">
        <f>IFERROR([Expenditure3]*HLOOKUP([Expenditure2],'Curr conv'!$B$17:$BF$56,VLOOKUP('Data Reference Sheet'!$A$1,'Data Reference Sheet'!$A$11:$B$27,2,0),FALSE), "No data")</f>
        <v>0</v>
      </c>
      <c r="U45" s="136">
        <f>IFERROR(Table1[[#This Row],[Calculation1]]/Exchange,"No data")</f>
        <v>0</v>
      </c>
      <c r="V4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5" s="136" t="str">
        <f>IFERROR(Table1[[#This Row],[Calculation3]]/Exchange,"No data")</f>
        <v>No data</v>
      </c>
    </row>
    <row r="46" spans="2:23">
      <c r="B46" s="50" t="s">
        <v>133</v>
      </c>
      <c r="C46" s="50" t="s">
        <v>1650</v>
      </c>
      <c r="D46" s="50" t="s">
        <v>1646</v>
      </c>
      <c r="E46" s="50" t="s">
        <v>127</v>
      </c>
      <c r="F46" s="51" t="s">
        <v>1613</v>
      </c>
      <c r="G46" s="50" t="s">
        <v>134</v>
      </c>
      <c r="H46" s="50" t="s">
        <v>18</v>
      </c>
      <c r="I46" s="50" t="s">
        <v>1599</v>
      </c>
      <c r="J46" s="50">
        <v>6</v>
      </c>
      <c r="K46" s="139" t="s">
        <v>1601</v>
      </c>
      <c r="L46" s="139" t="s">
        <v>1601</v>
      </c>
      <c r="M46" s="141">
        <v>1</v>
      </c>
      <c r="N46" s="50" t="s">
        <v>20</v>
      </c>
      <c r="O46" s="50">
        <v>2007</v>
      </c>
      <c r="P46" s="52">
        <v>0</v>
      </c>
      <c r="Q46" s="50">
        <v>5</v>
      </c>
      <c r="R46" s="50" t="s">
        <v>1653</v>
      </c>
      <c r="S46" s="51">
        <v>6</v>
      </c>
      <c r="T46" s="136">
        <f>IFERROR([Expenditure3]*HLOOKUP([Expenditure2],'Curr conv'!$B$17:$BF$56,VLOOKUP('Data Reference Sheet'!$A$1,'Data Reference Sheet'!$A$11:$B$27,2,0),FALSE), "No data")</f>
        <v>0</v>
      </c>
      <c r="U46" s="136">
        <f>IFERROR(Table1[[#This Row],[Calculation1]]/Exchange,"No data")</f>
        <v>0</v>
      </c>
      <c r="V4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6" s="136" t="str">
        <f>IFERROR(Table1[[#This Row],[Calculation3]]/Exchange,"No data")</f>
        <v>No data</v>
      </c>
    </row>
    <row r="47" spans="2:23">
      <c r="B47" s="50" t="s">
        <v>133</v>
      </c>
      <c r="C47" s="50" t="s">
        <v>1650</v>
      </c>
      <c r="D47" s="50" t="s">
        <v>1646</v>
      </c>
      <c r="E47" s="50" t="s">
        <v>127</v>
      </c>
      <c r="F47" s="51" t="s">
        <v>1613</v>
      </c>
      <c r="G47" s="50" t="s">
        <v>134</v>
      </c>
      <c r="H47" s="50" t="s">
        <v>18</v>
      </c>
      <c r="I47" s="50" t="s">
        <v>1599</v>
      </c>
      <c r="J47" s="50">
        <v>6</v>
      </c>
      <c r="K47" s="139" t="s">
        <v>1601</v>
      </c>
      <c r="L47" s="139" t="s">
        <v>1601</v>
      </c>
      <c r="M47" s="141">
        <v>1</v>
      </c>
      <c r="N47" s="50" t="s">
        <v>20</v>
      </c>
      <c r="O47" s="50">
        <v>2008</v>
      </c>
      <c r="P47" s="52">
        <v>0</v>
      </c>
      <c r="Q47" s="50">
        <v>5</v>
      </c>
      <c r="R47" s="50" t="s">
        <v>1653</v>
      </c>
      <c r="S47" s="51">
        <v>6</v>
      </c>
      <c r="T47" s="136">
        <f>IFERROR([Expenditure3]*HLOOKUP([Expenditure2],'Curr conv'!$B$17:$BF$56,VLOOKUP('Data Reference Sheet'!$A$1,'Data Reference Sheet'!$A$11:$B$27,2,0),FALSE), "No data")</f>
        <v>0</v>
      </c>
      <c r="U47" s="136">
        <f>IFERROR(Table1[[#This Row],[Calculation1]]/Exchange,"No data")</f>
        <v>0</v>
      </c>
      <c r="V4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7" s="136" t="str">
        <f>IFERROR(Table1[[#This Row],[Calculation3]]/Exchange,"No data")</f>
        <v>No data</v>
      </c>
    </row>
    <row r="48" spans="2:23">
      <c r="B48" s="50" t="s">
        <v>133</v>
      </c>
      <c r="C48" s="50" t="s">
        <v>1650</v>
      </c>
      <c r="D48" s="50" t="s">
        <v>1646</v>
      </c>
      <c r="E48" s="50" t="s">
        <v>127</v>
      </c>
      <c r="F48" s="51" t="s">
        <v>1613</v>
      </c>
      <c r="G48" s="50" t="s">
        <v>134</v>
      </c>
      <c r="H48" s="50" t="s">
        <v>18</v>
      </c>
      <c r="I48" s="50" t="s">
        <v>1599</v>
      </c>
      <c r="J48" s="50">
        <v>6</v>
      </c>
      <c r="K48" s="139" t="s">
        <v>1601</v>
      </c>
      <c r="L48" s="139" t="s">
        <v>1601</v>
      </c>
      <c r="M48" s="141">
        <v>1</v>
      </c>
      <c r="N48" s="50" t="s">
        <v>20</v>
      </c>
      <c r="O48" s="50">
        <v>2009</v>
      </c>
      <c r="P48" s="52">
        <v>0</v>
      </c>
      <c r="Q48" s="50">
        <v>5</v>
      </c>
      <c r="R48" s="50" t="s">
        <v>1653</v>
      </c>
      <c r="S48" s="51">
        <v>6</v>
      </c>
      <c r="T48" s="136">
        <f>IFERROR([Expenditure3]*HLOOKUP([Expenditure2],'Curr conv'!$B$17:$BF$56,VLOOKUP('Data Reference Sheet'!$A$1,'Data Reference Sheet'!$A$11:$B$27,2,0),FALSE), "No data")</f>
        <v>0</v>
      </c>
      <c r="U48" s="136">
        <f>IFERROR(Table1[[#This Row],[Calculation1]]/Exchange,"No data")</f>
        <v>0</v>
      </c>
      <c r="V4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8" s="136" t="str">
        <f>IFERROR(Table1[[#This Row],[Calculation3]]/Exchange,"No data")</f>
        <v>No data</v>
      </c>
    </row>
    <row r="49" spans="2:23">
      <c r="B49" s="50" t="s">
        <v>133</v>
      </c>
      <c r="C49" s="50" t="s">
        <v>1650</v>
      </c>
      <c r="D49" s="50" t="s">
        <v>1646</v>
      </c>
      <c r="E49" s="50" t="s">
        <v>127</v>
      </c>
      <c r="F49" s="51" t="s">
        <v>1613</v>
      </c>
      <c r="G49" s="50" t="s">
        <v>134</v>
      </c>
      <c r="H49" s="50" t="s">
        <v>18</v>
      </c>
      <c r="I49" s="50" t="s">
        <v>1599</v>
      </c>
      <c r="J49" s="50">
        <v>6</v>
      </c>
      <c r="K49" s="139" t="s">
        <v>1601</v>
      </c>
      <c r="L49" s="139" t="s">
        <v>1601</v>
      </c>
      <c r="M49" s="141">
        <v>1</v>
      </c>
      <c r="N49" s="50" t="s">
        <v>20</v>
      </c>
      <c r="O49" s="50">
        <v>2010</v>
      </c>
      <c r="P49" s="52">
        <v>0</v>
      </c>
      <c r="Q49" s="50">
        <v>5</v>
      </c>
      <c r="R49" s="50" t="s">
        <v>1653</v>
      </c>
      <c r="S49" s="51">
        <v>6</v>
      </c>
      <c r="T49" s="136">
        <f>IFERROR([Expenditure3]*HLOOKUP([Expenditure2],'Curr conv'!$B$17:$BF$56,VLOOKUP('Data Reference Sheet'!$A$1,'Data Reference Sheet'!$A$11:$B$27,2,0),FALSE), "No data")</f>
        <v>0</v>
      </c>
      <c r="U49" s="136">
        <f>IFERROR(Table1[[#This Row],[Calculation1]]/Exchange,"No data")</f>
        <v>0</v>
      </c>
      <c r="V4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49" s="136" t="str">
        <f>IFERROR(Table1[[#This Row],[Calculation3]]/Exchange,"No data")</f>
        <v>No data</v>
      </c>
    </row>
    <row r="50" spans="2:23">
      <c r="B50" s="50" t="s">
        <v>135</v>
      </c>
      <c r="C50" s="50" t="s">
        <v>1650</v>
      </c>
      <c r="D50" s="50" t="s">
        <v>1646</v>
      </c>
      <c r="E50" s="50" t="s">
        <v>127</v>
      </c>
      <c r="F50" s="51" t="s">
        <v>1613</v>
      </c>
      <c r="G50" s="50" t="s">
        <v>136</v>
      </c>
      <c r="H50" s="50" t="s">
        <v>18</v>
      </c>
      <c r="I50" s="50" t="s">
        <v>1599</v>
      </c>
      <c r="J50" s="50">
        <v>8</v>
      </c>
      <c r="K50" s="139" t="s">
        <v>1601</v>
      </c>
      <c r="L50" s="139" t="s">
        <v>1601</v>
      </c>
      <c r="M50" s="141">
        <v>1</v>
      </c>
      <c r="N50" s="50" t="s">
        <v>20</v>
      </c>
      <c r="O50" s="50">
        <v>2006</v>
      </c>
      <c r="P50" s="52">
        <v>0</v>
      </c>
      <c r="Q50" s="50">
        <v>5</v>
      </c>
      <c r="R50" s="50" t="s">
        <v>1653</v>
      </c>
      <c r="S50" s="51">
        <v>6</v>
      </c>
      <c r="T50" s="136">
        <f>IFERROR([Expenditure3]*HLOOKUP([Expenditure2],'Curr conv'!$B$17:$BF$56,VLOOKUP('Data Reference Sheet'!$A$1,'Data Reference Sheet'!$A$11:$B$27,2,0),FALSE), "No data")</f>
        <v>0</v>
      </c>
      <c r="U50" s="136">
        <f>IFERROR(Table1[[#This Row],[Calculation1]]/Exchange,"No data")</f>
        <v>0</v>
      </c>
      <c r="V5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0" s="136" t="str">
        <f>IFERROR(Table1[[#This Row],[Calculation3]]/Exchange,"No data")</f>
        <v>No data</v>
      </c>
    </row>
    <row r="51" spans="2:23">
      <c r="B51" s="50" t="s">
        <v>135</v>
      </c>
      <c r="C51" s="50" t="s">
        <v>1650</v>
      </c>
      <c r="D51" s="50" t="s">
        <v>1646</v>
      </c>
      <c r="E51" s="50" t="s">
        <v>127</v>
      </c>
      <c r="F51" s="51" t="s">
        <v>1613</v>
      </c>
      <c r="G51" s="50" t="s">
        <v>136</v>
      </c>
      <c r="H51" s="50" t="s">
        <v>18</v>
      </c>
      <c r="I51" s="50" t="s">
        <v>1599</v>
      </c>
      <c r="J51" s="50">
        <v>8</v>
      </c>
      <c r="K51" s="139" t="s">
        <v>1601</v>
      </c>
      <c r="L51" s="139" t="s">
        <v>1601</v>
      </c>
      <c r="M51" s="141">
        <v>1</v>
      </c>
      <c r="N51" s="50" t="s">
        <v>20</v>
      </c>
      <c r="O51" s="50">
        <v>2007</v>
      </c>
      <c r="P51" s="52">
        <v>0</v>
      </c>
      <c r="Q51" s="50">
        <v>5</v>
      </c>
      <c r="R51" s="50" t="s">
        <v>1653</v>
      </c>
      <c r="S51" s="51">
        <v>6</v>
      </c>
      <c r="T51" s="136">
        <f>IFERROR([Expenditure3]*HLOOKUP([Expenditure2],'Curr conv'!$B$17:$BF$56,VLOOKUP('Data Reference Sheet'!$A$1,'Data Reference Sheet'!$A$11:$B$27,2,0),FALSE), "No data")</f>
        <v>0</v>
      </c>
      <c r="U51" s="136">
        <f>IFERROR(Table1[[#This Row],[Calculation1]]/Exchange,"No data")</f>
        <v>0</v>
      </c>
      <c r="V5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1" s="136" t="str">
        <f>IFERROR(Table1[[#This Row],[Calculation3]]/Exchange,"No data")</f>
        <v>No data</v>
      </c>
    </row>
    <row r="52" spans="2:23">
      <c r="B52" s="50" t="s">
        <v>135</v>
      </c>
      <c r="C52" s="50" t="s">
        <v>1650</v>
      </c>
      <c r="D52" s="50" t="s">
        <v>1646</v>
      </c>
      <c r="E52" s="50" t="s">
        <v>127</v>
      </c>
      <c r="F52" s="51" t="s">
        <v>1613</v>
      </c>
      <c r="G52" s="50" t="s">
        <v>136</v>
      </c>
      <c r="H52" s="50" t="s">
        <v>18</v>
      </c>
      <c r="I52" s="50" t="s">
        <v>1599</v>
      </c>
      <c r="J52" s="50">
        <v>8</v>
      </c>
      <c r="K52" s="139" t="s">
        <v>1601</v>
      </c>
      <c r="L52" s="139" t="s">
        <v>1601</v>
      </c>
      <c r="M52" s="141">
        <v>1</v>
      </c>
      <c r="N52" s="50" t="s">
        <v>20</v>
      </c>
      <c r="O52" s="50">
        <v>2008</v>
      </c>
      <c r="P52" s="52">
        <v>0</v>
      </c>
      <c r="Q52" s="50">
        <v>5</v>
      </c>
      <c r="R52" s="50" t="s">
        <v>1653</v>
      </c>
      <c r="S52" s="51">
        <v>6</v>
      </c>
      <c r="T52" s="136">
        <f>IFERROR([Expenditure3]*HLOOKUP([Expenditure2],'Curr conv'!$B$17:$BF$56,VLOOKUP('Data Reference Sheet'!$A$1,'Data Reference Sheet'!$A$11:$B$27,2,0),FALSE), "No data")</f>
        <v>0</v>
      </c>
      <c r="U52" s="136">
        <f>IFERROR(Table1[[#This Row],[Calculation1]]/Exchange,"No data")</f>
        <v>0</v>
      </c>
      <c r="V5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2" s="136" t="str">
        <f>IFERROR(Table1[[#This Row],[Calculation3]]/Exchange,"No data")</f>
        <v>No data</v>
      </c>
    </row>
    <row r="53" spans="2:23">
      <c r="B53" s="50" t="s">
        <v>135</v>
      </c>
      <c r="C53" s="50" t="s">
        <v>1650</v>
      </c>
      <c r="D53" s="50" t="s">
        <v>1646</v>
      </c>
      <c r="E53" s="50" t="s">
        <v>127</v>
      </c>
      <c r="F53" s="51" t="s">
        <v>1613</v>
      </c>
      <c r="G53" s="50" t="s">
        <v>136</v>
      </c>
      <c r="H53" s="50" t="s">
        <v>18</v>
      </c>
      <c r="I53" s="50" t="s">
        <v>1599</v>
      </c>
      <c r="J53" s="50">
        <v>8</v>
      </c>
      <c r="K53" s="139" t="s">
        <v>1601</v>
      </c>
      <c r="L53" s="139" t="s">
        <v>1601</v>
      </c>
      <c r="M53" s="141">
        <v>1</v>
      </c>
      <c r="N53" s="50" t="s">
        <v>20</v>
      </c>
      <c r="O53" s="50">
        <v>2009</v>
      </c>
      <c r="P53" s="52">
        <v>0</v>
      </c>
      <c r="Q53" s="50">
        <v>5</v>
      </c>
      <c r="R53" s="50" t="s">
        <v>1653</v>
      </c>
      <c r="S53" s="51">
        <v>6</v>
      </c>
      <c r="T53" s="136">
        <f>IFERROR([Expenditure3]*HLOOKUP([Expenditure2],'Curr conv'!$B$17:$BF$56,VLOOKUP('Data Reference Sheet'!$A$1,'Data Reference Sheet'!$A$11:$B$27,2,0),FALSE), "No data")</f>
        <v>0</v>
      </c>
      <c r="U53" s="136">
        <f>IFERROR(Table1[[#This Row],[Calculation1]]/Exchange,"No data")</f>
        <v>0</v>
      </c>
      <c r="V5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3" s="136" t="str">
        <f>IFERROR(Table1[[#This Row],[Calculation3]]/Exchange,"No data")</f>
        <v>No data</v>
      </c>
    </row>
    <row r="54" spans="2:23">
      <c r="B54" s="50" t="s">
        <v>135</v>
      </c>
      <c r="C54" s="50" t="s">
        <v>1650</v>
      </c>
      <c r="D54" s="50" t="s">
        <v>1646</v>
      </c>
      <c r="E54" s="50" t="s">
        <v>127</v>
      </c>
      <c r="F54" s="51" t="s">
        <v>1613</v>
      </c>
      <c r="G54" s="50" t="s">
        <v>136</v>
      </c>
      <c r="H54" s="50" t="s">
        <v>18</v>
      </c>
      <c r="I54" s="50" t="s">
        <v>1599</v>
      </c>
      <c r="J54" s="50">
        <v>8</v>
      </c>
      <c r="K54" s="139" t="s">
        <v>1601</v>
      </c>
      <c r="L54" s="139" t="s">
        <v>1601</v>
      </c>
      <c r="M54" s="141">
        <v>1</v>
      </c>
      <c r="N54" s="50" t="s">
        <v>20</v>
      </c>
      <c r="O54" s="50">
        <v>2010</v>
      </c>
      <c r="P54" s="52">
        <v>0</v>
      </c>
      <c r="Q54" s="50">
        <v>5</v>
      </c>
      <c r="R54" s="50" t="s">
        <v>1653</v>
      </c>
      <c r="S54" s="51">
        <v>6</v>
      </c>
      <c r="T54" s="136">
        <f>IFERROR([Expenditure3]*HLOOKUP([Expenditure2],'Curr conv'!$B$17:$BF$56,VLOOKUP('Data Reference Sheet'!$A$1,'Data Reference Sheet'!$A$11:$B$27,2,0),FALSE), "No data")</f>
        <v>0</v>
      </c>
      <c r="U54" s="136">
        <f>IFERROR(Table1[[#This Row],[Calculation1]]/Exchange,"No data")</f>
        <v>0</v>
      </c>
      <c r="V5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4" s="136" t="str">
        <f>IFERROR(Table1[[#This Row],[Calculation3]]/Exchange,"No data")</f>
        <v>No data</v>
      </c>
    </row>
    <row r="55" spans="2:23">
      <c r="B55" s="50" t="s">
        <v>137</v>
      </c>
      <c r="C55" s="50" t="s">
        <v>1650</v>
      </c>
      <c r="D55" s="50" t="s">
        <v>1646</v>
      </c>
      <c r="E55" s="50" t="s">
        <v>127</v>
      </c>
      <c r="F55" s="51" t="s">
        <v>1613</v>
      </c>
      <c r="G55" s="50" t="s">
        <v>138</v>
      </c>
      <c r="H55" s="50" t="s">
        <v>18</v>
      </c>
      <c r="I55" s="50" t="s">
        <v>1599</v>
      </c>
      <c r="J55" s="50">
        <v>13</v>
      </c>
      <c r="K55" s="139">
        <v>2006</v>
      </c>
      <c r="L55" s="139">
        <v>4</v>
      </c>
      <c r="M55" s="141">
        <v>1</v>
      </c>
      <c r="N55" s="50" t="s">
        <v>16</v>
      </c>
      <c r="O55" s="50">
        <v>2006</v>
      </c>
      <c r="P55" s="52">
        <v>90</v>
      </c>
      <c r="Q55" s="50">
        <v>1</v>
      </c>
      <c r="R55" s="50" t="s">
        <v>1653</v>
      </c>
      <c r="S55" s="51">
        <v>6</v>
      </c>
      <c r="T55" s="136">
        <f>IFERROR([Expenditure3]*HLOOKUP([Expenditure2],'Curr conv'!$B$17:$BF$56,VLOOKUP('Data Reference Sheet'!$A$1,'Data Reference Sheet'!$A$11:$B$27,2,0),FALSE), "No data")</f>
        <v>227.36610499474446</v>
      </c>
      <c r="U55" s="136">
        <f>IFERROR(Table1[[#This Row],[Calculation1]]/Exchange,"No data")</f>
        <v>161.3899098486261</v>
      </c>
      <c r="V5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37.894350832457413</v>
      </c>
      <c r="W55" s="136">
        <f>IFERROR(Table1[[#This Row],[Calculation3]]/Exchange,"No data")</f>
        <v>26.898318308104351</v>
      </c>
    </row>
    <row r="56" spans="2:23">
      <c r="B56" s="50" t="s">
        <v>137</v>
      </c>
      <c r="C56" s="50" t="s">
        <v>1650</v>
      </c>
      <c r="D56" s="50" t="s">
        <v>1646</v>
      </c>
      <c r="E56" s="50" t="s">
        <v>127</v>
      </c>
      <c r="F56" s="51" t="s">
        <v>1613</v>
      </c>
      <c r="G56" s="50" t="s">
        <v>138</v>
      </c>
      <c r="H56" s="50" t="s">
        <v>18</v>
      </c>
      <c r="I56" s="50" t="s">
        <v>1599</v>
      </c>
      <c r="J56" s="50">
        <v>13</v>
      </c>
      <c r="K56" s="139" t="s">
        <v>1601</v>
      </c>
      <c r="L56" s="140" t="s">
        <v>1601</v>
      </c>
      <c r="M56" s="141" t="s">
        <v>1601</v>
      </c>
      <c r="N56" s="50" t="s">
        <v>19</v>
      </c>
      <c r="O56" s="50">
        <v>2009</v>
      </c>
      <c r="P56" s="52" t="s">
        <v>1601</v>
      </c>
      <c r="Q56" s="50" t="s">
        <v>1601</v>
      </c>
      <c r="R56" s="50" t="s">
        <v>1653</v>
      </c>
      <c r="S56" s="51">
        <v>6</v>
      </c>
      <c r="T56" s="136" t="str">
        <f>IFERROR([Expenditure3]*HLOOKUP([Expenditure2],'Curr conv'!$B$17:$BF$56,VLOOKUP('Data Reference Sheet'!$A$1,'Data Reference Sheet'!$A$11:$B$27,2,0),FALSE), "No data")</f>
        <v>No data</v>
      </c>
      <c r="U56" s="136" t="str">
        <f>IFERROR(Table1[[#This Row],[Calculation1]]/Exchange,"No data")</f>
        <v>No data</v>
      </c>
      <c r="V5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6" s="136" t="str">
        <f>IFERROR(Table1[[#This Row],[Calculation3]]/Exchange,"No data")</f>
        <v>No data</v>
      </c>
    </row>
    <row r="57" spans="2:23">
      <c r="B57" s="50" t="s">
        <v>139</v>
      </c>
      <c r="C57" s="50" t="s">
        <v>1650</v>
      </c>
      <c r="D57" s="50" t="s">
        <v>1646</v>
      </c>
      <c r="E57" s="50" t="s">
        <v>127</v>
      </c>
      <c r="F57" s="51" t="s">
        <v>1613</v>
      </c>
      <c r="G57" s="50" t="s">
        <v>140</v>
      </c>
      <c r="H57" s="50" t="s">
        <v>18</v>
      </c>
      <c r="I57" s="50" t="s">
        <v>1599</v>
      </c>
      <c r="J57" s="50">
        <v>7</v>
      </c>
      <c r="K57" s="139">
        <v>2005</v>
      </c>
      <c r="L57" s="139">
        <v>5</v>
      </c>
      <c r="M57" s="141">
        <v>1</v>
      </c>
      <c r="N57" s="50" t="s">
        <v>16</v>
      </c>
      <c r="O57" s="50">
        <v>2005</v>
      </c>
      <c r="P57" s="52">
        <v>50</v>
      </c>
      <c r="Q57" s="50">
        <v>1</v>
      </c>
      <c r="R57" s="50" t="s">
        <v>1653</v>
      </c>
      <c r="S57" s="51">
        <v>6</v>
      </c>
      <c r="T57" s="136">
        <f>IFERROR([Expenditure3]*HLOOKUP([Expenditure2],'Curr conv'!$B$17:$BF$56,VLOOKUP('Data Reference Sheet'!$A$1,'Data Reference Sheet'!$A$11:$B$27,2,0),FALSE), "No data")</f>
        <v>145.2158492331582</v>
      </c>
      <c r="U57" s="136">
        <f>IFERROR(Table1[[#This Row],[Calculation1]]/Exchange,"No data")</f>
        <v>103.07768968849956</v>
      </c>
      <c r="V5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24.202641538859698</v>
      </c>
      <c r="W57" s="136">
        <f>IFERROR(Table1[[#This Row],[Calculation3]]/Exchange,"No data")</f>
        <v>17.179614948083259</v>
      </c>
    </row>
    <row r="58" spans="2:23">
      <c r="B58" s="50" t="s">
        <v>139</v>
      </c>
      <c r="C58" s="50" t="s">
        <v>1650</v>
      </c>
      <c r="D58" s="50" t="s">
        <v>1646</v>
      </c>
      <c r="E58" s="50" t="s">
        <v>127</v>
      </c>
      <c r="F58" s="51" t="s">
        <v>1613</v>
      </c>
      <c r="G58" s="50" t="s">
        <v>140</v>
      </c>
      <c r="H58" s="50" t="s">
        <v>18</v>
      </c>
      <c r="I58" s="50" t="s">
        <v>1599</v>
      </c>
      <c r="J58" s="50">
        <v>7</v>
      </c>
      <c r="K58" s="139" t="s">
        <v>1601</v>
      </c>
      <c r="L58" s="139" t="s">
        <v>1601</v>
      </c>
      <c r="M58" s="141" t="s">
        <v>1601</v>
      </c>
      <c r="N58" s="50" t="s">
        <v>19</v>
      </c>
      <c r="O58" s="50">
        <v>2009</v>
      </c>
      <c r="P58" s="52" t="s">
        <v>1601</v>
      </c>
      <c r="Q58" s="50" t="s">
        <v>1601</v>
      </c>
      <c r="R58" s="50" t="s">
        <v>1653</v>
      </c>
      <c r="S58" s="51">
        <v>6</v>
      </c>
      <c r="T58" s="136" t="str">
        <f>IFERROR([Expenditure3]*HLOOKUP([Expenditure2],'Curr conv'!$B$17:$BF$56,VLOOKUP('Data Reference Sheet'!$A$1,'Data Reference Sheet'!$A$11:$B$27,2,0),FALSE), "No data")</f>
        <v>No data</v>
      </c>
      <c r="U58" s="136" t="str">
        <f>IFERROR(Table1[[#This Row],[Calculation1]]/Exchange,"No data")</f>
        <v>No data</v>
      </c>
      <c r="V5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58" s="136" t="str">
        <f>IFERROR(Table1[[#This Row],[Calculation3]]/Exchange,"No data")</f>
        <v>No data</v>
      </c>
    </row>
    <row r="59" spans="2:23">
      <c r="B59" s="50" t="s">
        <v>141</v>
      </c>
      <c r="C59" s="50" t="s">
        <v>1650</v>
      </c>
      <c r="D59" s="50" t="s">
        <v>1646</v>
      </c>
      <c r="E59" s="50" t="s">
        <v>127</v>
      </c>
      <c r="F59" s="51" t="s">
        <v>1613</v>
      </c>
      <c r="G59" s="50" t="s">
        <v>142</v>
      </c>
      <c r="H59" s="50" t="s">
        <v>18</v>
      </c>
      <c r="I59" s="50" t="s">
        <v>1599</v>
      </c>
      <c r="J59" s="50">
        <v>9</v>
      </c>
      <c r="K59" s="139">
        <v>2006</v>
      </c>
      <c r="L59" s="139">
        <v>4</v>
      </c>
      <c r="M59" s="141">
        <v>1</v>
      </c>
      <c r="N59" s="50" t="s">
        <v>16</v>
      </c>
      <c r="O59" s="50">
        <v>2006</v>
      </c>
      <c r="P59" s="52">
        <v>50</v>
      </c>
      <c r="Q59" s="50">
        <v>1</v>
      </c>
      <c r="R59" s="50" t="s">
        <v>1653</v>
      </c>
      <c r="S59" s="51">
        <v>6</v>
      </c>
      <c r="T59" s="136">
        <f>IFERROR([Expenditure3]*HLOOKUP([Expenditure2],'Curr conv'!$B$17:$BF$56,VLOOKUP('Data Reference Sheet'!$A$1,'Data Reference Sheet'!$A$11:$B$27,2,0),FALSE), "No data")</f>
        <v>126.31450277485803</v>
      </c>
      <c r="U59" s="136">
        <f>IFERROR(Table1[[#This Row],[Calculation1]]/Exchange,"No data")</f>
        <v>89.661061027014497</v>
      </c>
      <c r="V5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21.052417129143006</v>
      </c>
      <c r="W59" s="136">
        <f>IFERROR(Table1[[#This Row],[Calculation3]]/Exchange,"No data")</f>
        <v>14.943510171169084</v>
      </c>
    </row>
    <row r="60" spans="2:23">
      <c r="B60" s="50" t="s">
        <v>141</v>
      </c>
      <c r="C60" s="50" t="s">
        <v>1650</v>
      </c>
      <c r="D60" s="50" t="s">
        <v>1646</v>
      </c>
      <c r="E60" s="50" t="s">
        <v>127</v>
      </c>
      <c r="F60" s="51" t="s">
        <v>1613</v>
      </c>
      <c r="G60" s="50" t="s">
        <v>142</v>
      </c>
      <c r="H60" s="50" t="s">
        <v>18</v>
      </c>
      <c r="I60" s="50" t="s">
        <v>1599</v>
      </c>
      <c r="J60" s="50">
        <v>9</v>
      </c>
      <c r="K60" s="139" t="s">
        <v>1601</v>
      </c>
      <c r="L60" s="139" t="s">
        <v>1601</v>
      </c>
      <c r="M60" s="141" t="s">
        <v>1601</v>
      </c>
      <c r="N60" s="50" t="s">
        <v>19</v>
      </c>
      <c r="O60" s="50">
        <v>2009</v>
      </c>
      <c r="P60" s="52" t="s">
        <v>1601</v>
      </c>
      <c r="Q60" s="50" t="s">
        <v>1601</v>
      </c>
      <c r="R60" s="50" t="s">
        <v>1653</v>
      </c>
      <c r="S60" s="51">
        <v>6</v>
      </c>
      <c r="T60" s="136" t="str">
        <f>IFERROR([Expenditure3]*HLOOKUP([Expenditure2],'Curr conv'!$B$17:$BF$56,VLOOKUP('Data Reference Sheet'!$A$1,'Data Reference Sheet'!$A$11:$B$27,2,0),FALSE), "No data")</f>
        <v>No data</v>
      </c>
      <c r="U60" s="136" t="str">
        <f>IFERROR(Table1[[#This Row],[Calculation1]]/Exchange,"No data")</f>
        <v>No data</v>
      </c>
      <c r="V6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0" s="136" t="str">
        <f>IFERROR(Table1[[#This Row],[Calculation3]]/Exchange,"No data")</f>
        <v>No data</v>
      </c>
    </row>
    <row r="61" spans="2:23">
      <c r="B61" s="50" t="s">
        <v>143</v>
      </c>
      <c r="C61" s="50" t="s">
        <v>1650</v>
      </c>
      <c r="D61" s="50" t="s">
        <v>1646</v>
      </c>
      <c r="E61" s="50" t="s">
        <v>127</v>
      </c>
      <c r="F61" s="51" t="s">
        <v>1613</v>
      </c>
      <c r="G61" s="50" t="s">
        <v>144</v>
      </c>
      <c r="H61" s="50" t="s">
        <v>18</v>
      </c>
      <c r="I61" s="50" t="s">
        <v>1599</v>
      </c>
      <c r="J61" s="50">
        <v>10</v>
      </c>
      <c r="K61" s="139">
        <v>2001</v>
      </c>
      <c r="L61" s="139">
        <v>9</v>
      </c>
      <c r="M61" s="141">
        <v>1</v>
      </c>
      <c r="N61" s="50" t="s">
        <v>16</v>
      </c>
      <c r="O61" s="50">
        <v>2001</v>
      </c>
      <c r="P61" s="52">
        <v>35</v>
      </c>
      <c r="Q61" s="50">
        <v>1</v>
      </c>
      <c r="R61" s="50" t="s">
        <v>1653</v>
      </c>
      <c r="S61" s="51">
        <v>6</v>
      </c>
      <c r="T61" s="136">
        <f>IFERROR([Expenditure3]*HLOOKUP([Expenditure2],'Curr conv'!$B$17:$BF$56,VLOOKUP('Data Reference Sheet'!$A$1,'Data Reference Sheet'!$A$11:$B$27,2,0),FALSE), "No data")</f>
        <v>247.71597130347078</v>
      </c>
      <c r="U61" s="136">
        <f>IFERROR(Table1[[#This Row],[Calculation1]]/Exchange,"No data")</f>
        <v>175.83473261177653</v>
      </c>
      <c r="V6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41.28599521724513</v>
      </c>
      <c r="W61" s="136">
        <f>IFERROR(Table1[[#This Row],[Calculation3]]/Exchange,"No data")</f>
        <v>29.305788768629423</v>
      </c>
    </row>
    <row r="62" spans="2:23">
      <c r="B62" s="50" t="s">
        <v>143</v>
      </c>
      <c r="C62" s="50" t="s">
        <v>1650</v>
      </c>
      <c r="D62" s="50" t="s">
        <v>1646</v>
      </c>
      <c r="E62" s="50" t="s">
        <v>127</v>
      </c>
      <c r="F62" s="51" t="s">
        <v>1613</v>
      </c>
      <c r="G62" s="50" t="s">
        <v>144</v>
      </c>
      <c r="H62" s="50" t="s">
        <v>18</v>
      </c>
      <c r="I62" s="50" t="s">
        <v>1599</v>
      </c>
      <c r="J62" s="50">
        <v>10</v>
      </c>
      <c r="K62" s="139" t="s">
        <v>1601</v>
      </c>
      <c r="L62" s="139" t="s">
        <v>1601</v>
      </c>
      <c r="M62" s="141" t="s">
        <v>1601</v>
      </c>
      <c r="N62" s="50" t="s">
        <v>19</v>
      </c>
      <c r="O62" s="50">
        <v>2009</v>
      </c>
      <c r="P62" s="52" t="s">
        <v>1601</v>
      </c>
      <c r="Q62" s="50" t="s">
        <v>1601</v>
      </c>
      <c r="R62" s="50" t="s">
        <v>1653</v>
      </c>
      <c r="S62" s="51">
        <v>6</v>
      </c>
      <c r="T62" s="136" t="str">
        <f>IFERROR([Expenditure3]*HLOOKUP([Expenditure2],'Curr conv'!$B$17:$BF$56,VLOOKUP('Data Reference Sheet'!$A$1,'Data Reference Sheet'!$A$11:$B$27,2,0),FALSE), "No data")</f>
        <v>No data</v>
      </c>
      <c r="U62" s="136" t="str">
        <f>IFERROR(Table1[[#This Row],[Calculation1]]/Exchange,"No data")</f>
        <v>No data</v>
      </c>
      <c r="V6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2" s="136" t="str">
        <f>IFERROR(Table1[[#This Row],[Calculation3]]/Exchange,"No data")</f>
        <v>No data</v>
      </c>
    </row>
    <row r="63" spans="2:23">
      <c r="B63" s="50" t="s">
        <v>145</v>
      </c>
      <c r="C63" s="50" t="s">
        <v>1650</v>
      </c>
      <c r="D63" s="50" t="s">
        <v>1646</v>
      </c>
      <c r="E63" s="50" t="s">
        <v>127</v>
      </c>
      <c r="F63" s="51" t="s">
        <v>1613</v>
      </c>
      <c r="G63" s="50" t="s">
        <v>146</v>
      </c>
      <c r="H63" s="50" t="s">
        <v>18</v>
      </c>
      <c r="I63" s="50" t="s">
        <v>1599</v>
      </c>
      <c r="J63" s="50">
        <v>8</v>
      </c>
      <c r="K63" s="139" t="s">
        <v>1601</v>
      </c>
      <c r="L63" s="139" t="s">
        <v>1601</v>
      </c>
      <c r="M63" s="141">
        <v>1</v>
      </c>
      <c r="N63" s="50" t="s">
        <v>19</v>
      </c>
      <c r="O63" s="50">
        <v>2009</v>
      </c>
      <c r="P63" s="52">
        <v>2.4</v>
      </c>
      <c r="Q63" s="50">
        <v>1</v>
      </c>
      <c r="R63" s="50" t="s">
        <v>1653</v>
      </c>
      <c r="S63" s="51">
        <v>6</v>
      </c>
      <c r="T63" s="136">
        <f>IFERROR([Expenditure3]*HLOOKUP([Expenditure2],'Curr conv'!$B$17:$BF$56,VLOOKUP('Data Reference Sheet'!$A$1,'Data Reference Sheet'!$A$11:$B$27,2,0),FALSE), "No data")</f>
        <v>2.4</v>
      </c>
      <c r="U63" s="136">
        <f>IFERROR(Table1[[#This Row],[Calculation1]]/Exchange,"No data")</f>
        <v>1.7035775127768311</v>
      </c>
      <c r="V6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3" s="136" t="str">
        <f>IFERROR(Table1[[#This Row],[Calculation3]]/Exchange,"No data")</f>
        <v>No data</v>
      </c>
    </row>
    <row r="64" spans="2:23">
      <c r="B64" s="50" t="s">
        <v>147</v>
      </c>
      <c r="C64" s="50" t="s">
        <v>1650</v>
      </c>
      <c r="D64" s="50" t="s">
        <v>1646</v>
      </c>
      <c r="E64" s="50" t="s">
        <v>127</v>
      </c>
      <c r="F64" s="51" t="s">
        <v>1613</v>
      </c>
      <c r="G64" s="50" t="s">
        <v>148</v>
      </c>
      <c r="H64" s="50" t="s">
        <v>18</v>
      </c>
      <c r="I64" s="50" t="s">
        <v>1599</v>
      </c>
      <c r="J64" s="50">
        <v>5</v>
      </c>
      <c r="K64" s="139" t="s">
        <v>1601</v>
      </c>
      <c r="L64" s="139" t="s">
        <v>1601</v>
      </c>
      <c r="M64" s="141">
        <v>1</v>
      </c>
      <c r="N64" s="50" t="s">
        <v>19</v>
      </c>
      <c r="O64" s="50">
        <v>2009</v>
      </c>
      <c r="P64" s="52">
        <v>6</v>
      </c>
      <c r="Q64" s="50">
        <v>1</v>
      </c>
      <c r="R64" s="50" t="s">
        <v>1653</v>
      </c>
      <c r="S64" s="51">
        <v>6</v>
      </c>
      <c r="T64" s="136">
        <f>IFERROR([Expenditure3]*HLOOKUP([Expenditure2],'Curr conv'!$B$17:$BF$56,VLOOKUP('Data Reference Sheet'!$A$1,'Data Reference Sheet'!$A$11:$B$27,2,0),FALSE), "No data")</f>
        <v>6</v>
      </c>
      <c r="U64" s="136">
        <f>IFERROR(Table1[[#This Row],[Calculation1]]/Exchange,"No data")</f>
        <v>4.2589437819420786</v>
      </c>
      <c r="V6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4" s="136" t="str">
        <f>IFERROR(Table1[[#This Row],[Calculation3]]/Exchange,"No data")</f>
        <v>No data</v>
      </c>
    </row>
    <row r="65" spans="2:23">
      <c r="B65" s="50" t="s">
        <v>149</v>
      </c>
      <c r="C65" s="50" t="s">
        <v>1650</v>
      </c>
      <c r="D65" s="50" t="s">
        <v>1646</v>
      </c>
      <c r="E65" s="50" t="s">
        <v>127</v>
      </c>
      <c r="F65" s="51" t="s">
        <v>1613</v>
      </c>
      <c r="G65" s="50" t="s">
        <v>146</v>
      </c>
      <c r="H65" s="50" t="s">
        <v>18</v>
      </c>
      <c r="I65" s="50" t="s">
        <v>1599</v>
      </c>
      <c r="J65" s="50">
        <v>8</v>
      </c>
      <c r="K65" s="139" t="s">
        <v>1601</v>
      </c>
      <c r="L65" s="139" t="s">
        <v>1601</v>
      </c>
      <c r="M65" s="141">
        <v>1</v>
      </c>
      <c r="N65" s="50" t="s">
        <v>20</v>
      </c>
      <c r="O65" s="50">
        <v>2006</v>
      </c>
      <c r="P65" s="52">
        <v>0</v>
      </c>
      <c r="Q65" s="50">
        <v>5</v>
      </c>
      <c r="R65" s="50" t="s">
        <v>1653</v>
      </c>
      <c r="S65" s="51">
        <v>6</v>
      </c>
      <c r="T65" s="136">
        <f>IFERROR([Expenditure3]*HLOOKUP([Expenditure2],'Curr conv'!$B$17:$BF$56,VLOOKUP('Data Reference Sheet'!$A$1,'Data Reference Sheet'!$A$11:$B$27,2,0),FALSE), "No data")</f>
        <v>0</v>
      </c>
      <c r="U65" s="136">
        <f>IFERROR(Table1[[#This Row],[Calculation1]]/Exchange,"No data")</f>
        <v>0</v>
      </c>
      <c r="V6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5" s="136" t="str">
        <f>IFERROR(Table1[[#This Row],[Calculation3]]/Exchange,"No data")</f>
        <v>No data</v>
      </c>
    </row>
    <row r="66" spans="2:23">
      <c r="B66" s="50" t="s">
        <v>149</v>
      </c>
      <c r="C66" s="50" t="s">
        <v>1650</v>
      </c>
      <c r="D66" s="50" t="s">
        <v>1646</v>
      </c>
      <c r="E66" s="50" t="s">
        <v>127</v>
      </c>
      <c r="F66" s="51" t="s">
        <v>1613</v>
      </c>
      <c r="G66" s="50" t="s">
        <v>146</v>
      </c>
      <c r="H66" s="50" t="s">
        <v>18</v>
      </c>
      <c r="I66" s="50" t="s">
        <v>1599</v>
      </c>
      <c r="J66" s="50">
        <v>8</v>
      </c>
      <c r="K66" s="139" t="s">
        <v>1601</v>
      </c>
      <c r="L66" s="139" t="s">
        <v>1601</v>
      </c>
      <c r="M66" s="141">
        <v>1</v>
      </c>
      <c r="N66" s="50" t="s">
        <v>20</v>
      </c>
      <c r="O66" s="50">
        <v>2007</v>
      </c>
      <c r="P66" s="52">
        <v>0</v>
      </c>
      <c r="Q66" s="50">
        <v>5</v>
      </c>
      <c r="R66" s="50" t="s">
        <v>1653</v>
      </c>
      <c r="S66" s="51">
        <v>6</v>
      </c>
      <c r="T66" s="136">
        <f>IFERROR([Expenditure3]*HLOOKUP([Expenditure2],'Curr conv'!$B$17:$BF$56,VLOOKUP('Data Reference Sheet'!$A$1,'Data Reference Sheet'!$A$11:$B$27,2,0),FALSE), "No data")</f>
        <v>0</v>
      </c>
      <c r="U66" s="136">
        <f>IFERROR(Table1[[#This Row],[Calculation1]]/Exchange,"No data")</f>
        <v>0</v>
      </c>
      <c r="V6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6" s="136" t="str">
        <f>IFERROR(Table1[[#This Row],[Calculation3]]/Exchange,"No data")</f>
        <v>No data</v>
      </c>
    </row>
    <row r="67" spans="2:23">
      <c r="B67" s="50" t="s">
        <v>149</v>
      </c>
      <c r="C67" s="50" t="s">
        <v>1650</v>
      </c>
      <c r="D67" s="50" t="s">
        <v>1646</v>
      </c>
      <c r="E67" s="50" t="s">
        <v>127</v>
      </c>
      <c r="F67" s="51" t="s">
        <v>1613</v>
      </c>
      <c r="G67" s="50" t="s">
        <v>146</v>
      </c>
      <c r="H67" s="50" t="s">
        <v>18</v>
      </c>
      <c r="I67" s="50" t="s">
        <v>1599</v>
      </c>
      <c r="J67" s="50">
        <v>8</v>
      </c>
      <c r="K67" s="139" t="s">
        <v>1601</v>
      </c>
      <c r="L67" s="139" t="s">
        <v>1601</v>
      </c>
      <c r="M67" s="141">
        <v>1</v>
      </c>
      <c r="N67" s="50" t="s">
        <v>20</v>
      </c>
      <c r="O67" s="50">
        <v>2008</v>
      </c>
      <c r="P67" s="52">
        <v>0</v>
      </c>
      <c r="Q67" s="50">
        <v>5</v>
      </c>
      <c r="R67" s="50" t="s">
        <v>1653</v>
      </c>
      <c r="S67" s="51">
        <v>6</v>
      </c>
      <c r="T67" s="136">
        <f>IFERROR([Expenditure3]*HLOOKUP([Expenditure2],'Curr conv'!$B$17:$BF$56,VLOOKUP('Data Reference Sheet'!$A$1,'Data Reference Sheet'!$A$11:$B$27,2,0),FALSE), "No data")</f>
        <v>0</v>
      </c>
      <c r="U67" s="136">
        <f>IFERROR(Table1[[#This Row],[Calculation1]]/Exchange,"No data")</f>
        <v>0</v>
      </c>
      <c r="V6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7" s="136" t="str">
        <f>IFERROR(Table1[[#This Row],[Calculation3]]/Exchange,"No data")</f>
        <v>No data</v>
      </c>
    </row>
    <row r="68" spans="2:23">
      <c r="B68" s="50" t="s">
        <v>149</v>
      </c>
      <c r="C68" s="50" t="s">
        <v>1650</v>
      </c>
      <c r="D68" s="50" t="s">
        <v>1646</v>
      </c>
      <c r="E68" s="50" t="s">
        <v>127</v>
      </c>
      <c r="F68" s="51" t="s">
        <v>1613</v>
      </c>
      <c r="G68" s="50" t="s">
        <v>146</v>
      </c>
      <c r="H68" s="50" t="s">
        <v>18</v>
      </c>
      <c r="I68" s="50" t="s">
        <v>1599</v>
      </c>
      <c r="J68" s="50">
        <v>8</v>
      </c>
      <c r="K68" s="139" t="s">
        <v>1601</v>
      </c>
      <c r="L68" s="139" t="s">
        <v>1601</v>
      </c>
      <c r="M68" s="141">
        <v>1</v>
      </c>
      <c r="N68" s="50" t="s">
        <v>20</v>
      </c>
      <c r="O68" s="50">
        <v>2009</v>
      </c>
      <c r="P68" s="52">
        <v>0</v>
      </c>
      <c r="Q68" s="50">
        <v>5</v>
      </c>
      <c r="R68" s="50" t="s">
        <v>1653</v>
      </c>
      <c r="S68" s="51">
        <v>6</v>
      </c>
      <c r="T68" s="136">
        <f>IFERROR([Expenditure3]*HLOOKUP([Expenditure2],'Curr conv'!$B$17:$BF$56,VLOOKUP('Data Reference Sheet'!$A$1,'Data Reference Sheet'!$A$11:$B$27,2,0),FALSE), "No data")</f>
        <v>0</v>
      </c>
      <c r="U68" s="136">
        <f>IFERROR(Table1[[#This Row],[Calculation1]]/Exchange,"No data")</f>
        <v>0</v>
      </c>
      <c r="V6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8" s="136" t="str">
        <f>IFERROR(Table1[[#This Row],[Calculation3]]/Exchange,"No data")</f>
        <v>No data</v>
      </c>
    </row>
    <row r="69" spans="2:23">
      <c r="B69" s="50" t="s">
        <v>149</v>
      </c>
      <c r="C69" s="50" t="s">
        <v>1650</v>
      </c>
      <c r="D69" s="50" t="s">
        <v>1646</v>
      </c>
      <c r="E69" s="50" t="s">
        <v>127</v>
      </c>
      <c r="F69" s="51" t="s">
        <v>1613</v>
      </c>
      <c r="G69" s="50" t="s">
        <v>146</v>
      </c>
      <c r="H69" s="50" t="s">
        <v>18</v>
      </c>
      <c r="I69" s="50" t="s">
        <v>1599</v>
      </c>
      <c r="J69" s="50">
        <v>8</v>
      </c>
      <c r="K69" s="139" t="s">
        <v>1601</v>
      </c>
      <c r="L69" s="139" t="s">
        <v>1601</v>
      </c>
      <c r="M69" s="141">
        <v>1</v>
      </c>
      <c r="N69" s="50" t="s">
        <v>20</v>
      </c>
      <c r="O69" s="50">
        <v>2010</v>
      </c>
      <c r="P69" s="52">
        <v>0</v>
      </c>
      <c r="Q69" s="50">
        <v>5</v>
      </c>
      <c r="R69" s="50" t="s">
        <v>1653</v>
      </c>
      <c r="S69" s="51">
        <v>6</v>
      </c>
      <c r="T69" s="136">
        <f>IFERROR([Expenditure3]*HLOOKUP([Expenditure2],'Curr conv'!$B$17:$BF$56,VLOOKUP('Data Reference Sheet'!$A$1,'Data Reference Sheet'!$A$11:$B$27,2,0),FALSE), "No data")</f>
        <v>0</v>
      </c>
      <c r="U69" s="136">
        <f>IFERROR(Table1[[#This Row],[Calculation1]]/Exchange,"No data")</f>
        <v>0</v>
      </c>
      <c r="V6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69" s="136" t="str">
        <f>IFERROR(Table1[[#This Row],[Calculation3]]/Exchange,"No data")</f>
        <v>No data</v>
      </c>
    </row>
    <row r="70" spans="2:23">
      <c r="B70" s="50" t="s">
        <v>150</v>
      </c>
      <c r="C70" s="50" t="s">
        <v>1650</v>
      </c>
      <c r="D70" s="50" t="s">
        <v>1646</v>
      </c>
      <c r="E70" s="50" t="s">
        <v>127</v>
      </c>
      <c r="F70" s="51" t="s">
        <v>1613</v>
      </c>
      <c r="G70" s="50" t="s">
        <v>148</v>
      </c>
      <c r="H70" s="50" t="s">
        <v>18</v>
      </c>
      <c r="I70" s="50" t="s">
        <v>1599</v>
      </c>
      <c r="J70" s="50">
        <v>5</v>
      </c>
      <c r="K70" s="139" t="s">
        <v>1601</v>
      </c>
      <c r="L70" s="139" t="s">
        <v>1601</v>
      </c>
      <c r="M70" s="141">
        <v>1</v>
      </c>
      <c r="N70" s="50" t="s">
        <v>20</v>
      </c>
      <c r="O70" s="50">
        <v>2006</v>
      </c>
      <c r="P70" s="52">
        <v>0</v>
      </c>
      <c r="Q70" s="50">
        <v>5</v>
      </c>
      <c r="R70" s="50" t="s">
        <v>1653</v>
      </c>
      <c r="S70" s="51">
        <v>6</v>
      </c>
      <c r="T70" s="136">
        <f>IFERROR([Expenditure3]*HLOOKUP([Expenditure2],'Curr conv'!$B$17:$BF$56,VLOOKUP('Data Reference Sheet'!$A$1,'Data Reference Sheet'!$A$11:$B$27,2,0),FALSE), "No data")</f>
        <v>0</v>
      </c>
      <c r="U70" s="136">
        <f>IFERROR(Table1[[#This Row],[Calculation1]]/Exchange,"No data")</f>
        <v>0</v>
      </c>
      <c r="V7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0" s="136" t="str">
        <f>IFERROR(Table1[[#This Row],[Calculation3]]/Exchange,"No data")</f>
        <v>No data</v>
      </c>
    </row>
    <row r="71" spans="2:23">
      <c r="B71" s="50" t="s">
        <v>150</v>
      </c>
      <c r="C71" s="50" t="s">
        <v>1650</v>
      </c>
      <c r="D71" s="50" t="s">
        <v>1646</v>
      </c>
      <c r="E71" s="50" t="s">
        <v>127</v>
      </c>
      <c r="F71" s="51" t="s">
        <v>1613</v>
      </c>
      <c r="G71" s="50" t="s">
        <v>148</v>
      </c>
      <c r="H71" s="50" t="s">
        <v>18</v>
      </c>
      <c r="I71" s="50" t="s">
        <v>1599</v>
      </c>
      <c r="J71" s="50">
        <v>5</v>
      </c>
      <c r="K71" s="139" t="s">
        <v>1601</v>
      </c>
      <c r="L71" s="139" t="s">
        <v>1601</v>
      </c>
      <c r="M71" s="141">
        <v>1</v>
      </c>
      <c r="N71" s="50" t="s">
        <v>20</v>
      </c>
      <c r="O71" s="50">
        <v>2007</v>
      </c>
      <c r="P71" s="52">
        <v>0</v>
      </c>
      <c r="Q71" s="50">
        <v>5</v>
      </c>
      <c r="R71" s="50" t="s">
        <v>1653</v>
      </c>
      <c r="S71" s="51">
        <v>6</v>
      </c>
      <c r="T71" s="136">
        <f>IFERROR([Expenditure3]*HLOOKUP([Expenditure2],'Curr conv'!$B$17:$BF$56,VLOOKUP('Data Reference Sheet'!$A$1,'Data Reference Sheet'!$A$11:$B$27,2,0),FALSE), "No data")</f>
        <v>0</v>
      </c>
      <c r="U71" s="136">
        <f>IFERROR(Table1[[#This Row],[Calculation1]]/Exchange,"No data")</f>
        <v>0</v>
      </c>
      <c r="V7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1" s="136" t="str">
        <f>IFERROR(Table1[[#This Row],[Calculation3]]/Exchange,"No data")</f>
        <v>No data</v>
      </c>
    </row>
    <row r="72" spans="2:23">
      <c r="B72" s="50" t="s">
        <v>150</v>
      </c>
      <c r="C72" s="50" t="s">
        <v>1650</v>
      </c>
      <c r="D72" s="50" t="s">
        <v>1646</v>
      </c>
      <c r="E72" s="50" t="s">
        <v>127</v>
      </c>
      <c r="F72" s="51" t="s">
        <v>1613</v>
      </c>
      <c r="G72" s="50" t="s">
        <v>148</v>
      </c>
      <c r="H72" s="50" t="s">
        <v>18</v>
      </c>
      <c r="I72" s="50" t="s">
        <v>1599</v>
      </c>
      <c r="J72" s="50">
        <v>5</v>
      </c>
      <c r="K72" s="139" t="s">
        <v>1601</v>
      </c>
      <c r="L72" s="139" t="s">
        <v>1601</v>
      </c>
      <c r="M72" s="141">
        <v>1</v>
      </c>
      <c r="N72" s="50" t="s">
        <v>20</v>
      </c>
      <c r="O72" s="50">
        <v>2008</v>
      </c>
      <c r="P72" s="52">
        <v>0</v>
      </c>
      <c r="Q72" s="50">
        <v>5</v>
      </c>
      <c r="R72" s="50" t="s">
        <v>1653</v>
      </c>
      <c r="S72" s="51">
        <v>6</v>
      </c>
      <c r="T72" s="136">
        <f>IFERROR([Expenditure3]*HLOOKUP([Expenditure2],'Curr conv'!$B$17:$BF$56,VLOOKUP('Data Reference Sheet'!$A$1,'Data Reference Sheet'!$A$11:$B$27,2,0),FALSE), "No data")</f>
        <v>0</v>
      </c>
      <c r="U72" s="136">
        <f>IFERROR(Table1[[#This Row],[Calculation1]]/Exchange,"No data")</f>
        <v>0</v>
      </c>
      <c r="V7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2" s="136" t="str">
        <f>IFERROR(Table1[[#This Row],[Calculation3]]/Exchange,"No data")</f>
        <v>No data</v>
      </c>
    </row>
    <row r="73" spans="2:23">
      <c r="B73" s="50" t="s">
        <v>150</v>
      </c>
      <c r="C73" s="50" t="s">
        <v>1650</v>
      </c>
      <c r="D73" s="50" t="s">
        <v>1646</v>
      </c>
      <c r="E73" s="50" t="s">
        <v>127</v>
      </c>
      <c r="F73" s="51" t="s">
        <v>1613</v>
      </c>
      <c r="G73" s="50" t="s">
        <v>148</v>
      </c>
      <c r="H73" s="50" t="s">
        <v>18</v>
      </c>
      <c r="I73" s="50" t="s">
        <v>1599</v>
      </c>
      <c r="J73" s="50">
        <v>5</v>
      </c>
      <c r="K73" s="139" t="s">
        <v>1601</v>
      </c>
      <c r="L73" s="139" t="s">
        <v>1601</v>
      </c>
      <c r="M73" s="141">
        <v>1</v>
      </c>
      <c r="N73" s="50" t="s">
        <v>20</v>
      </c>
      <c r="O73" s="50">
        <v>2009</v>
      </c>
      <c r="P73" s="52">
        <v>0</v>
      </c>
      <c r="Q73" s="50">
        <v>5</v>
      </c>
      <c r="R73" s="50" t="s">
        <v>1653</v>
      </c>
      <c r="S73" s="51">
        <v>6</v>
      </c>
      <c r="T73" s="136">
        <f>IFERROR([Expenditure3]*HLOOKUP([Expenditure2],'Curr conv'!$B$17:$BF$56,VLOOKUP('Data Reference Sheet'!$A$1,'Data Reference Sheet'!$A$11:$B$27,2,0),FALSE), "No data")</f>
        <v>0</v>
      </c>
      <c r="U73" s="136">
        <f>IFERROR(Table1[[#This Row],[Calculation1]]/Exchange,"No data")</f>
        <v>0</v>
      </c>
      <c r="V7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3" s="136" t="str">
        <f>IFERROR(Table1[[#This Row],[Calculation3]]/Exchange,"No data")</f>
        <v>No data</v>
      </c>
    </row>
    <row r="74" spans="2:23">
      <c r="B74" s="50" t="s">
        <v>150</v>
      </c>
      <c r="C74" s="50" t="s">
        <v>1650</v>
      </c>
      <c r="D74" s="50" t="s">
        <v>1646</v>
      </c>
      <c r="E74" s="50" t="s">
        <v>127</v>
      </c>
      <c r="F74" s="51" t="s">
        <v>1613</v>
      </c>
      <c r="G74" s="50" t="s">
        <v>148</v>
      </c>
      <c r="H74" s="50" t="s">
        <v>18</v>
      </c>
      <c r="I74" s="50" t="s">
        <v>1599</v>
      </c>
      <c r="J74" s="50">
        <v>5</v>
      </c>
      <c r="K74" s="139" t="s">
        <v>1601</v>
      </c>
      <c r="L74" s="139" t="s">
        <v>1601</v>
      </c>
      <c r="M74" s="141">
        <v>1</v>
      </c>
      <c r="N74" s="50" t="s">
        <v>20</v>
      </c>
      <c r="O74" s="50">
        <v>2010</v>
      </c>
      <c r="P74" s="52">
        <v>0</v>
      </c>
      <c r="Q74" s="50">
        <v>5</v>
      </c>
      <c r="R74" s="50" t="s">
        <v>1653</v>
      </c>
      <c r="S74" s="51">
        <v>6</v>
      </c>
      <c r="T74" s="136">
        <f>IFERROR([Expenditure3]*HLOOKUP([Expenditure2],'Curr conv'!$B$17:$BF$56,VLOOKUP('Data Reference Sheet'!$A$1,'Data Reference Sheet'!$A$11:$B$27,2,0),FALSE), "No data")</f>
        <v>0</v>
      </c>
      <c r="U74" s="136">
        <f>IFERROR(Table1[[#This Row],[Calculation1]]/Exchange,"No data")</f>
        <v>0</v>
      </c>
      <c r="V7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4" s="136" t="str">
        <f>IFERROR(Table1[[#This Row],[Calculation3]]/Exchange,"No data")</f>
        <v>No data</v>
      </c>
    </row>
    <row r="75" spans="2:23">
      <c r="B75" s="50" t="s">
        <v>151</v>
      </c>
      <c r="C75" s="50" t="s">
        <v>1650</v>
      </c>
      <c r="D75" s="50" t="s">
        <v>1646</v>
      </c>
      <c r="E75" s="50" t="s">
        <v>127</v>
      </c>
      <c r="F75" s="51" t="s">
        <v>1613</v>
      </c>
      <c r="G75" s="50" t="s">
        <v>152</v>
      </c>
      <c r="H75" s="50" t="s">
        <v>18</v>
      </c>
      <c r="I75" s="50" t="s">
        <v>1599</v>
      </c>
      <c r="J75" s="50">
        <v>10</v>
      </c>
      <c r="K75" s="139">
        <v>2008</v>
      </c>
      <c r="L75" s="139">
        <v>2</v>
      </c>
      <c r="M75" s="141">
        <v>1</v>
      </c>
      <c r="N75" s="50" t="s">
        <v>16</v>
      </c>
      <c r="O75" s="50">
        <v>2008</v>
      </c>
      <c r="P75" s="52">
        <v>25</v>
      </c>
      <c r="Q75" s="50">
        <v>1</v>
      </c>
      <c r="R75" s="50" t="s">
        <v>1653</v>
      </c>
      <c r="S75" s="51">
        <v>6</v>
      </c>
      <c r="T75" s="136">
        <f>IFERROR([Expenditure3]*HLOOKUP([Expenditure2],'Curr conv'!$B$17:$BF$56,VLOOKUP('Data Reference Sheet'!$A$1,'Data Reference Sheet'!$A$11:$B$27,2,0),FALSE), "No data")</f>
        <v>30.050525440011853</v>
      </c>
      <c r="U75" s="136">
        <f>IFERROR(Table1[[#This Row],[Calculation1]]/Exchange,"No data")</f>
        <v>21.33058307780512</v>
      </c>
      <c r="V7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5.0084209066686425</v>
      </c>
      <c r="W75" s="136">
        <f>IFERROR(Table1[[#This Row],[Calculation3]]/Exchange,"No data")</f>
        <v>3.5550971796341866</v>
      </c>
    </row>
    <row r="76" spans="2:23">
      <c r="B76" s="50" t="s">
        <v>151</v>
      </c>
      <c r="C76" s="50" t="s">
        <v>1650</v>
      </c>
      <c r="D76" s="50" t="s">
        <v>1646</v>
      </c>
      <c r="E76" s="50" t="s">
        <v>127</v>
      </c>
      <c r="F76" s="51" t="s">
        <v>1613</v>
      </c>
      <c r="G76" s="50" t="s">
        <v>152</v>
      </c>
      <c r="H76" s="50" t="s">
        <v>18</v>
      </c>
      <c r="I76" s="50" t="s">
        <v>1599</v>
      </c>
      <c r="J76" s="50">
        <v>10</v>
      </c>
      <c r="K76" s="139" t="s">
        <v>1601</v>
      </c>
      <c r="L76" s="139" t="s">
        <v>1601</v>
      </c>
      <c r="M76" s="141">
        <v>1</v>
      </c>
      <c r="N76" s="50" t="s">
        <v>19</v>
      </c>
      <c r="O76" s="50">
        <v>2009</v>
      </c>
      <c r="P76" s="52">
        <v>20</v>
      </c>
      <c r="Q76" s="50">
        <v>1</v>
      </c>
      <c r="R76" s="50" t="s">
        <v>1653</v>
      </c>
      <c r="S76" s="51">
        <v>6</v>
      </c>
      <c r="T76" s="136">
        <f>IFERROR([Expenditure3]*HLOOKUP([Expenditure2],'Curr conv'!$B$17:$BF$56,VLOOKUP('Data Reference Sheet'!$A$1,'Data Reference Sheet'!$A$11:$B$27,2,0),FALSE), "No data")</f>
        <v>20</v>
      </c>
      <c r="U76" s="136">
        <f>IFERROR(Table1[[#This Row],[Calculation1]]/Exchange,"No data")</f>
        <v>14.196479273140261</v>
      </c>
      <c r="V7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76" s="136" t="str">
        <f>IFERROR(Table1[[#This Row],[Calculation3]]/Exchange,"No data")</f>
        <v>No data</v>
      </c>
    </row>
    <row r="77" spans="2:23">
      <c r="B77" s="50" t="s">
        <v>151</v>
      </c>
      <c r="C77" s="50" t="s">
        <v>1650</v>
      </c>
      <c r="D77" s="50" t="s">
        <v>1646</v>
      </c>
      <c r="E77" s="50" t="s">
        <v>127</v>
      </c>
      <c r="F77" s="51" t="s">
        <v>1613</v>
      </c>
      <c r="G77" s="50" t="s">
        <v>152</v>
      </c>
      <c r="H77" s="50" t="s">
        <v>18</v>
      </c>
      <c r="I77" s="50" t="s">
        <v>1599</v>
      </c>
      <c r="J77" s="50">
        <v>10</v>
      </c>
      <c r="K77" s="139">
        <v>2008</v>
      </c>
      <c r="L77" s="139">
        <v>2</v>
      </c>
      <c r="M77" s="141">
        <v>1</v>
      </c>
      <c r="N77" s="50" t="s">
        <v>20</v>
      </c>
      <c r="O77" s="50">
        <v>2006</v>
      </c>
      <c r="P77" s="52">
        <v>0</v>
      </c>
      <c r="Q77" s="50">
        <v>5</v>
      </c>
      <c r="R77" s="50" t="s">
        <v>1653</v>
      </c>
      <c r="S77" s="51">
        <v>6</v>
      </c>
      <c r="T77" s="136">
        <f>IFERROR([Expenditure3]*HLOOKUP([Expenditure2],'Curr conv'!$B$17:$BF$56,VLOOKUP('Data Reference Sheet'!$A$1,'Data Reference Sheet'!$A$11:$B$27,2,0),FALSE), "No data")</f>
        <v>0</v>
      </c>
      <c r="U77" s="136">
        <f>IFERROR(Table1[[#This Row],[Calculation1]]/Exchange,"No data")</f>
        <v>0</v>
      </c>
      <c r="V7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77" s="136">
        <f>IFERROR(Table1[[#This Row],[Calculation3]]/Exchange,"No data")</f>
        <v>0</v>
      </c>
    </row>
    <row r="78" spans="2:23">
      <c r="B78" s="50" t="s">
        <v>151</v>
      </c>
      <c r="C78" s="50" t="s">
        <v>1650</v>
      </c>
      <c r="D78" s="50" t="s">
        <v>1646</v>
      </c>
      <c r="E78" s="50" t="s">
        <v>127</v>
      </c>
      <c r="F78" s="51" t="s">
        <v>1613</v>
      </c>
      <c r="G78" s="50" t="s">
        <v>152</v>
      </c>
      <c r="H78" s="50" t="s">
        <v>18</v>
      </c>
      <c r="I78" s="50" t="s">
        <v>1599</v>
      </c>
      <c r="J78" s="50">
        <v>10</v>
      </c>
      <c r="K78" s="139">
        <v>2008</v>
      </c>
      <c r="L78" s="139">
        <v>2</v>
      </c>
      <c r="M78" s="141">
        <v>1</v>
      </c>
      <c r="N78" s="50" t="s">
        <v>20</v>
      </c>
      <c r="O78" s="50">
        <v>2007</v>
      </c>
      <c r="P78" s="52">
        <v>0</v>
      </c>
      <c r="Q78" s="50">
        <v>5</v>
      </c>
      <c r="R78" s="50" t="s">
        <v>1653</v>
      </c>
      <c r="S78" s="51">
        <v>6</v>
      </c>
      <c r="T78" s="136">
        <f>IFERROR([Expenditure3]*HLOOKUP([Expenditure2],'Curr conv'!$B$17:$BF$56,VLOOKUP('Data Reference Sheet'!$A$1,'Data Reference Sheet'!$A$11:$B$27,2,0),FALSE), "No data")</f>
        <v>0</v>
      </c>
      <c r="U78" s="136">
        <f>IFERROR(Table1[[#This Row],[Calculation1]]/Exchange,"No data")</f>
        <v>0</v>
      </c>
      <c r="V7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78" s="136">
        <f>IFERROR(Table1[[#This Row],[Calculation3]]/Exchange,"No data")</f>
        <v>0</v>
      </c>
    </row>
    <row r="79" spans="2:23">
      <c r="B79" s="50" t="s">
        <v>151</v>
      </c>
      <c r="C79" s="50" t="s">
        <v>1650</v>
      </c>
      <c r="D79" s="50" t="s">
        <v>1646</v>
      </c>
      <c r="E79" s="50" t="s">
        <v>127</v>
      </c>
      <c r="F79" s="51" t="s">
        <v>1613</v>
      </c>
      <c r="G79" s="50" t="s">
        <v>152</v>
      </c>
      <c r="H79" s="50" t="s">
        <v>18</v>
      </c>
      <c r="I79" s="50" t="s">
        <v>1599</v>
      </c>
      <c r="J79" s="50">
        <v>10</v>
      </c>
      <c r="K79" s="139">
        <v>2008</v>
      </c>
      <c r="L79" s="139">
        <v>2</v>
      </c>
      <c r="M79" s="141">
        <v>1</v>
      </c>
      <c r="N79" s="50" t="s">
        <v>20</v>
      </c>
      <c r="O79" s="50">
        <v>2008</v>
      </c>
      <c r="P79" s="52">
        <v>0</v>
      </c>
      <c r="Q79" s="50">
        <v>5</v>
      </c>
      <c r="R79" s="50" t="s">
        <v>1653</v>
      </c>
      <c r="S79" s="51">
        <v>6</v>
      </c>
      <c r="T79" s="136">
        <f>IFERROR([Expenditure3]*HLOOKUP([Expenditure2],'Curr conv'!$B$17:$BF$56,VLOOKUP('Data Reference Sheet'!$A$1,'Data Reference Sheet'!$A$11:$B$27,2,0),FALSE), "No data")</f>
        <v>0</v>
      </c>
      <c r="U79" s="136">
        <f>IFERROR(Table1[[#This Row],[Calculation1]]/Exchange,"No data")</f>
        <v>0</v>
      </c>
      <c r="V7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79" s="136">
        <f>IFERROR(Table1[[#This Row],[Calculation3]]/Exchange,"No data")</f>
        <v>0</v>
      </c>
    </row>
    <row r="80" spans="2:23">
      <c r="B80" s="50" t="s">
        <v>151</v>
      </c>
      <c r="C80" s="50" t="s">
        <v>1650</v>
      </c>
      <c r="D80" s="50" t="s">
        <v>1646</v>
      </c>
      <c r="E80" s="50" t="s">
        <v>127</v>
      </c>
      <c r="F80" s="51" t="s">
        <v>1613</v>
      </c>
      <c r="G80" s="50" t="s">
        <v>152</v>
      </c>
      <c r="H80" s="50" t="s">
        <v>18</v>
      </c>
      <c r="I80" s="50" t="s">
        <v>1599</v>
      </c>
      <c r="J80" s="50">
        <v>10</v>
      </c>
      <c r="K80" s="139">
        <v>2008</v>
      </c>
      <c r="L80" s="139">
        <v>2</v>
      </c>
      <c r="M80" s="141">
        <v>1</v>
      </c>
      <c r="N80" s="50" t="s">
        <v>20</v>
      </c>
      <c r="O80" s="50">
        <v>2009</v>
      </c>
      <c r="P80" s="52">
        <v>0</v>
      </c>
      <c r="Q80" s="50">
        <v>5</v>
      </c>
      <c r="R80" s="50" t="s">
        <v>1653</v>
      </c>
      <c r="S80" s="51">
        <v>6</v>
      </c>
      <c r="T80" s="136">
        <f>IFERROR([Expenditure3]*HLOOKUP([Expenditure2],'Curr conv'!$B$17:$BF$56,VLOOKUP('Data Reference Sheet'!$A$1,'Data Reference Sheet'!$A$11:$B$27,2,0),FALSE), "No data")</f>
        <v>0</v>
      </c>
      <c r="U80" s="136">
        <f>IFERROR(Table1[[#This Row],[Calculation1]]/Exchange,"No data")</f>
        <v>0</v>
      </c>
      <c r="V8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0" s="136">
        <f>IFERROR(Table1[[#This Row],[Calculation3]]/Exchange,"No data")</f>
        <v>0</v>
      </c>
    </row>
    <row r="81" spans="2:23">
      <c r="B81" s="50" t="s">
        <v>151</v>
      </c>
      <c r="C81" s="50" t="s">
        <v>1650</v>
      </c>
      <c r="D81" s="50" t="s">
        <v>1646</v>
      </c>
      <c r="E81" s="50" t="s">
        <v>127</v>
      </c>
      <c r="F81" s="51" t="s">
        <v>1613</v>
      </c>
      <c r="G81" s="50" t="s">
        <v>152</v>
      </c>
      <c r="H81" s="50" t="s">
        <v>18</v>
      </c>
      <c r="I81" s="50" t="s">
        <v>1599</v>
      </c>
      <c r="J81" s="50">
        <v>10</v>
      </c>
      <c r="K81" s="139">
        <v>2008</v>
      </c>
      <c r="L81" s="139">
        <v>2</v>
      </c>
      <c r="M81" s="141">
        <v>1</v>
      </c>
      <c r="N81" s="50" t="s">
        <v>20</v>
      </c>
      <c r="O81" s="50">
        <v>2010</v>
      </c>
      <c r="P81" s="52">
        <v>0</v>
      </c>
      <c r="Q81" s="50">
        <v>5</v>
      </c>
      <c r="R81" s="50" t="s">
        <v>1653</v>
      </c>
      <c r="S81" s="51">
        <v>6</v>
      </c>
      <c r="T81" s="136">
        <f>IFERROR([Expenditure3]*HLOOKUP([Expenditure2],'Curr conv'!$B$17:$BF$56,VLOOKUP('Data Reference Sheet'!$A$1,'Data Reference Sheet'!$A$11:$B$27,2,0),FALSE), "No data")</f>
        <v>0</v>
      </c>
      <c r="U81" s="136">
        <f>IFERROR(Table1[[#This Row],[Calculation1]]/Exchange,"No data")</f>
        <v>0</v>
      </c>
      <c r="V8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1" s="136">
        <f>IFERROR(Table1[[#This Row],[Calculation3]]/Exchange,"No data")</f>
        <v>0</v>
      </c>
    </row>
    <row r="82" spans="2:23">
      <c r="B82" s="50" t="s">
        <v>153</v>
      </c>
      <c r="C82" s="50" t="s">
        <v>1650</v>
      </c>
      <c r="D82" s="50" t="s">
        <v>1646</v>
      </c>
      <c r="E82" s="50" t="s">
        <v>127</v>
      </c>
      <c r="F82" s="51" t="s">
        <v>1613</v>
      </c>
      <c r="G82" s="50" t="s">
        <v>154</v>
      </c>
      <c r="H82" s="50" t="s">
        <v>18</v>
      </c>
      <c r="I82" s="50" t="s">
        <v>1599</v>
      </c>
      <c r="J82" s="50">
        <v>8</v>
      </c>
      <c r="K82" s="139">
        <v>2007</v>
      </c>
      <c r="L82" s="139">
        <v>3</v>
      </c>
      <c r="M82" s="141">
        <v>1</v>
      </c>
      <c r="N82" s="50" t="s">
        <v>16</v>
      </c>
      <c r="O82" s="50">
        <v>2007</v>
      </c>
      <c r="P82" s="52">
        <v>30</v>
      </c>
      <c r="Q82" s="50">
        <v>1</v>
      </c>
      <c r="R82" s="50" t="s">
        <v>1653</v>
      </c>
      <c r="S82" s="51">
        <v>6</v>
      </c>
      <c r="T82" s="136">
        <f>IFERROR([Expenditure3]*HLOOKUP([Expenditure2],'Curr conv'!$B$17:$BF$56,VLOOKUP('Data Reference Sheet'!$A$1,'Data Reference Sheet'!$A$11:$B$27,2,0),FALSE), "No data")</f>
        <v>41.930093421814725</v>
      </c>
      <c r="U82" s="136">
        <f>IFERROR(Table1[[#This Row],[Calculation1]]/Exchange,"No data")</f>
        <v>29.762985109181376</v>
      </c>
      <c r="V8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6.9883489036357878</v>
      </c>
      <c r="W82" s="136">
        <f>IFERROR(Table1[[#This Row],[Calculation3]]/Exchange,"No data")</f>
        <v>4.9604975181968962</v>
      </c>
    </row>
    <row r="83" spans="2:23">
      <c r="B83" s="50" t="s">
        <v>153</v>
      </c>
      <c r="C83" s="50" t="s">
        <v>1650</v>
      </c>
      <c r="D83" s="50" t="s">
        <v>1646</v>
      </c>
      <c r="E83" s="50" t="s">
        <v>127</v>
      </c>
      <c r="F83" s="51" t="s">
        <v>1613</v>
      </c>
      <c r="G83" s="50" t="s">
        <v>154</v>
      </c>
      <c r="H83" s="50" t="s">
        <v>18</v>
      </c>
      <c r="I83" s="50" t="s">
        <v>1599</v>
      </c>
      <c r="J83" s="50">
        <v>8</v>
      </c>
      <c r="K83" s="139" t="s">
        <v>1601</v>
      </c>
      <c r="L83" s="139" t="s">
        <v>1601</v>
      </c>
      <c r="M83" s="141">
        <v>1</v>
      </c>
      <c r="N83" s="50" t="s">
        <v>19</v>
      </c>
      <c r="O83" s="50">
        <v>2009</v>
      </c>
      <c r="P83" s="52">
        <v>40</v>
      </c>
      <c r="Q83" s="50">
        <v>1</v>
      </c>
      <c r="R83" s="50" t="s">
        <v>1653</v>
      </c>
      <c r="S83" s="51">
        <v>6</v>
      </c>
      <c r="T83" s="136">
        <f>IFERROR([Expenditure3]*HLOOKUP([Expenditure2],'Curr conv'!$B$17:$BF$56,VLOOKUP('Data Reference Sheet'!$A$1,'Data Reference Sheet'!$A$11:$B$27,2,0),FALSE), "No data")</f>
        <v>40</v>
      </c>
      <c r="U83" s="136">
        <f>IFERROR(Table1[[#This Row],[Calculation1]]/Exchange,"No data")</f>
        <v>28.392958546280521</v>
      </c>
      <c r="V8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83" s="136" t="str">
        <f>IFERROR(Table1[[#This Row],[Calculation3]]/Exchange,"No data")</f>
        <v>No data</v>
      </c>
    </row>
    <row r="84" spans="2:23">
      <c r="B84" s="50" t="s">
        <v>153</v>
      </c>
      <c r="C84" s="50" t="s">
        <v>1650</v>
      </c>
      <c r="D84" s="50" t="s">
        <v>1646</v>
      </c>
      <c r="E84" s="50" t="s">
        <v>127</v>
      </c>
      <c r="F84" s="51" t="s">
        <v>1613</v>
      </c>
      <c r="G84" s="50" t="s">
        <v>154</v>
      </c>
      <c r="H84" s="50" t="s">
        <v>18</v>
      </c>
      <c r="I84" s="50" t="s">
        <v>1599</v>
      </c>
      <c r="J84" s="50">
        <v>8</v>
      </c>
      <c r="K84" s="139">
        <v>2007</v>
      </c>
      <c r="L84" s="139">
        <v>3</v>
      </c>
      <c r="M84" s="141">
        <v>1</v>
      </c>
      <c r="N84" s="50" t="s">
        <v>20</v>
      </c>
      <c r="O84" s="50">
        <v>2006</v>
      </c>
      <c r="P84" s="52">
        <v>0</v>
      </c>
      <c r="Q84" s="50">
        <v>5</v>
      </c>
      <c r="R84" s="50" t="s">
        <v>1653</v>
      </c>
      <c r="S84" s="51">
        <v>6</v>
      </c>
      <c r="T84" s="136">
        <f>IFERROR([Expenditure3]*HLOOKUP([Expenditure2],'Curr conv'!$B$17:$BF$56,VLOOKUP('Data Reference Sheet'!$A$1,'Data Reference Sheet'!$A$11:$B$27,2,0),FALSE), "No data")</f>
        <v>0</v>
      </c>
      <c r="U84" s="136">
        <f>IFERROR(Table1[[#This Row],[Calculation1]]/Exchange,"No data")</f>
        <v>0</v>
      </c>
      <c r="V8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4" s="136">
        <f>IFERROR(Table1[[#This Row],[Calculation3]]/Exchange,"No data")</f>
        <v>0</v>
      </c>
    </row>
    <row r="85" spans="2:23">
      <c r="B85" s="50" t="s">
        <v>153</v>
      </c>
      <c r="C85" s="50" t="s">
        <v>1650</v>
      </c>
      <c r="D85" s="50" t="s">
        <v>1646</v>
      </c>
      <c r="E85" s="50" t="s">
        <v>127</v>
      </c>
      <c r="F85" s="51" t="s">
        <v>1613</v>
      </c>
      <c r="G85" s="50" t="s">
        <v>154</v>
      </c>
      <c r="H85" s="50" t="s">
        <v>18</v>
      </c>
      <c r="I85" s="50" t="s">
        <v>1599</v>
      </c>
      <c r="J85" s="50">
        <v>8</v>
      </c>
      <c r="K85" s="139">
        <v>2007</v>
      </c>
      <c r="L85" s="139">
        <v>3</v>
      </c>
      <c r="M85" s="141">
        <v>1</v>
      </c>
      <c r="N85" s="50" t="s">
        <v>20</v>
      </c>
      <c r="O85" s="50">
        <v>2007</v>
      </c>
      <c r="P85" s="52">
        <v>0</v>
      </c>
      <c r="Q85" s="50">
        <v>5</v>
      </c>
      <c r="R85" s="50" t="s">
        <v>1653</v>
      </c>
      <c r="S85" s="51">
        <v>6</v>
      </c>
      <c r="T85" s="136">
        <f>IFERROR([Expenditure3]*HLOOKUP([Expenditure2],'Curr conv'!$B$17:$BF$56,VLOOKUP('Data Reference Sheet'!$A$1,'Data Reference Sheet'!$A$11:$B$27,2,0),FALSE), "No data")</f>
        <v>0</v>
      </c>
      <c r="U85" s="136">
        <f>IFERROR(Table1[[#This Row],[Calculation1]]/Exchange,"No data")</f>
        <v>0</v>
      </c>
      <c r="V8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5" s="136">
        <f>IFERROR(Table1[[#This Row],[Calculation3]]/Exchange,"No data")</f>
        <v>0</v>
      </c>
    </row>
    <row r="86" spans="2:23">
      <c r="B86" s="50" t="s">
        <v>153</v>
      </c>
      <c r="C86" s="50" t="s">
        <v>1650</v>
      </c>
      <c r="D86" s="50" t="s">
        <v>1646</v>
      </c>
      <c r="E86" s="50" t="s">
        <v>127</v>
      </c>
      <c r="F86" s="51" t="s">
        <v>1613</v>
      </c>
      <c r="G86" s="50" t="s">
        <v>154</v>
      </c>
      <c r="H86" s="50" t="s">
        <v>18</v>
      </c>
      <c r="I86" s="50" t="s">
        <v>1599</v>
      </c>
      <c r="J86" s="50">
        <v>8</v>
      </c>
      <c r="K86" s="139">
        <v>2007</v>
      </c>
      <c r="L86" s="139">
        <v>3</v>
      </c>
      <c r="M86" s="141">
        <v>1</v>
      </c>
      <c r="N86" s="50" t="s">
        <v>20</v>
      </c>
      <c r="O86" s="50">
        <v>2008</v>
      </c>
      <c r="P86" s="52">
        <v>0</v>
      </c>
      <c r="Q86" s="50">
        <v>5</v>
      </c>
      <c r="R86" s="50" t="s">
        <v>1653</v>
      </c>
      <c r="S86" s="51">
        <v>6</v>
      </c>
      <c r="T86" s="136">
        <f>IFERROR([Expenditure3]*HLOOKUP([Expenditure2],'Curr conv'!$B$17:$BF$56,VLOOKUP('Data Reference Sheet'!$A$1,'Data Reference Sheet'!$A$11:$B$27,2,0),FALSE), "No data")</f>
        <v>0</v>
      </c>
      <c r="U86" s="136">
        <f>IFERROR(Table1[[#This Row],[Calculation1]]/Exchange,"No data")</f>
        <v>0</v>
      </c>
      <c r="V8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6" s="136">
        <f>IFERROR(Table1[[#This Row],[Calculation3]]/Exchange,"No data")</f>
        <v>0</v>
      </c>
    </row>
    <row r="87" spans="2:23">
      <c r="B87" s="50" t="s">
        <v>153</v>
      </c>
      <c r="C87" s="50" t="s">
        <v>1650</v>
      </c>
      <c r="D87" s="50" t="s">
        <v>1646</v>
      </c>
      <c r="E87" s="50" t="s">
        <v>127</v>
      </c>
      <c r="F87" s="51" t="s">
        <v>1613</v>
      </c>
      <c r="G87" s="50" t="s">
        <v>154</v>
      </c>
      <c r="H87" s="50" t="s">
        <v>18</v>
      </c>
      <c r="I87" s="50" t="s">
        <v>1599</v>
      </c>
      <c r="J87" s="50">
        <v>8</v>
      </c>
      <c r="K87" s="139">
        <v>2007</v>
      </c>
      <c r="L87" s="139">
        <v>3</v>
      </c>
      <c r="M87" s="141">
        <v>1</v>
      </c>
      <c r="N87" s="50" t="s">
        <v>20</v>
      </c>
      <c r="O87" s="50">
        <v>2009</v>
      </c>
      <c r="P87" s="52">
        <v>0</v>
      </c>
      <c r="Q87" s="50">
        <v>5</v>
      </c>
      <c r="R87" s="50" t="s">
        <v>1653</v>
      </c>
      <c r="S87" s="51">
        <v>6</v>
      </c>
      <c r="T87" s="136">
        <f>IFERROR([Expenditure3]*HLOOKUP([Expenditure2],'Curr conv'!$B$17:$BF$56,VLOOKUP('Data Reference Sheet'!$A$1,'Data Reference Sheet'!$A$11:$B$27,2,0),FALSE), "No data")</f>
        <v>0</v>
      </c>
      <c r="U87" s="136">
        <f>IFERROR(Table1[[#This Row],[Calculation1]]/Exchange,"No data")</f>
        <v>0</v>
      </c>
      <c r="V8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7" s="136">
        <f>IFERROR(Table1[[#This Row],[Calculation3]]/Exchange,"No data")</f>
        <v>0</v>
      </c>
    </row>
    <row r="88" spans="2:23">
      <c r="B88" s="50" t="s">
        <v>153</v>
      </c>
      <c r="C88" s="50" t="s">
        <v>1650</v>
      </c>
      <c r="D88" s="50" t="s">
        <v>1646</v>
      </c>
      <c r="E88" s="50" t="s">
        <v>127</v>
      </c>
      <c r="F88" s="51" t="s">
        <v>1613</v>
      </c>
      <c r="G88" s="50" t="s">
        <v>154</v>
      </c>
      <c r="H88" s="50" t="s">
        <v>18</v>
      </c>
      <c r="I88" s="50" t="s">
        <v>1599</v>
      </c>
      <c r="J88" s="50">
        <v>8</v>
      </c>
      <c r="K88" s="139">
        <v>2007</v>
      </c>
      <c r="L88" s="139">
        <v>3</v>
      </c>
      <c r="M88" s="141">
        <v>1</v>
      </c>
      <c r="N88" s="50" t="s">
        <v>20</v>
      </c>
      <c r="O88" s="50">
        <v>2010</v>
      </c>
      <c r="P88" s="52">
        <v>0</v>
      </c>
      <c r="Q88" s="50">
        <v>5</v>
      </c>
      <c r="R88" s="50" t="s">
        <v>1653</v>
      </c>
      <c r="S88" s="51">
        <v>6</v>
      </c>
      <c r="T88" s="136">
        <f>IFERROR([Expenditure3]*HLOOKUP([Expenditure2],'Curr conv'!$B$17:$BF$56,VLOOKUP('Data Reference Sheet'!$A$1,'Data Reference Sheet'!$A$11:$B$27,2,0),FALSE), "No data")</f>
        <v>0</v>
      </c>
      <c r="U88" s="136">
        <f>IFERROR(Table1[[#This Row],[Calculation1]]/Exchange,"No data")</f>
        <v>0</v>
      </c>
      <c r="V8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88" s="136">
        <f>IFERROR(Table1[[#This Row],[Calculation3]]/Exchange,"No data")</f>
        <v>0</v>
      </c>
    </row>
    <row r="89" spans="2:23">
      <c r="B89" s="50" t="s">
        <v>155</v>
      </c>
      <c r="C89" s="50" t="s">
        <v>1650</v>
      </c>
      <c r="D89" s="50" t="s">
        <v>1646</v>
      </c>
      <c r="E89" s="50" t="s">
        <v>127</v>
      </c>
      <c r="F89" s="51" t="s">
        <v>1613</v>
      </c>
      <c r="G89" s="50" t="s">
        <v>156</v>
      </c>
      <c r="H89" s="50" t="s">
        <v>18</v>
      </c>
      <c r="I89" s="50" t="s">
        <v>1599</v>
      </c>
      <c r="J89" s="50">
        <v>60</v>
      </c>
      <c r="K89" s="139">
        <v>2009</v>
      </c>
      <c r="L89" s="139">
        <v>1</v>
      </c>
      <c r="M89" s="141">
        <v>1</v>
      </c>
      <c r="N89" s="50" t="s">
        <v>16</v>
      </c>
      <c r="O89" s="50">
        <v>2009</v>
      </c>
      <c r="P89" s="52">
        <v>150</v>
      </c>
      <c r="Q89" s="50">
        <v>1</v>
      </c>
      <c r="R89" s="50" t="s">
        <v>1653</v>
      </c>
      <c r="S89" s="51">
        <v>6</v>
      </c>
      <c r="T89" s="136">
        <f>IFERROR([Expenditure3]*HLOOKUP([Expenditure2],'Curr conv'!$B$17:$BF$56,VLOOKUP('Data Reference Sheet'!$A$1,'Data Reference Sheet'!$A$11:$B$27,2,0),FALSE), "No data")</f>
        <v>150</v>
      </c>
      <c r="U89" s="136">
        <f>IFERROR(Table1[[#This Row],[Calculation1]]/Exchange,"No data")</f>
        <v>106.47359454855196</v>
      </c>
      <c r="V8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25</v>
      </c>
      <c r="W89" s="136">
        <f>IFERROR(Table1[[#This Row],[Calculation3]]/Exchange,"No data")</f>
        <v>17.745599091425326</v>
      </c>
    </row>
    <row r="90" spans="2:23">
      <c r="B90" s="50" t="s">
        <v>155</v>
      </c>
      <c r="C90" s="50" t="s">
        <v>1650</v>
      </c>
      <c r="D90" s="50" t="s">
        <v>1646</v>
      </c>
      <c r="E90" s="50" t="s">
        <v>127</v>
      </c>
      <c r="F90" s="51" t="s">
        <v>1613</v>
      </c>
      <c r="G90" s="50" t="s">
        <v>156</v>
      </c>
      <c r="H90" s="50" t="s">
        <v>18</v>
      </c>
      <c r="I90" s="50" t="s">
        <v>1599</v>
      </c>
      <c r="J90" s="50">
        <v>60</v>
      </c>
      <c r="K90" s="139" t="s">
        <v>1601</v>
      </c>
      <c r="L90" s="139" t="s">
        <v>1601</v>
      </c>
      <c r="M90" s="141">
        <v>1</v>
      </c>
      <c r="N90" s="50" t="s">
        <v>19</v>
      </c>
      <c r="O90" s="50">
        <v>2009</v>
      </c>
      <c r="P90" s="52">
        <v>0.6</v>
      </c>
      <c r="Q90" s="50">
        <v>1</v>
      </c>
      <c r="R90" s="50" t="s">
        <v>1653</v>
      </c>
      <c r="S90" s="51">
        <v>6</v>
      </c>
      <c r="T90" s="136">
        <f>IFERROR([Expenditure3]*HLOOKUP([Expenditure2],'Curr conv'!$B$17:$BF$56,VLOOKUP('Data Reference Sheet'!$A$1,'Data Reference Sheet'!$A$11:$B$27,2,0),FALSE), "No data")</f>
        <v>0.6</v>
      </c>
      <c r="U90" s="136">
        <f>IFERROR(Table1[[#This Row],[Calculation1]]/Exchange,"No data")</f>
        <v>0.42589437819420778</v>
      </c>
      <c r="V9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90" s="136" t="str">
        <f>IFERROR(Table1[[#This Row],[Calculation3]]/Exchange,"No data")</f>
        <v>No data</v>
      </c>
    </row>
    <row r="91" spans="2:23">
      <c r="B91" s="50" t="s">
        <v>155</v>
      </c>
      <c r="C91" s="50" t="s">
        <v>1650</v>
      </c>
      <c r="D91" s="50" t="s">
        <v>1646</v>
      </c>
      <c r="E91" s="50" t="s">
        <v>127</v>
      </c>
      <c r="F91" s="51" t="s">
        <v>1613</v>
      </c>
      <c r="G91" s="50" t="s">
        <v>156</v>
      </c>
      <c r="H91" s="50" t="s">
        <v>18</v>
      </c>
      <c r="I91" s="50" t="s">
        <v>1599</v>
      </c>
      <c r="J91" s="50">
        <v>60</v>
      </c>
      <c r="K91" s="139">
        <v>2009</v>
      </c>
      <c r="L91" s="139">
        <v>1</v>
      </c>
      <c r="M91" s="141">
        <v>1</v>
      </c>
      <c r="N91" s="50" t="s">
        <v>20</v>
      </c>
      <c r="O91" s="50">
        <v>2006</v>
      </c>
      <c r="P91" s="52">
        <v>0</v>
      </c>
      <c r="Q91" s="50">
        <v>5</v>
      </c>
      <c r="R91" s="50" t="s">
        <v>1653</v>
      </c>
      <c r="S91" s="51">
        <v>6</v>
      </c>
      <c r="T91" s="136">
        <f>IFERROR([Expenditure3]*HLOOKUP([Expenditure2],'Curr conv'!$B$17:$BF$56,VLOOKUP('Data Reference Sheet'!$A$1,'Data Reference Sheet'!$A$11:$B$27,2,0),FALSE), "No data")</f>
        <v>0</v>
      </c>
      <c r="U91" s="136">
        <f>IFERROR(Table1[[#This Row],[Calculation1]]/Exchange,"No data")</f>
        <v>0</v>
      </c>
      <c r="V9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1" s="136">
        <f>IFERROR(Table1[[#This Row],[Calculation3]]/Exchange,"No data")</f>
        <v>0</v>
      </c>
    </row>
    <row r="92" spans="2:23">
      <c r="B92" s="50" t="s">
        <v>155</v>
      </c>
      <c r="C92" s="50" t="s">
        <v>1650</v>
      </c>
      <c r="D92" s="50" t="s">
        <v>1646</v>
      </c>
      <c r="E92" s="50" t="s">
        <v>127</v>
      </c>
      <c r="F92" s="51" t="s">
        <v>1613</v>
      </c>
      <c r="G92" s="50" t="s">
        <v>156</v>
      </c>
      <c r="H92" s="50" t="s">
        <v>18</v>
      </c>
      <c r="I92" s="50" t="s">
        <v>1599</v>
      </c>
      <c r="J92" s="50">
        <v>60</v>
      </c>
      <c r="K92" s="139">
        <v>2009</v>
      </c>
      <c r="L92" s="139">
        <v>1</v>
      </c>
      <c r="M92" s="141">
        <v>1</v>
      </c>
      <c r="N92" s="50" t="s">
        <v>20</v>
      </c>
      <c r="O92" s="50">
        <v>2007</v>
      </c>
      <c r="P92" s="52">
        <v>0</v>
      </c>
      <c r="Q92" s="50">
        <v>5</v>
      </c>
      <c r="R92" s="50" t="s">
        <v>1653</v>
      </c>
      <c r="S92" s="51">
        <v>6</v>
      </c>
      <c r="T92" s="136">
        <f>IFERROR([Expenditure3]*HLOOKUP([Expenditure2],'Curr conv'!$B$17:$BF$56,VLOOKUP('Data Reference Sheet'!$A$1,'Data Reference Sheet'!$A$11:$B$27,2,0),FALSE), "No data")</f>
        <v>0</v>
      </c>
      <c r="U92" s="136">
        <f>IFERROR(Table1[[#This Row],[Calculation1]]/Exchange,"No data")</f>
        <v>0</v>
      </c>
      <c r="V9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2" s="136">
        <f>IFERROR(Table1[[#This Row],[Calculation3]]/Exchange,"No data")</f>
        <v>0</v>
      </c>
    </row>
    <row r="93" spans="2:23">
      <c r="B93" s="50" t="s">
        <v>155</v>
      </c>
      <c r="C93" s="50" t="s">
        <v>1650</v>
      </c>
      <c r="D93" s="50" t="s">
        <v>1646</v>
      </c>
      <c r="E93" s="50" t="s">
        <v>127</v>
      </c>
      <c r="F93" s="51" t="s">
        <v>1613</v>
      </c>
      <c r="G93" s="50" t="s">
        <v>156</v>
      </c>
      <c r="H93" s="50" t="s">
        <v>18</v>
      </c>
      <c r="I93" s="50" t="s">
        <v>1599</v>
      </c>
      <c r="J93" s="50">
        <v>60</v>
      </c>
      <c r="K93" s="139">
        <v>2009</v>
      </c>
      <c r="L93" s="139">
        <v>1</v>
      </c>
      <c r="M93" s="141">
        <v>1</v>
      </c>
      <c r="N93" s="50" t="s">
        <v>20</v>
      </c>
      <c r="O93" s="50">
        <v>2008</v>
      </c>
      <c r="P93" s="52">
        <v>0</v>
      </c>
      <c r="Q93" s="50">
        <v>5</v>
      </c>
      <c r="R93" s="50" t="s">
        <v>1653</v>
      </c>
      <c r="S93" s="51">
        <v>6</v>
      </c>
      <c r="T93" s="136">
        <f>IFERROR([Expenditure3]*HLOOKUP([Expenditure2],'Curr conv'!$B$17:$BF$56,VLOOKUP('Data Reference Sheet'!$A$1,'Data Reference Sheet'!$A$11:$B$27,2,0),FALSE), "No data")</f>
        <v>0</v>
      </c>
      <c r="U93" s="136">
        <f>IFERROR(Table1[[#This Row],[Calculation1]]/Exchange,"No data")</f>
        <v>0</v>
      </c>
      <c r="V9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3" s="136">
        <f>IFERROR(Table1[[#This Row],[Calculation3]]/Exchange,"No data")</f>
        <v>0</v>
      </c>
    </row>
    <row r="94" spans="2:23">
      <c r="B94" s="50" t="s">
        <v>155</v>
      </c>
      <c r="C94" s="50" t="s">
        <v>1650</v>
      </c>
      <c r="D94" s="50" t="s">
        <v>1646</v>
      </c>
      <c r="E94" s="50" t="s">
        <v>127</v>
      </c>
      <c r="F94" s="51" t="s">
        <v>1613</v>
      </c>
      <c r="G94" s="50" t="s">
        <v>156</v>
      </c>
      <c r="H94" s="50" t="s">
        <v>18</v>
      </c>
      <c r="I94" s="50" t="s">
        <v>1599</v>
      </c>
      <c r="J94" s="50">
        <v>60</v>
      </c>
      <c r="K94" s="139">
        <v>2009</v>
      </c>
      <c r="L94" s="139">
        <v>1</v>
      </c>
      <c r="M94" s="141">
        <v>1</v>
      </c>
      <c r="N94" s="50" t="s">
        <v>20</v>
      </c>
      <c r="O94" s="50">
        <v>2009</v>
      </c>
      <c r="P94" s="52">
        <v>0</v>
      </c>
      <c r="Q94" s="50">
        <v>5</v>
      </c>
      <c r="R94" s="50" t="s">
        <v>1653</v>
      </c>
      <c r="S94" s="51">
        <v>6</v>
      </c>
      <c r="T94" s="136">
        <f>IFERROR([Expenditure3]*HLOOKUP([Expenditure2],'Curr conv'!$B$17:$BF$56,VLOOKUP('Data Reference Sheet'!$A$1,'Data Reference Sheet'!$A$11:$B$27,2,0),FALSE), "No data")</f>
        <v>0</v>
      </c>
      <c r="U94" s="136">
        <f>IFERROR(Table1[[#This Row],[Calculation1]]/Exchange,"No data")</f>
        <v>0</v>
      </c>
      <c r="V9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4" s="136">
        <f>IFERROR(Table1[[#This Row],[Calculation3]]/Exchange,"No data")</f>
        <v>0</v>
      </c>
    </row>
    <row r="95" spans="2:23">
      <c r="B95" s="50" t="s">
        <v>155</v>
      </c>
      <c r="C95" s="50" t="s">
        <v>1650</v>
      </c>
      <c r="D95" s="50" t="s">
        <v>1646</v>
      </c>
      <c r="E95" s="50" t="s">
        <v>127</v>
      </c>
      <c r="F95" s="51" t="s">
        <v>1613</v>
      </c>
      <c r="G95" s="50" t="s">
        <v>156</v>
      </c>
      <c r="H95" s="50" t="s">
        <v>18</v>
      </c>
      <c r="I95" s="50" t="s">
        <v>1599</v>
      </c>
      <c r="J95" s="50">
        <v>60</v>
      </c>
      <c r="K95" s="139">
        <v>2009</v>
      </c>
      <c r="L95" s="139">
        <v>1</v>
      </c>
      <c r="M95" s="141">
        <v>1</v>
      </c>
      <c r="N95" s="50" t="s">
        <v>20</v>
      </c>
      <c r="O95" s="50">
        <v>2010</v>
      </c>
      <c r="P95" s="52">
        <v>0</v>
      </c>
      <c r="Q95" s="50">
        <v>5</v>
      </c>
      <c r="R95" s="50" t="s">
        <v>1653</v>
      </c>
      <c r="S95" s="51">
        <v>6</v>
      </c>
      <c r="T95" s="136">
        <f>IFERROR([Expenditure3]*HLOOKUP([Expenditure2],'Curr conv'!$B$17:$BF$56,VLOOKUP('Data Reference Sheet'!$A$1,'Data Reference Sheet'!$A$11:$B$27,2,0),FALSE), "No data")</f>
        <v>0</v>
      </c>
      <c r="U95" s="136">
        <f>IFERROR(Table1[[#This Row],[Calculation1]]/Exchange,"No data")</f>
        <v>0</v>
      </c>
      <c r="V9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95" s="136">
        <f>IFERROR(Table1[[#This Row],[Calculation3]]/Exchange,"No data")</f>
        <v>0</v>
      </c>
    </row>
    <row r="96" spans="2:23">
      <c r="B96" s="50" t="s">
        <v>157</v>
      </c>
      <c r="C96" s="50" t="s">
        <v>1650</v>
      </c>
      <c r="D96" s="50" t="s">
        <v>1646</v>
      </c>
      <c r="E96" s="50" t="s">
        <v>127</v>
      </c>
      <c r="F96" s="51" t="s">
        <v>1613</v>
      </c>
      <c r="G96" s="50" t="s">
        <v>128</v>
      </c>
      <c r="H96" s="50" t="s">
        <v>18</v>
      </c>
      <c r="I96" s="50" t="s">
        <v>1599</v>
      </c>
      <c r="J96" s="50">
        <v>20</v>
      </c>
      <c r="K96" s="139" t="s">
        <v>1601</v>
      </c>
      <c r="L96" s="139" t="s">
        <v>1601</v>
      </c>
      <c r="M96" s="141">
        <v>1</v>
      </c>
      <c r="N96" s="50" t="s">
        <v>19</v>
      </c>
      <c r="O96" s="50">
        <v>2009</v>
      </c>
      <c r="P96" s="52">
        <v>240</v>
      </c>
      <c r="Q96" s="50">
        <v>1</v>
      </c>
      <c r="R96" s="50" t="s">
        <v>1653</v>
      </c>
      <c r="S96" s="51">
        <v>6</v>
      </c>
      <c r="T96" s="136">
        <f>IFERROR([Expenditure3]*HLOOKUP([Expenditure2],'Curr conv'!$B$17:$BF$56,VLOOKUP('Data Reference Sheet'!$A$1,'Data Reference Sheet'!$A$11:$B$27,2,0),FALSE), "No data")</f>
        <v>240</v>
      </c>
      <c r="U96" s="136">
        <f>IFERROR(Table1[[#This Row],[Calculation1]]/Exchange,"No data")</f>
        <v>170.35775127768312</v>
      </c>
      <c r="V9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96" s="136" t="str">
        <f>IFERROR(Table1[[#This Row],[Calculation3]]/Exchange,"No data")</f>
        <v>No data</v>
      </c>
    </row>
    <row r="97" spans="2:23">
      <c r="B97" s="50" t="s">
        <v>158</v>
      </c>
      <c r="C97" s="50" t="s">
        <v>1650</v>
      </c>
      <c r="D97" s="50" t="s">
        <v>1646</v>
      </c>
      <c r="E97" s="50" t="s">
        <v>127</v>
      </c>
      <c r="F97" s="51" t="s">
        <v>1613</v>
      </c>
      <c r="G97" s="50" t="s">
        <v>130</v>
      </c>
      <c r="H97" s="50" t="s">
        <v>18</v>
      </c>
      <c r="I97" s="50" t="s">
        <v>1599</v>
      </c>
      <c r="J97" s="50">
        <v>4</v>
      </c>
      <c r="K97" s="139" t="s">
        <v>1601</v>
      </c>
      <c r="L97" s="139" t="s">
        <v>1601</v>
      </c>
      <c r="M97" s="141">
        <v>1</v>
      </c>
      <c r="N97" s="50" t="s">
        <v>19</v>
      </c>
      <c r="O97" s="50">
        <v>2009</v>
      </c>
      <c r="P97" s="52">
        <v>144</v>
      </c>
      <c r="Q97" s="50">
        <v>1</v>
      </c>
      <c r="R97" s="50" t="s">
        <v>1653</v>
      </c>
      <c r="S97" s="51">
        <v>6</v>
      </c>
      <c r="T97" s="136">
        <f>IFERROR([Expenditure3]*HLOOKUP([Expenditure2],'Curr conv'!$B$17:$BF$56,VLOOKUP('Data Reference Sheet'!$A$1,'Data Reference Sheet'!$A$11:$B$27,2,0),FALSE), "No data")</f>
        <v>144</v>
      </c>
      <c r="U97" s="136">
        <f>IFERROR(Table1[[#This Row],[Calculation1]]/Exchange,"No data")</f>
        <v>102.21465076660988</v>
      </c>
      <c r="V9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97" s="136" t="str">
        <f>IFERROR(Table1[[#This Row],[Calculation3]]/Exchange,"No data")</f>
        <v>No data</v>
      </c>
    </row>
    <row r="98" spans="2:23">
      <c r="B98" s="50" t="s">
        <v>159</v>
      </c>
      <c r="C98" s="50" t="s">
        <v>1650</v>
      </c>
      <c r="D98" s="50" t="s">
        <v>1646</v>
      </c>
      <c r="E98" s="50" t="s">
        <v>127</v>
      </c>
      <c r="F98" s="51" t="s">
        <v>1613</v>
      </c>
      <c r="G98" s="50" t="s">
        <v>132</v>
      </c>
      <c r="H98" s="50" t="s">
        <v>18</v>
      </c>
      <c r="I98" s="50" t="s">
        <v>1599</v>
      </c>
      <c r="J98" s="50">
        <v>4</v>
      </c>
      <c r="K98" s="139" t="s">
        <v>1601</v>
      </c>
      <c r="L98" s="139" t="s">
        <v>1601</v>
      </c>
      <c r="M98" s="141">
        <v>1</v>
      </c>
      <c r="N98" s="50" t="s">
        <v>19</v>
      </c>
      <c r="O98" s="50">
        <v>2009</v>
      </c>
      <c r="P98" s="52">
        <v>24</v>
      </c>
      <c r="Q98" s="50">
        <v>1</v>
      </c>
      <c r="R98" s="50" t="s">
        <v>1653</v>
      </c>
      <c r="S98" s="51">
        <v>6</v>
      </c>
      <c r="T98" s="136">
        <f>IFERROR([Expenditure3]*HLOOKUP([Expenditure2],'Curr conv'!$B$17:$BF$56,VLOOKUP('Data Reference Sheet'!$A$1,'Data Reference Sheet'!$A$11:$B$27,2,0),FALSE), "No data")</f>
        <v>24</v>
      </c>
      <c r="U98" s="136">
        <f>IFERROR(Table1[[#This Row],[Calculation1]]/Exchange,"No data")</f>
        <v>17.035775127768314</v>
      </c>
      <c r="V9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98" s="136" t="str">
        <f>IFERROR(Table1[[#This Row],[Calculation3]]/Exchange,"No data")</f>
        <v>No data</v>
      </c>
    </row>
    <row r="99" spans="2:23">
      <c r="B99" s="50" t="s">
        <v>160</v>
      </c>
      <c r="C99" s="50" t="s">
        <v>1650</v>
      </c>
      <c r="D99" s="50" t="s">
        <v>1646</v>
      </c>
      <c r="E99" s="50" t="s">
        <v>127</v>
      </c>
      <c r="F99" s="51" t="s">
        <v>1613</v>
      </c>
      <c r="G99" s="50" t="s">
        <v>134</v>
      </c>
      <c r="H99" s="50" t="s">
        <v>18</v>
      </c>
      <c r="I99" s="50" t="s">
        <v>1599</v>
      </c>
      <c r="J99" s="50">
        <v>6</v>
      </c>
      <c r="K99" s="139" t="s">
        <v>1601</v>
      </c>
      <c r="L99" s="139" t="s">
        <v>1601</v>
      </c>
      <c r="M99" s="141">
        <v>1</v>
      </c>
      <c r="N99" s="50" t="s">
        <v>19</v>
      </c>
      <c r="O99" s="50">
        <v>2009</v>
      </c>
      <c r="P99" s="52">
        <v>32</v>
      </c>
      <c r="Q99" s="50">
        <v>1</v>
      </c>
      <c r="R99" s="50" t="s">
        <v>1653</v>
      </c>
      <c r="S99" s="51">
        <v>6</v>
      </c>
      <c r="T99" s="136">
        <f>IFERROR([Expenditure3]*HLOOKUP([Expenditure2],'Curr conv'!$B$17:$BF$56,VLOOKUP('Data Reference Sheet'!$A$1,'Data Reference Sheet'!$A$11:$B$27,2,0),FALSE), "No data")</f>
        <v>32</v>
      </c>
      <c r="U99" s="136">
        <f>IFERROR(Table1[[#This Row],[Calculation1]]/Exchange,"No data")</f>
        <v>22.714366837024418</v>
      </c>
      <c r="V9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99" s="136" t="str">
        <f>IFERROR(Table1[[#This Row],[Calculation3]]/Exchange,"No data")</f>
        <v>No data</v>
      </c>
    </row>
    <row r="100" spans="2:23">
      <c r="B100" s="50" t="s">
        <v>161</v>
      </c>
      <c r="C100" s="50" t="s">
        <v>1650</v>
      </c>
      <c r="D100" s="50" t="s">
        <v>1646</v>
      </c>
      <c r="E100" s="50" t="s">
        <v>127</v>
      </c>
      <c r="F100" s="51" t="s">
        <v>1613</v>
      </c>
      <c r="G100" s="50" t="s">
        <v>136</v>
      </c>
      <c r="H100" s="50" t="s">
        <v>18</v>
      </c>
      <c r="I100" s="50" t="s">
        <v>1599</v>
      </c>
      <c r="J100" s="50">
        <v>8</v>
      </c>
      <c r="K100" s="139" t="s">
        <v>1601</v>
      </c>
      <c r="L100" s="139" t="s">
        <v>1601</v>
      </c>
      <c r="M100" s="141">
        <v>1</v>
      </c>
      <c r="N100" s="50" t="s">
        <v>19</v>
      </c>
      <c r="O100" s="50">
        <v>2009</v>
      </c>
      <c r="P100" s="52">
        <v>12</v>
      </c>
      <c r="Q100" s="50">
        <v>1</v>
      </c>
      <c r="R100" s="50" t="s">
        <v>1653</v>
      </c>
      <c r="S100" s="51">
        <v>6</v>
      </c>
      <c r="T100" s="136">
        <f>IFERROR([Expenditure3]*HLOOKUP([Expenditure2],'Curr conv'!$B$17:$BF$56,VLOOKUP('Data Reference Sheet'!$A$1,'Data Reference Sheet'!$A$11:$B$27,2,0),FALSE), "No data")</f>
        <v>12</v>
      </c>
      <c r="U100" s="136">
        <f>IFERROR(Table1[[#This Row],[Calculation1]]/Exchange,"No data")</f>
        <v>8.5178875638841571</v>
      </c>
      <c r="V10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0" s="136" t="str">
        <f>IFERROR(Table1[[#This Row],[Calculation3]]/Exchange,"No data")</f>
        <v>No data</v>
      </c>
    </row>
    <row r="101" spans="2:23">
      <c r="B101" s="50" t="s">
        <v>162</v>
      </c>
      <c r="C101" s="50" t="s">
        <v>1650</v>
      </c>
      <c r="D101" s="50" t="s">
        <v>1646</v>
      </c>
      <c r="E101" s="50" t="s">
        <v>163</v>
      </c>
      <c r="F101" s="51" t="s">
        <v>1619</v>
      </c>
      <c r="G101" s="50" t="s">
        <v>164</v>
      </c>
      <c r="H101" s="50" t="s">
        <v>18</v>
      </c>
      <c r="I101" s="50" t="s">
        <v>1599</v>
      </c>
      <c r="J101" s="50">
        <v>7</v>
      </c>
      <c r="K101" s="139" t="s">
        <v>1601</v>
      </c>
      <c r="L101" s="139" t="s">
        <v>1601</v>
      </c>
      <c r="M101" s="141">
        <v>1</v>
      </c>
      <c r="N101" s="50" t="s">
        <v>20</v>
      </c>
      <c r="O101" s="50">
        <v>2006</v>
      </c>
      <c r="P101" s="52">
        <v>0</v>
      </c>
      <c r="Q101" s="50">
        <v>5</v>
      </c>
      <c r="R101" s="50" t="s">
        <v>1653</v>
      </c>
      <c r="S101" s="51">
        <v>6</v>
      </c>
      <c r="T101" s="136">
        <f>IFERROR([Expenditure3]*HLOOKUP([Expenditure2],'Curr conv'!$B$17:$BF$56,VLOOKUP('Data Reference Sheet'!$A$1,'Data Reference Sheet'!$A$11:$B$27,2,0),FALSE), "No data")</f>
        <v>0</v>
      </c>
      <c r="U101" s="136">
        <f>IFERROR(Table1[[#This Row],[Calculation1]]/Exchange,"No data")</f>
        <v>0</v>
      </c>
      <c r="V10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1" s="136" t="str">
        <f>IFERROR(Table1[[#This Row],[Calculation3]]/Exchange,"No data")</f>
        <v>No data</v>
      </c>
    </row>
    <row r="102" spans="2:23">
      <c r="B102" s="50" t="s">
        <v>162</v>
      </c>
      <c r="C102" s="50" t="s">
        <v>1650</v>
      </c>
      <c r="D102" s="50" t="s">
        <v>1646</v>
      </c>
      <c r="E102" s="50" t="s">
        <v>163</v>
      </c>
      <c r="F102" s="51" t="s">
        <v>1619</v>
      </c>
      <c r="G102" s="50" t="s">
        <v>164</v>
      </c>
      <c r="H102" s="50" t="s">
        <v>18</v>
      </c>
      <c r="I102" s="50" t="s">
        <v>1599</v>
      </c>
      <c r="J102" s="50">
        <v>7</v>
      </c>
      <c r="K102" s="139" t="s">
        <v>1601</v>
      </c>
      <c r="L102" s="139" t="s">
        <v>1601</v>
      </c>
      <c r="M102" s="141">
        <v>1</v>
      </c>
      <c r="N102" s="50" t="s">
        <v>20</v>
      </c>
      <c r="O102" s="50">
        <v>2007</v>
      </c>
      <c r="P102" s="52">
        <v>0</v>
      </c>
      <c r="Q102" s="50">
        <v>5</v>
      </c>
      <c r="R102" s="50" t="s">
        <v>1653</v>
      </c>
      <c r="S102" s="51">
        <v>6</v>
      </c>
      <c r="T102" s="136">
        <f>IFERROR([Expenditure3]*HLOOKUP([Expenditure2],'Curr conv'!$B$17:$BF$56,VLOOKUP('Data Reference Sheet'!$A$1,'Data Reference Sheet'!$A$11:$B$27,2,0),FALSE), "No data")</f>
        <v>0</v>
      </c>
      <c r="U102" s="136">
        <f>IFERROR(Table1[[#This Row],[Calculation1]]/Exchange,"No data")</f>
        <v>0</v>
      </c>
      <c r="V10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2" s="136" t="str">
        <f>IFERROR(Table1[[#This Row],[Calculation3]]/Exchange,"No data")</f>
        <v>No data</v>
      </c>
    </row>
    <row r="103" spans="2:23">
      <c r="B103" s="50" t="s">
        <v>162</v>
      </c>
      <c r="C103" s="50" t="s">
        <v>1650</v>
      </c>
      <c r="D103" s="50" t="s">
        <v>1646</v>
      </c>
      <c r="E103" s="50" t="s">
        <v>163</v>
      </c>
      <c r="F103" s="51" t="s">
        <v>1619</v>
      </c>
      <c r="G103" s="50" t="s">
        <v>164</v>
      </c>
      <c r="H103" s="50" t="s">
        <v>18</v>
      </c>
      <c r="I103" s="50" t="s">
        <v>1599</v>
      </c>
      <c r="J103" s="50">
        <v>7</v>
      </c>
      <c r="K103" s="139" t="s">
        <v>1601</v>
      </c>
      <c r="L103" s="139" t="s">
        <v>1601</v>
      </c>
      <c r="M103" s="141">
        <v>1</v>
      </c>
      <c r="N103" s="50" t="s">
        <v>20</v>
      </c>
      <c r="O103" s="50">
        <v>2008</v>
      </c>
      <c r="P103" s="52">
        <v>0</v>
      </c>
      <c r="Q103" s="50">
        <v>5</v>
      </c>
      <c r="R103" s="50" t="s">
        <v>1653</v>
      </c>
      <c r="S103" s="51">
        <v>6</v>
      </c>
      <c r="T103" s="136">
        <f>IFERROR([Expenditure3]*HLOOKUP([Expenditure2],'Curr conv'!$B$17:$BF$56,VLOOKUP('Data Reference Sheet'!$A$1,'Data Reference Sheet'!$A$11:$B$27,2,0),FALSE), "No data")</f>
        <v>0</v>
      </c>
      <c r="U103" s="136">
        <f>IFERROR(Table1[[#This Row],[Calculation1]]/Exchange,"No data")</f>
        <v>0</v>
      </c>
      <c r="V10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3" s="136" t="str">
        <f>IFERROR(Table1[[#This Row],[Calculation3]]/Exchange,"No data")</f>
        <v>No data</v>
      </c>
    </row>
    <row r="104" spans="2:23">
      <c r="B104" s="50" t="s">
        <v>162</v>
      </c>
      <c r="C104" s="50" t="s">
        <v>1650</v>
      </c>
      <c r="D104" s="50" t="s">
        <v>1646</v>
      </c>
      <c r="E104" s="50" t="s">
        <v>163</v>
      </c>
      <c r="F104" s="51" t="s">
        <v>1619</v>
      </c>
      <c r="G104" s="50" t="s">
        <v>164</v>
      </c>
      <c r="H104" s="50" t="s">
        <v>18</v>
      </c>
      <c r="I104" s="50" t="s">
        <v>1599</v>
      </c>
      <c r="J104" s="50">
        <v>7</v>
      </c>
      <c r="K104" s="139" t="s">
        <v>1601</v>
      </c>
      <c r="L104" s="139" t="s">
        <v>1601</v>
      </c>
      <c r="M104" s="141">
        <v>1</v>
      </c>
      <c r="N104" s="50" t="s">
        <v>20</v>
      </c>
      <c r="O104" s="50">
        <v>2009</v>
      </c>
      <c r="P104" s="52">
        <v>0</v>
      </c>
      <c r="Q104" s="50">
        <v>5</v>
      </c>
      <c r="R104" s="50" t="s">
        <v>1653</v>
      </c>
      <c r="S104" s="51">
        <v>6</v>
      </c>
      <c r="T104" s="136">
        <f>IFERROR([Expenditure3]*HLOOKUP([Expenditure2],'Curr conv'!$B$17:$BF$56,VLOOKUP('Data Reference Sheet'!$A$1,'Data Reference Sheet'!$A$11:$B$27,2,0),FALSE), "No data")</f>
        <v>0</v>
      </c>
      <c r="U104" s="136">
        <f>IFERROR(Table1[[#This Row],[Calculation1]]/Exchange,"No data")</f>
        <v>0</v>
      </c>
      <c r="V10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4" s="136" t="str">
        <f>IFERROR(Table1[[#This Row],[Calculation3]]/Exchange,"No data")</f>
        <v>No data</v>
      </c>
    </row>
    <row r="105" spans="2:23">
      <c r="B105" s="50" t="s">
        <v>162</v>
      </c>
      <c r="C105" s="50" t="s">
        <v>1650</v>
      </c>
      <c r="D105" s="50" t="s">
        <v>1646</v>
      </c>
      <c r="E105" s="50" t="s">
        <v>163</v>
      </c>
      <c r="F105" s="51" t="s">
        <v>1619</v>
      </c>
      <c r="G105" s="50" t="s">
        <v>164</v>
      </c>
      <c r="H105" s="50" t="s">
        <v>18</v>
      </c>
      <c r="I105" s="50" t="s">
        <v>1599</v>
      </c>
      <c r="J105" s="50">
        <v>7</v>
      </c>
      <c r="K105" s="139" t="s">
        <v>1601</v>
      </c>
      <c r="L105" s="139" t="s">
        <v>1601</v>
      </c>
      <c r="M105" s="141">
        <v>1</v>
      </c>
      <c r="N105" s="50" t="s">
        <v>20</v>
      </c>
      <c r="O105" s="50">
        <v>2010</v>
      </c>
      <c r="P105" s="52">
        <v>0</v>
      </c>
      <c r="Q105" s="50">
        <v>5</v>
      </c>
      <c r="R105" s="50" t="s">
        <v>1653</v>
      </c>
      <c r="S105" s="51">
        <v>6</v>
      </c>
      <c r="T105" s="136">
        <f>IFERROR([Expenditure3]*HLOOKUP([Expenditure2],'Curr conv'!$B$17:$BF$56,VLOOKUP('Data Reference Sheet'!$A$1,'Data Reference Sheet'!$A$11:$B$27,2,0),FALSE), "No data")</f>
        <v>0</v>
      </c>
      <c r="U105" s="136">
        <f>IFERROR(Table1[[#This Row],[Calculation1]]/Exchange,"No data")</f>
        <v>0</v>
      </c>
      <c r="V10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5" s="136" t="str">
        <f>IFERROR(Table1[[#This Row],[Calculation3]]/Exchange,"No data")</f>
        <v>No data</v>
      </c>
    </row>
    <row r="106" spans="2:23">
      <c r="B106" s="50" t="s">
        <v>165</v>
      </c>
      <c r="C106" s="50" t="s">
        <v>1650</v>
      </c>
      <c r="D106" s="50" t="s">
        <v>1646</v>
      </c>
      <c r="E106" s="50" t="s">
        <v>166</v>
      </c>
      <c r="F106" s="51" t="s">
        <v>1621</v>
      </c>
      <c r="G106" s="50" t="s">
        <v>167</v>
      </c>
      <c r="H106" s="50" t="s">
        <v>18</v>
      </c>
      <c r="I106" s="50" t="s">
        <v>1599</v>
      </c>
      <c r="J106" s="50">
        <v>4</v>
      </c>
      <c r="K106" s="139">
        <v>2009</v>
      </c>
      <c r="L106" s="139">
        <v>1</v>
      </c>
      <c r="M106" s="141">
        <v>1</v>
      </c>
      <c r="N106" s="50" t="s">
        <v>16</v>
      </c>
      <c r="O106" s="50">
        <v>2009</v>
      </c>
      <c r="P106" s="52">
        <v>100</v>
      </c>
      <c r="Q106" s="50">
        <v>1</v>
      </c>
      <c r="R106" s="50" t="s">
        <v>1653</v>
      </c>
      <c r="S106" s="51">
        <v>6</v>
      </c>
      <c r="T106" s="136">
        <f>IFERROR([Expenditure3]*HLOOKUP([Expenditure2],'Curr conv'!$B$17:$BF$56,VLOOKUP('Data Reference Sheet'!$A$1,'Data Reference Sheet'!$A$11:$B$27,2,0),FALSE), "No data")</f>
        <v>100</v>
      </c>
      <c r="U106" s="136">
        <f>IFERROR(Table1[[#This Row],[Calculation1]]/Exchange,"No data")</f>
        <v>70.982396365701305</v>
      </c>
      <c r="V10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16.666666666666668</v>
      </c>
      <c r="W106" s="136">
        <f>IFERROR(Table1[[#This Row],[Calculation3]]/Exchange,"No data")</f>
        <v>11.830399394283551</v>
      </c>
    </row>
    <row r="107" spans="2:23">
      <c r="B107" s="50" t="s">
        <v>165</v>
      </c>
      <c r="C107" s="50" t="s">
        <v>1650</v>
      </c>
      <c r="D107" s="50" t="s">
        <v>1646</v>
      </c>
      <c r="E107" s="50" t="s">
        <v>166</v>
      </c>
      <c r="F107" s="51" t="s">
        <v>1621</v>
      </c>
      <c r="G107" s="50" t="s">
        <v>167</v>
      </c>
      <c r="H107" s="50" t="s">
        <v>18</v>
      </c>
      <c r="I107" s="50" t="s">
        <v>1599</v>
      </c>
      <c r="J107" s="50">
        <v>4</v>
      </c>
      <c r="K107" s="139" t="s">
        <v>1601</v>
      </c>
      <c r="L107" s="139" t="s">
        <v>1601</v>
      </c>
      <c r="M107" s="141">
        <v>1</v>
      </c>
      <c r="N107" s="50" t="s">
        <v>19</v>
      </c>
      <c r="O107" s="50">
        <v>2009</v>
      </c>
      <c r="P107" s="52">
        <v>72</v>
      </c>
      <c r="Q107" s="50">
        <v>1</v>
      </c>
      <c r="R107" s="50" t="s">
        <v>1653</v>
      </c>
      <c r="S107" s="51">
        <v>6</v>
      </c>
      <c r="T107" s="136">
        <f>IFERROR([Expenditure3]*HLOOKUP([Expenditure2],'Curr conv'!$B$17:$BF$56,VLOOKUP('Data Reference Sheet'!$A$1,'Data Reference Sheet'!$A$11:$B$27,2,0),FALSE), "No data")</f>
        <v>72</v>
      </c>
      <c r="U107" s="136">
        <f>IFERROR(Table1[[#This Row],[Calculation1]]/Exchange,"No data")</f>
        <v>51.107325383304939</v>
      </c>
      <c r="V10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07" s="136" t="str">
        <f>IFERROR(Table1[[#This Row],[Calculation3]]/Exchange,"No data")</f>
        <v>No data</v>
      </c>
    </row>
    <row r="108" spans="2:23">
      <c r="B108" s="50" t="s">
        <v>165</v>
      </c>
      <c r="C108" s="50" t="s">
        <v>1650</v>
      </c>
      <c r="D108" s="50" t="s">
        <v>1646</v>
      </c>
      <c r="E108" s="50" t="s">
        <v>166</v>
      </c>
      <c r="F108" s="51" t="s">
        <v>1621</v>
      </c>
      <c r="G108" s="50" t="s">
        <v>167</v>
      </c>
      <c r="H108" s="50" t="s">
        <v>18</v>
      </c>
      <c r="I108" s="50" t="s">
        <v>1599</v>
      </c>
      <c r="J108" s="50">
        <v>4</v>
      </c>
      <c r="K108" s="139">
        <v>2009</v>
      </c>
      <c r="L108" s="139">
        <v>1</v>
      </c>
      <c r="M108" s="141">
        <v>1</v>
      </c>
      <c r="N108" s="50" t="s">
        <v>20</v>
      </c>
      <c r="O108" s="50">
        <v>2006</v>
      </c>
      <c r="P108" s="52">
        <v>0</v>
      </c>
      <c r="Q108" s="50">
        <v>5</v>
      </c>
      <c r="R108" s="50" t="s">
        <v>1653</v>
      </c>
      <c r="S108" s="51">
        <v>6</v>
      </c>
      <c r="T108" s="136">
        <f>IFERROR([Expenditure3]*HLOOKUP([Expenditure2],'Curr conv'!$B$17:$BF$56,VLOOKUP('Data Reference Sheet'!$A$1,'Data Reference Sheet'!$A$11:$B$27,2,0),FALSE), "No data")</f>
        <v>0</v>
      </c>
      <c r="U108" s="136">
        <f>IFERROR(Table1[[#This Row],[Calculation1]]/Exchange,"No data")</f>
        <v>0</v>
      </c>
      <c r="V10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08" s="136">
        <f>IFERROR(Table1[[#This Row],[Calculation3]]/Exchange,"No data")</f>
        <v>0</v>
      </c>
    </row>
    <row r="109" spans="2:23">
      <c r="B109" s="50" t="s">
        <v>165</v>
      </c>
      <c r="C109" s="50" t="s">
        <v>1650</v>
      </c>
      <c r="D109" s="50" t="s">
        <v>1646</v>
      </c>
      <c r="E109" s="50" t="s">
        <v>166</v>
      </c>
      <c r="F109" s="51" t="s">
        <v>1621</v>
      </c>
      <c r="G109" s="50" t="s">
        <v>167</v>
      </c>
      <c r="H109" s="50" t="s">
        <v>18</v>
      </c>
      <c r="I109" s="50" t="s">
        <v>1599</v>
      </c>
      <c r="J109" s="50">
        <v>4</v>
      </c>
      <c r="K109" s="139">
        <v>2009</v>
      </c>
      <c r="L109" s="139">
        <v>1</v>
      </c>
      <c r="M109" s="141">
        <v>1</v>
      </c>
      <c r="N109" s="50" t="s">
        <v>20</v>
      </c>
      <c r="O109" s="50">
        <v>2007</v>
      </c>
      <c r="P109" s="52">
        <v>0</v>
      </c>
      <c r="Q109" s="50">
        <v>5</v>
      </c>
      <c r="R109" s="50" t="s">
        <v>1653</v>
      </c>
      <c r="S109" s="51">
        <v>6</v>
      </c>
      <c r="T109" s="136">
        <f>IFERROR([Expenditure3]*HLOOKUP([Expenditure2],'Curr conv'!$B$17:$BF$56,VLOOKUP('Data Reference Sheet'!$A$1,'Data Reference Sheet'!$A$11:$B$27,2,0),FALSE), "No data")</f>
        <v>0</v>
      </c>
      <c r="U109" s="136">
        <f>IFERROR(Table1[[#This Row],[Calculation1]]/Exchange,"No data")</f>
        <v>0</v>
      </c>
      <c r="V10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09" s="136">
        <f>IFERROR(Table1[[#This Row],[Calculation3]]/Exchange,"No data")</f>
        <v>0</v>
      </c>
    </row>
    <row r="110" spans="2:23">
      <c r="B110" s="50" t="s">
        <v>165</v>
      </c>
      <c r="C110" s="50" t="s">
        <v>1650</v>
      </c>
      <c r="D110" s="50" t="s">
        <v>1646</v>
      </c>
      <c r="E110" s="50" t="s">
        <v>166</v>
      </c>
      <c r="F110" s="51" t="s">
        <v>1621</v>
      </c>
      <c r="G110" s="50" t="s">
        <v>167</v>
      </c>
      <c r="H110" s="50" t="s">
        <v>18</v>
      </c>
      <c r="I110" s="50" t="s">
        <v>1599</v>
      </c>
      <c r="J110" s="50">
        <v>4</v>
      </c>
      <c r="K110" s="139">
        <v>2009</v>
      </c>
      <c r="L110" s="139">
        <v>1</v>
      </c>
      <c r="M110" s="141">
        <v>1</v>
      </c>
      <c r="N110" s="50" t="s">
        <v>20</v>
      </c>
      <c r="O110" s="50">
        <v>2008</v>
      </c>
      <c r="P110" s="52">
        <v>0</v>
      </c>
      <c r="Q110" s="50">
        <v>5</v>
      </c>
      <c r="R110" s="50" t="s">
        <v>1653</v>
      </c>
      <c r="S110" s="51">
        <v>6</v>
      </c>
      <c r="T110" s="136">
        <f>IFERROR([Expenditure3]*HLOOKUP([Expenditure2],'Curr conv'!$B$17:$BF$56,VLOOKUP('Data Reference Sheet'!$A$1,'Data Reference Sheet'!$A$11:$B$27,2,0),FALSE), "No data")</f>
        <v>0</v>
      </c>
      <c r="U110" s="136">
        <f>IFERROR(Table1[[#This Row],[Calculation1]]/Exchange,"No data")</f>
        <v>0</v>
      </c>
      <c r="V11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0" s="136">
        <f>IFERROR(Table1[[#This Row],[Calculation3]]/Exchange,"No data")</f>
        <v>0</v>
      </c>
    </row>
    <row r="111" spans="2:23">
      <c r="B111" s="50" t="s">
        <v>165</v>
      </c>
      <c r="C111" s="50" t="s">
        <v>1650</v>
      </c>
      <c r="D111" s="50" t="s">
        <v>1646</v>
      </c>
      <c r="E111" s="50" t="s">
        <v>166</v>
      </c>
      <c r="F111" s="51" t="s">
        <v>1621</v>
      </c>
      <c r="G111" s="50" t="s">
        <v>167</v>
      </c>
      <c r="H111" s="50" t="s">
        <v>18</v>
      </c>
      <c r="I111" s="50" t="s">
        <v>1599</v>
      </c>
      <c r="J111" s="50">
        <v>4</v>
      </c>
      <c r="K111" s="139">
        <v>2009</v>
      </c>
      <c r="L111" s="139">
        <v>1</v>
      </c>
      <c r="M111" s="141">
        <v>1</v>
      </c>
      <c r="N111" s="50" t="s">
        <v>20</v>
      </c>
      <c r="O111" s="50">
        <v>2009</v>
      </c>
      <c r="P111" s="52">
        <v>0</v>
      </c>
      <c r="Q111" s="50">
        <v>5</v>
      </c>
      <c r="R111" s="50" t="s">
        <v>1653</v>
      </c>
      <c r="S111" s="51">
        <v>6</v>
      </c>
      <c r="T111" s="136">
        <f>IFERROR([Expenditure3]*HLOOKUP([Expenditure2],'Curr conv'!$B$17:$BF$56,VLOOKUP('Data Reference Sheet'!$A$1,'Data Reference Sheet'!$A$11:$B$27,2,0),FALSE), "No data")</f>
        <v>0</v>
      </c>
      <c r="U111" s="136">
        <f>IFERROR(Table1[[#This Row],[Calculation1]]/Exchange,"No data")</f>
        <v>0</v>
      </c>
      <c r="V11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1" s="136">
        <f>IFERROR(Table1[[#This Row],[Calculation3]]/Exchange,"No data")</f>
        <v>0</v>
      </c>
    </row>
    <row r="112" spans="2:23">
      <c r="B112" s="50" t="s">
        <v>165</v>
      </c>
      <c r="C112" s="50" t="s">
        <v>1650</v>
      </c>
      <c r="D112" s="50" t="s">
        <v>1646</v>
      </c>
      <c r="E112" s="50" t="s">
        <v>166</v>
      </c>
      <c r="F112" s="51" t="s">
        <v>1621</v>
      </c>
      <c r="G112" s="50" t="s">
        <v>167</v>
      </c>
      <c r="H112" s="50" t="s">
        <v>18</v>
      </c>
      <c r="I112" s="50" t="s">
        <v>1599</v>
      </c>
      <c r="J112" s="50">
        <v>4</v>
      </c>
      <c r="K112" s="139">
        <v>2009</v>
      </c>
      <c r="L112" s="139">
        <v>1</v>
      </c>
      <c r="M112" s="141">
        <v>1</v>
      </c>
      <c r="N112" s="50" t="s">
        <v>20</v>
      </c>
      <c r="O112" s="50">
        <v>2010</v>
      </c>
      <c r="P112" s="52">
        <v>0</v>
      </c>
      <c r="Q112" s="50">
        <v>5</v>
      </c>
      <c r="R112" s="50" t="s">
        <v>1653</v>
      </c>
      <c r="S112" s="51">
        <v>6</v>
      </c>
      <c r="T112" s="136">
        <f>IFERROR([Expenditure3]*HLOOKUP([Expenditure2],'Curr conv'!$B$17:$BF$56,VLOOKUP('Data Reference Sheet'!$A$1,'Data Reference Sheet'!$A$11:$B$27,2,0),FALSE), "No data")</f>
        <v>0</v>
      </c>
      <c r="U112" s="136">
        <f>IFERROR(Table1[[#This Row],[Calculation1]]/Exchange,"No data")</f>
        <v>0</v>
      </c>
      <c r="V11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2" s="136">
        <f>IFERROR(Table1[[#This Row],[Calculation3]]/Exchange,"No data")</f>
        <v>0</v>
      </c>
    </row>
    <row r="113" spans="2:23">
      <c r="B113" s="50" t="s">
        <v>168</v>
      </c>
      <c r="C113" s="50" t="s">
        <v>1650</v>
      </c>
      <c r="D113" s="50" t="s">
        <v>1646</v>
      </c>
      <c r="E113" s="50" t="s">
        <v>166</v>
      </c>
      <c r="F113" s="51" t="s">
        <v>1621</v>
      </c>
      <c r="G113" s="50" t="s">
        <v>169</v>
      </c>
      <c r="H113" s="50" t="s">
        <v>18</v>
      </c>
      <c r="I113" s="50" t="s">
        <v>1599</v>
      </c>
      <c r="J113" s="50">
        <v>4</v>
      </c>
      <c r="K113" s="139">
        <v>1998</v>
      </c>
      <c r="L113" s="139">
        <v>12</v>
      </c>
      <c r="M113" s="141">
        <v>1</v>
      </c>
      <c r="N113" s="50" t="s">
        <v>16</v>
      </c>
      <c r="O113" s="50">
        <v>1998</v>
      </c>
      <c r="P113" s="52">
        <v>10</v>
      </c>
      <c r="Q113" s="50">
        <v>1</v>
      </c>
      <c r="R113" s="50" t="s">
        <v>1653</v>
      </c>
      <c r="S113" s="51">
        <v>6</v>
      </c>
      <c r="T113" s="136">
        <f>IFERROR([Expenditure3]*HLOOKUP([Expenditure2],'Curr conv'!$B$17:$BF$56,VLOOKUP('Data Reference Sheet'!$A$1,'Data Reference Sheet'!$A$11:$B$27,2,0),FALSE), "No data")</f>
        <v>120.12588287345288</v>
      </c>
      <c r="U113" s="136">
        <f>IFERROR(Table1[[#This Row],[Calculation1]]/Exchange,"No data")</f>
        <v>85.268230319032426</v>
      </c>
      <c r="V11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20.020980478908815</v>
      </c>
      <c r="W113" s="136">
        <f>IFERROR(Table1[[#This Row],[Calculation3]]/Exchange,"No data")</f>
        <v>14.211371719838738</v>
      </c>
    </row>
    <row r="114" spans="2:23">
      <c r="B114" s="50" t="s">
        <v>168</v>
      </c>
      <c r="C114" s="50" t="s">
        <v>1650</v>
      </c>
      <c r="D114" s="50" t="s">
        <v>1646</v>
      </c>
      <c r="E114" s="50" t="s">
        <v>166</v>
      </c>
      <c r="F114" s="51" t="s">
        <v>1621</v>
      </c>
      <c r="G114" s="50" t="s">
        <v>169</v>
      </c>
      <c r="H114" s="50" t="s">
        <v>18</v>
      </c>
      <c r="I114" s="50" t="s">
        <v>1599</v>
      </c>
      <c r="J114" s="50">
        <v>4</v>
      </c>
      <c r="K114" s="139" t="s">
        <v>1601</v>
      </c>
      <c r="L114" s="139" t="s">
        <v>1601</v>
      </c>
      <c r="M114" s="141">
        <v>1</v>
      </c>
      <c r="N114" s="50" t="s">
        <v>19</v>
      </c>
      <c r="O114" s="50">
        <v>2009</v>
      </c>
      <c r="P114" s="52">
        <v>72</v>
      </c>
      <c r="Q114" s="50">
        <v>1</v>
      </c>
      <c r="R114" s="50" t="s">
        <v>1653</v>
      </c>
      <c r="S114" s="51">
        <v>6</v>
      </c>
      <c r="T114" s="136">
        <f>IFERROR([Expenditure3]*HLOOKUP([Expenditure2],'Curr conv'!$B$17:$BF$56,VLOOKUP('Data Reference Sheet'!$A$1,'Data Reference Sheet'!$A$11:$B$27,2,0),FALSE), "No data")</f>
        <v>72</v>
      </c>
      <c r="U114" s="136">
        <f>IFERROR(Table1[[#This Row],[Calculation1]]/Exchange,"No data")</f>
        <v>51.107325383304939</v>
      </c>
      <c r="V11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14" s="136" t="str">
        <f>IFERROR(Table1[[#This Row],[Calculation3]]/Exchange,"No data")</f>
        <v>No data</v>
      </c>
    </row>
    <row r="115" spans="2:23">
      <c r="B115" s="50" t="s">
        <v>168</v>
      </c>
      <c r="C115" s="50" t="s">
        <v>1650</v>
      </c>
      <c r="D115" s="50" t="s">
        <v>1646</v>
      </c>
      <c r="E115" s="50" t="s">
        <v>166</v>
      </c>
      <c r="F115" s="51" t="s">
        <v>1621</v>
      </c>
      <c r="G115" s="50" t="s">
        <v>169</v>
      </c>
      <c r="H115" s="50" t="s">
        <v>18</v>
      </c>
      <c r="I115" s="50" t="s">
        <v>1599</v>
      </c>
      <c r="J115" s="50">
        <v>4</v>
      </c>
      <c r="K115" s="139">
        <v>1998</v>
      </c>
      <c r="L115" s="139">
        <v>12</v>
      </c>
      <c r="M115" s="141">
        <v>1</v>
      </c>
      <c r="N115" s="50" t="s">
        <v>20</v>
      </c>
      <c r="O115" s="50">
        <v>2006</v>
      </c>
      <c r="P115" s="52">
        <v>0</v>
      </c>
      <c r="Q115" s="50">
        <v>5</v>
      </c>
      <c r="R115" s="50" t="s">
        <v>1653</v>
      </c>
      <c r="S115" s="51">
        <v>6</v>
      </c>
      <c r="T115" s="136">
        <f>IFERROR([Expenditure3]*HLOOKUP([Expenditure2],'Curr conv'!$B$17:$BF$56,VLOOKUP('Data Reference Sheet'!$A$1,'Data Reference Sheet'!$A$11:$B$27,2,0),FALSE), "No data")</f>
        <v>0</v>
      </c>
      <c r="U115" s="136">
        <f>IFERROR(Table1[[#This Row],[Calculation1]]/Exchange,"No data")</f>
        <v>0</v>
      </c>
      <c r="V11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5" s="136">
        <f>IFERROR(Table1[[#This Row],[Calculation3]]/Exchange,"No data")</f>
        <v>0</v>
      </c>
    </row>
    <row r="116" spans="2:23">
      <c r="B116" s="50" t="s">
        <v>168</v>
      </c>
      <c r="C116" s="50" t="s">
        <v>1650</v>
      </c>
      <c r="D116" s="50" t="s">
        <v>1646</v>
      </c>
      <c r="E116" s="50" t="s">
        <v>166</v>
      </c>
      <c r="F116" s="51" t="s">
        <v>1621</v>
      </c>
      <c r="G116" s="50" t="s">
        <v>169</v>
      </c>
      <c r="H116" s="50" t="s">
        <v>18</v>
      </c>
      <c r="I116" s="50" t="s">
        <v>1599</v>
      </c>
      <c r="J116" s="50">
        <v>4</v>
      </c>
      <c r="K116" s="139">
        <v>1998</v>
      </c>
      <c r="L116" s="139">
        <v>12</v>
      </c>
      <c r="M116" s="141">
        <v>1</v>
      </c>
      <c r="N116" s="50" t="s">
        <v>20</v>
      </c>
      <c r="O116" s="50">
        <v>2007</v>
      </c>
      <c r="P116" s="52">
        <v>0</v>
      </c>
      <c r="Q116" s="50">
        <v>5</v>
      </c>
      <c r="R116" s="50" t="s">
        <v>1653</v>
      </c>
      <c r="S116" s="51">
        <v>6</v>
      </c>
      <c r="T116" s="136">
        <f>IFERROR([Expenditure3]*HLOOKUP([Expenditure2],'Curr conv'!$B$17:$BF$56,VLOOKUP('Data Reference Sheet'!$A$1,'Data Reference Sheet'!$A$11:$B$27,2,0),FALSE), "No data")</f>
        <v>0</v>
      </c>
      <c r="U116" s="136">
        <f>IFERROR(Table1[[#This Row],[Calculation1]]/Exchange,"No data")</f>
        <v>0</v>
      </c>
      <c r="V11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6" s="136">
        <f>IFERROR(Table1[[#This Row],[Calculation3]]/Exchange,"No data")</f>
        <v>0</v>
      </c>
    </row>
    <row r="117" spans="2:23">
      <c r="B117" s="50" t="s">
        <v>168</v>
      </c>
      <c r="C117" s="50" t="s">
        <v>1650</v>
      </c>
      <c r="D117" s="50" t="s">
        <v>1646</v>
      </c>
      <c r="E117" s="50" t="s">
        <v>166</v>
      </c>
      <c r="F117" s="51" t="s">
        <v>1621</v>
      </c>
      <c r="G117" s="50" t="s">
        <v>169</v>
      </c>
      <c r="H117" s="50" t="s">
        <v>18</v>
      </c>
      <c r="I117" s="50" t="s">
        <v>1599</v>
      </c>
      <c r="J117" s="50">
        <v>4</v>
      </c>
      <c r="K117" s="139">
        <v>1998</v>
      </c>
      <c r="L117" s="139">
        <v>12</v>
      </c>
      <c r="M117" s="141">
        <v>1</v>
      </c>
      <c r="N117" s="50" t="s">
        <v>20</v>
      </c>
      <c r="O117" s="50">
        <v>2008</v>
      </c>
      <c r="P117" s="52">
        <v>0</v>
      </c>
      <c r="Q117" s="50">
        <v>5</v>
      </c>
      <c r="R117" s="50" t="s">
        <v>1653</v>
      </c>
      <c r="S117" s="51">
        <v>6</v>
      </c>
      <c r="T117" s="136">
        <f>IFERROR([Expenditure3]*HLOOKUP([Expenditure2],'Curr conv'!$B$17:$BF$56,VLOOKUP('Data Reference Sheet'!$A$1,'Data Reference Sheet'!$A$11:$B$27,2,0),FALSE), "No data")</f>
        <v>0</v>
      </c>
      <c r="U117" s="136">
        <f>IFERROR(Table1[[#This Row],[Calculation1]]/Exchange,"No data")</f>
        <v>0</v>
      </c>
      <c r="V11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7" s="136">
        <f>IFERROR(Table1[[#This Row],[Calculation3]]/Exchange,"No data")</f>
        <v>0</v>
      </c>
    </row>
    <row r="118" spans="2:23">
      <c r="B118" s="50" t="s">
        <v>168</v>
      </c>
      <c r="C118" s="50" t="s">
        <v>1650</v>
      </c>
      <c r="D118" s="50" t="s">
        <v>1646</v>
      </c>
      <c r="E118" s="50" t="s">
        <v>166</v>
      </c>
      <c r="F118" s="51" t="s">
        <v>1621</v>
      </c>
      <c r="G118" s="50" t="s">
        <v>169</v>
      </c>
      <c r="H118" s="50" t="s">
        <v>18</v>
      </c>
      <c r="I118" s="50" t="s">
        <v>1599</v>
      </c>
      <c r="J118" s="50">
        <v>4</v>
      </c>
      <c r="K118" s="139">
        <v>1998</v>
      </c>
      <c r="L118" s="139">
        <v>12</v>
      </c>
      <c r="M118" s="141">
        <v>1</v>
      </c>
      <c r="N118" s="50" t="s">
        <v>20</v>
      </c>
      <c r="O118" s="50">
        <v>2009</v>
      </c>
      <c r="P118" s="52">
        <v>0</v>
      </c>
      <c r="Q118" s="50">
        <v>5</v>
      </c>
      <c r="R118" s="50" t="s">
        <v>1653</v>
      </c>
      <c r="S118" s="51">
        <v>6</v>
      </c>
      <c r="T118" s="136">
        <f>IFERROR([Expenditure3]*HLOOKUP([Expenditure2],'Curr conv'!$B$17:$BF$56,VLOOKUP('Data Reference Sheet'!$A$1,'Data Reference Sheet'!$A$11:$B$27,2,0),FALSE), "No data")</f>
        <v>0</v>
      </c>
      <c r="U118" s="136">
        <f>IFERROR(Table1[[#This Row],[Calculation1]]/Exchange,"No data")</f>
        <v>0</v>
      </c>
      <c r="V11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8" s="136">
        <f>IFERROR(Table1[[#This Row],[Calculation3]]/Exchange,"No data")</f>
        <v>0</v>
      </c>
    </row>
    <row r="119" spans="2:23">
      <c r="B119" s="50" t="s">
        <v>168</v>
      </c>
      <c r="C119" s="50" t="s">
        <v>1650</v>
      </c>
      <c r="D119" s="50" t="s">
        <v>1646</v>
      </c>
      <c r="E119" s="50" t="s">
        <v>166</v>
      </c>
      <c r="F119" s="51" t="s">
        <v>1621</v>
      </c>
      <c r="G119" s="50" t="s">
        <v>169</v>
      </c>
      <c r="H119" s="50" t="s">
        <v>18</v>
      </c>
      <c r="I119" s="50" t="s">
        <v>1599</v>
      </c>
      <c r="J119" s="50">
        <v>4</v>
      </c>
      <c r="K119" s="139">
        <v>1998</v>
      </c>
      <c r="L119" s="139">
        <v>12</v>
      </c>
      <c r="M119" s="141">
        <v>1</v>
      </c>
      <c r="N119" s="50" t="s">
        <v>20</v>
      </c>
      <c r="O119" s="50">
        <v>2010</v>
      </c>
      <c r="P119" s="52">
        <v>0</v>
      </c>
      <c r="Q119" s="50">
        <v>5</v>
      </c>
      <c r="R119" s="50" t="s">
        <v>1653</v>
      </c>
      <c r="S119" s="51">
        <v>6</v>
      </c>
      <c r="T119" s="136">
        <f>IFERROR([Expenditure3]*HLOOKUP([Expenditure2],'Curr conv'!$B$17:$BF$56,VLOOKUP('Data Reference Sheet'!$A$1,'Data Reference Sheet'!$A$11:$B$27,2,0),FALSE), "No data")</f>
        <v>0</v>
      </c>
      <c r="U119" s="136">
        <f>IFERROR(Table1[[#This Row],[Calculation1]]/Exchange,"No data")</f>
        <v>0</v>
      </c>
      <c r="V11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19" s="136">
        <f>IFERROR(Table1[[#This Row],[Calculation3]]/Exchange,"No data")</f>
        <v>0</v>
      </c>
    </row>
    <row r="120" spans="2:23">
      <c r="B120" s="50" t="s">
        <v>170</v>
      </c>
      <c r="C120" s="50" t="s">
        <v>1650</v>
      </c>
      <c r="D120" s="50" t="s">
        <v>1646</v>
      </c>
      <c r="E120" s="50" t="s">
        <v>166</v>
      </c>
      <c r="F120" s="51" t="s">
        <v>1621</v>
      </c>
      <c r="G120" s="50" t="s">
        <v>171</v>
      </c>
      <c r="H120" s="50" t="s">
        <v>18</v>
      </c>
      <c r="I120" s="50" t="s">
        <v>1599</v>
      </c>
      <c r="J120" s="50">
        <v>6</v>
      </c>
      <c r="K120" s="139">
        <v>2009</v>
      </c>
      <c r="L120" s="139">
        <v>1</v>
      </c>
      <c r="M120" s="141">
        <v>1</v>
      </c>
      <c r="N120" s="50" t="s">
        <v>16</v>
      </c>
      <c r="O120" s="50">
        <v>2009</v>
      </c>
      <c r="P120" s="52">
        <v>180</v>
      </c>
      <c r="Q120" s="50">
        <v>1</v>
      </c>
      <c r="R120" s="50" t="s">
        <v>1653</v>
      </c>
      <c r="S120" s="51">
        <v>6</v>
      </c>
      <c r="T120" s="136">
        <f>IFERROR([Expenditure3]*HLOOKUP([Expenditure2],'Curr conv'!$B$17:$BF$56,VLOOKUP('Data Reference Sheet'!$A$1,'Data Reference Sheet'!$A$11:$B$27,2,0),FALSE), "No data")</f>
        <v>180</v>
      </c>
      <c r="U120" s="136">
        <f>IFERROR(Table1[[#This Row],[Calculation1]]/Exchange,"No data")</f>
        <v>127.76831345826234</v>
      </c>
      <c r="V12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30</v>
      </c>
      <c r="W120" s="136">
        <f>IFERROR(Table1[[#This Row],[Calculation3]]/Exchange,"No data")</f>
        <v>21.29471890971039</v>
      </c>
    </row>
    <row r="121" spans="2:23">
      <c r="B121" s="50" t="s">
        <v>170</v>
      </c>
      <c r="C121" s="50" t="s">
        <v>1650</v>
      </c>
      <c r="D121" s="50" t="s">
        <v>1646</v>
      </c>
      <c r="E121" s="50" t="s">
        <v>166</v>
      </c>
      <c r="F121" s="51" t="s">
        <v>1621</v>
      </c>
      <c r="G121" s="50" t="s">
        <v>171</v>
      </c>
      <c r="H121" s="50" t="s">
        <v>18</v>
      </c>
      <c r="I121" s="50" t="s">
        <v>1599</v>
      </c>
      <c r="J121" s="50">
        <v>6</v>
      </c>
      <c r="K121" s="139" t="s">
        <v>1601</v>
      </c>
      <c r="L121" s="139" t="s">
        <v>1601</v>
      </c>
      <c r="M121" s="141" t="s">
        <v>1601</v>
      </c>
      <c r="N121" s="50" t="s">
        <v>19</v>
      </c>
      <c r="O121" s="50">
        <v>2009</v>
      </c>
      <c r="P121" s="52" t="s">
        <v>1601</v>
      </c>
      <c r="Q121" s="50" t="s">
        <v>1601</v>
      </c>
      <c r="R121" s="50" t="s">
        <v>1653</v>
      </c>
      <c r="S121" s="51">
        <v>6</v>
      </c>
      <c r="T121" s="136" t="str">
        <f>IFERROR([Expenditure3]*HLOOKUP([Expenditure2],'Curr conv'!$B$17:$BF$56,VLOOKUP('Data Reference Sheet'!$A$1,'Data Reference Sheet'!$A$11:$B$27,2,0),FALSE), "No data")</f>
        <v>No data</v>
      </c>
      <c r="U121" s="136" t="str">
        <f>IFERROR(Table1[[#This Row],[Calculation1]]/Exchange,"No data")</f>
        <v>No data</v>
      </c>
      <c r="V12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21" s="136" t="str">
        <f>IFERROR(Table1[[#This Row],[Calculation3]]/Exchange,"No data")</f>
        <v>No data</v>
      </c>
    </row>
    <row r="122" spans="2:23">
      <c r="B122" s="50" t="s">
        <v>172</v>
      </c>
      <c r="C122" s="50" t="s">
        <v>1650</v>
      </c>
      <c r="D122" s="50" t="s">
        <v>1646</v>
      </c>
      <c r="E122" s="50" t="s">
        <v>166</v>
      </c>
      <c r="F122" s="51" t="s">
        <v>1621</v>
      </c>
      <c r="G122" s="50" t="s">
        <v>173</v>
      </c>
      <c r="H122" s="50" t="s">
        <v>18</v>
      </c>
      <c r="I122" s="50" t="s">
        <v>1599</v>
      </c>
      <c r="J122" s="50">
        <v>8</v>
      </c>
      <c r="K122" s="139">
        <v>1998</v>
      </c>
      <c r="L122" s="139">
        <v>12</v>
      </c>
      <c r="M122" s="141">
        <v>1</v>
      </c>
      <c r="N122" s="50" t="s">
        <v>16</v>
      </c>
      <c r="O122" s="50">
        <v>1998</v>
      </c>
      <c r="P122" s="52">
        <v>10</v>
      </c>
      <c r="Q122" s="50">
        <v>1</v>
      </c>
      <c r="R122" s="50" t="s">
        <v>1653</v>
      </c>
      <c r="S122" s="51">
        <v>6</v>
      </c>
      <c r="T122" s="136">
        <f>IFERROR([Expenditure3]*HLOOKUP([Expenditure2],'Curr conv'!$B$17:$BF$56,VLOOKUP('Data Reference Sheet'!$A$1,'Data Reference Sheet'!$A$11:$B$27,2,0),FALSE), "No data")</f>
        <v>120.12588287345288</v>
      </c>
      <c r="U122" s="136">
        <f>IFERROR(Table1[[#This Row],[Calculation1]]/Exchange,"No data")</f>
        <v>85.268230319032426</v>
      </c>
      <c r="V12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20.020980478908815</v>
      </c>
      <c r="W122" s="136">
        <f>IFERROR(Table1[[#This Row],[Calculation3]]/Exchange,"No data")</f>
        <v>14.211371719838738</v>
      </c>
    </row>
    <row r="123" spans="2:23">
      <c r="B123" s="50" t="s">
        <v>172</v>
      </c>
      <c r="C123" s="50" t="s">
        <v>1650</v>
      </c>
      <c r="D123" s="50" t="s">
        <v>1646</v>
      </c>
      <c r="E123" s="50" t="s">
        <v>166</v>
      </c>
      <c r="F123" s="51" t="s">
        <v>1621</v>
      </c>
      <c r="G123" s="50" t="s">
        <v>173</v>
      </c>
      <c r="H123" s="50" t="s">
        <v>18</v>
      </c>
      <c r="I123" s="50" t="s">
        <v>1599</v>
      </c>
      <c r="J123" s="50">
        <v>8</v>
      </c>
      <c r="K123" s="139" t="s">
        <v>1601</v>
      </c>
      <c r="L123" s="139" t="s">
        <v>1601</v>
      </c>
      <c r="M123" s="141">
        <v>1</v>
      </c>
      <c r="N123" s="50" t="s">
        <v>19</v>
      </c>
      <c r="O123" s="50">
        <v>2009</v>
      </c>
      <c r="P123" s="52">
        <v>60</v>
      </c>
      <c r="Q123" s="50">
        <v>1</v>
      </c>
      <c r="R123" s="50" t="s">
        <v>1653</v>
      </c>
      <c r="S123" s="51">
        <v>6</v>
      </c>
      <c r="T123" s="136">
        <f>IFERROR([Expenditure3]*HLOOKUP([Expenditure2],'Curr conv'!$B$17:$BF$56,VLOOKUP('Data Reference Sheet'!$A$1,'Data Reference Sheet'!$A$11:$B$27,2,0),FALSE), "No data")</f>
        <v>60</v>
      </c>
      <c r="U123" s="136">
        <f>IFERROR(Table1[[#This Row],[Calculation1]]/Exchange,"No data")</f>
        <v>42.58943781942078</v>
      </c>
      <c r="V12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23" s="136" t="str">
        <f>IFERROR(Table1[[#This Row],[Calculation3]]/Exchange,"No data")</f>
        <v>No data</v>
      </c>
    </row>
    <row r="124" spans="2:23">
      <c r="B124" s="50" t="s">
        <v>172</v>
      </c>
      <c r="C124" s="50" t="s">
        <v>1650</v>
      </c>
      <c r="D124" s="50" t="s">
        <v>1646</v>
      </c>
      <c r="E124" s="50" t="s">
        <v>166</v>
      </c>
      <c r="F124" s="51" t="s">
        <v>1621</v>
      </c>
      <c r="G124" s="50" t="s">
        <v>173</v>
      </c>
      <c r="H124" s="50" t="s">
        <v>18</v>
      </c>
      <c r="I124" s="50" t="s">
        <v>1599</v>
      </c>
      <c r="J124" s="50">
        <v>8</v>
      </c>
      <c r="K124" s="139">
        <v>1998</v>
      </c>
      <c r="L124" s="139">
        <v>12</v>
      </c>
      <c r="M124" s="141">
        <v>1</v>
      </c>
      <c r="N124" s="50" t="s">
        <v>20</v>
      </c>
      <c r="O124" s="50">
        <v>2006</v>
      </c>
      <c r="P124" s="52">
        <v>0</v>
      </c>
      <c r="Q124" s="50">
        <v>5</v>
      </c>
      <c r="R124" s="50" t="s">
        <v>1653</v>
      </c>
      <c r="S124" s="51">
        <v>6</v>
      </c>
      <c r="T124" s="136">
        <f>IFERROR([Expenditure3]*HLOOKUP([Expenditure2],'Curr conv'!$B$17:$BF$56,VLOOKUP('Data Reference Sheet'!$A$1,'Data Reference Sheet'!$A$11:$B$27,2,0),FALSE), "No data")</f>
        <v>0</v>
      </c>
      <c r="U124" s="136">
        <f>IFERROR(Table1[[#This Row],[Calculation1]]/Exchange,"No data")</f>
        <v>0</v>
      </c>
      <c r="V12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24" s="136">
        <f>IFERROR(Table1[[#This Row],[Calculation3]]/Exchange,"No data")</f>
        <v>0</v>
      </c>
    </row>
    <row r="125" spans="2:23">
      <c r="B125" s="50" t="s">
        <v>172</v>
      </c>
      <c r="C125" s="50" t="s">
        <v>1650</v>
      </c>
      <c r="D125" s="50" t="s">
        <v>1646</v>
      </c>
      <c r="E125" s="50" t="s">
        <v>166</v>
      </c>
      <c r="F125" s="51" t="s">
        <v>1621</v>
      </c>
      <c r="G125" s="50" t="s">
        <v>173</v>
      </c>
      <c r="H125" s="50" t="s">
        <v>18</v>
      </c>
      <c r="I125" s="50" t="s">
        <v>1599</v>
      </c>
      <c r="J125" s="50">
        <v>8</v>
      </c>
      <c r="K125" s="139">
        <v>1998</v>
      </c>
      <c r="L125" s="139">
        <v>12</v>
      </c>
      <c r="M125" s="141">
        <v>1</v>
      </c>
      <c r="N125" s="50" t="s">
        <v>20</v>
      </c>
      <c r="O125" s="50">
        <v>2007</v>
      </c>
      <c r="P125" s="52">
        <v>0</v>
      </c>
      <c r="Q125" s="50">
        <v>5</v>
      </c>
      <c r="R125" s="50" t="s">
        <v>1653</v>
      </c>
      <c r="S125" s="51">
        <v>6</v>
      </c>
      <c r="T125" s="136">
        <f>IFERROR([Expenditure3]*HLOOKUP([Expenditure2],'Curr conv'!$B$17:$BF$56,VLOOKUP('Data Reference Sheet'!$A$1,'Data Reference Sheet'!$A$11:$B$27,2,0),FALSE), "No data")</f>
        <v>0</v>
      </c>
      <c r="U125" s="136">
        <f>IFERROR(Table1[[#This Row],[Calculation1]]/Exchange,"No data")</f>
        <v>0</v>
      </c>
      <c r="V12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25" s="136">
        <f>IFERROR(Table1[[#This Row],[Calculation3]]/Exchange,"No data")</f>
        <v>0</v>
      </c>
    </row>
    <row r="126" spans="2:23">
      <c r="B126" s="50" t="s">
        <v>172</v>
      </c>
      <c r="C126" s="50" t="s">
        <v>1650</v>
      </c>
      <c r="D126" s="50" t="s">
        <v>1646</v>
      </c>
      <c r="E126" s="50" t="s">
        <v>166</v>
      </c>
      <c r="F126" s="51" t="s">
        <v>1621</v>
      </c>
      <c r="G126" s="50" t="s">
        <v>173</v>
      </c>
      <c r="H126" s="50" t="s">
        <v>18</v>
      </c>
      <c r="I126" s="50" t="s">
        <v>1599</v>
      </c>
      <c r="J126" s="50">
        <v>8</v>
      </c>
      <c r="K126" s="139">
        <v>1998</v>
      </c>
      <c r="L126" s="139">
        <v>12</v>
      </c>
      <c r="M126" s="141">
        <v>1</v>
      </c>
      <c r="N126" s="50" t="s">
        <v>20</v>
      </c>
      <c r="O126" s="50">
        <v>2008</v>
      </c>
      <c r="P126" s="52">
        <v>0</v>
      </c>
      <c r="Q126" s="50">
        <v>5</v>
      </c>
      <c r="R126" s="50" t="s">
        <v>1653</v>
      </c>
      <c r="S126" s="51">
        <v>6</v>
      </c>
      <c r="T126" s="136">
        <f>IFERROR([Expenditure3]*HLOOKUP([Expenditure2],'Curr conv'!$B$17:$BF$56,VLOOKUP('Data Reference Sheet'!$A$1,'Data Reference Sheet'!$A$11:$B$27,2,0),FALSE), "No data")</f>
        <v>0</v>
      </c>
      <c r="U126" s="136">
        <f>IFERROR(Table1[[#This Row],[Calculation1]]/Exchange,"No data")</f>
        <v>0</v>
      </c>
      <c r="V12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26" s="136">
        <f>IFERROR(Table1[[#This Row],[Calculation3]]/Exchange,"No data")</f>
        <v>0</v>
      </c>
    </row>
    <row r="127" spans="2:23">
      <c r="B127" s="50" t="s">
        <v>172</v>
      </c>
      <c r="C127" s="50" t="s">
        <v>1650</v>
      </c>
      <c r="D127" s="50" t="s">
        <v>1646</v>
      </c>
      <c r="E127" s="50" t="s">
        <v>166</v>
      </c>
      <c r="F127" s="51" t="s">
        <v>1621</v>
      </c>
      <c r="G127" s="50" t="s">
        <v>173</v>
      </c>
      <c r="H127" s="50" t="s">
        <v>18</v>
      </c>
      <c r="I127" s="50" t="s">
        <v>1599</v>
      </c>
      <c r="J127" s="50">
        <v>8</v>
      </c>
      <c r="K127" s="139">
        <v>1998</v>
      </c>
      <c r="L127" s="139">
        <v>12</v>
      </c>
      <c r="M127" s="141">
        <v>1</v>
      </c>
      <c r="N127" s="50" t="s">
        <v>20</v>
      </c>
      <c r="O127" s="50">
        <v>2009</v>
      </c>
      <c r="P127" s="52">
        <v>0</v>
      </c>
      <c r="Q127" s="50">
        <v>5</v>
      </c>
      <c r="R127" s="50" t="s">
        <v>1653</v>
      </c>
      <c r="S127" s="51">
        <v>6</v>
      </c>
      <c r="T127" s="136">
        <f>IFERROR([Expenditure3]*HLOOKUP([Expenditure2],'Curr conv'!$B$17:$BF$56,VLOOKUP('Data Reference Sheet'!$A$1,'Data Reference Sheet'!$A$11:$B$27,2,0),FALSE), "No data")</f>
        <v>0</v>
      </c>
      <c r="U127" s="136">
        <f>IFERROR(Table1[[#This Row],[Calculation1]]/Exchange,"No data")</f>
        <v>0</v>
      </c>
      <c r="V12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27" s="136">
        <f>IFERROR(Table1[[#This Row],[Calculation3]]/Exchange,"No data")</f>
        <v>0</v>
      </c>
    </row>
    <row r="128" spans="2:23">
      <c r="B128" s="50" t="s">
        <v>172</v>
      </c>
      <c r="C128" s="50" t="s">
        <v>1650</v>
      </c>
      <c r="D128" s="50" t="s">
        <v>1646</v>
      </c>
      <c r="E128" s="50" t="s">
        <v>166</v>
      </c>
      <c r="F128" s="51" t="s">
        <v>1621</v>
      </c>
      <c r="G128" s="50" t="s">
        <v>173</v>
      </c>
      <c r="H128" s="50" t="s">
        <v>18</v>
      </c>
      <c r="I128" s="50" t="s">
        <v>1599</v>
      </c>
      <c r="J128" s="50">
        <v>8</v>
      </c>
      <c r="K128" s="139">
        <v>1998</v>
      </c>
      <c r="L128" s="139">
        <v>12</v>
      </c>
      <c r="M128" s="141">
        <v>1</v>
      </c>
      <c r="N128" s="50" t="s">
        <v>20</v>
      </c>
      <c r="O128" s="50">
        <v>2010</v>
      </c>
      <c r="P128" s="52">
        <v>0</v>
      </c>
      <c r="Q128" s="50">
        <v>5</v>
      </c>
      <c r="R128" s="50" t="s">
        <v>1653</v>
      </c>
      <c r="S128" s="51">
        <v>6</v>
      </c>
      <c r="T128" s="136">
        <f>IFERROR([Expenditure3]*HLOOKUP([Expenditure2],'Curr conv'!$B$17:$BF$56,VLOOKUP('Data Reference Sheet'!$A$1,'Data Reference Sheet'!$A$11:$B$27,2,0),FALSE), "No data")</f>
        <v>0</v>
      </c>
      <c r="U128" s="136">
        <f>IFERROR(Table1[[#This Row],[Calculation1]]/Exchange,"No data")</f>
        <v>0</v>
      </c>
      <c r="V12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28" s="136">
        <f>IFERROR(Table1[[#This Row],[Calculation3]]/Exchange,"No data")</f>
        <v>0</v>
      </c>
    </row>
    <row r="129" spans="2:23">
      <c r="B129" s="50" t="s">
        <v>174</v>
      </c>
      <c r="C129" s="50" t="s">
        <v>1650</v>
      </c>
      <c r="D129" s="50" t="s">
        <v>1646</v>
      </c>
      <c r="E129" s="50" t="s">
        <v>166</v>
      </c>
      <c r="F129" s="51" t="s">
        <v>1621</v>
      </c>
      <c r="G129" s="50" t="s">
        <v>175</v>
      </c>
      <c r="H129" s="50" t="s">
        <v>18</v>
      </c>
      <c r="I129" s="50" t="s">
        <v>1599</v>
      </c>
      <c r="J129" s="50">
        <v>7</v>
      </c>
      <c r="K129" s="139" t="s">
        <v>1601</v>
      </c>
      <c r="L129" s="139" t="s">
        <v>1601</v>
      </c>
      <c r="M129" s="141">
        <v>1</v>
      </c>
      <c r="N129" s="50" t="s">
        <v>19</v>
      </c>
      <c r="O129" s="50">
        <v>2009</v>
      </c>
      <c r="P129" s="52">
        <v>9.6</v>
      </c>
      <c r="Q129" s="50">
        <v>1</v>
      </c>
      <c r="R129" s="50" t="s">
        <v>1653</v>
      </c>
      <c r="S129" s="51">
        <v>6</v>
      </c>
      <c r="T129" s="136">
        <f>IFERROR([Expenditure3]*HLOOKUP([Expenditure2],'Curr conv'!$B$17:$BF$56,VLOOKUP('Data Reference Sheet'!$A$1,'Data Reference Sheet'!$A$11:$B$27,2,0),FALSE), "No data")</f>
        <v>9.6</v>
      </c>
      <c r="U129" s="136">
        <f>IFERROR(Table1[[#This Row],[Calculation1]]/Exchange,"No data")</f>
        <v>6.8143100511073245</v>
      </c>
      <c r="V12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29" s="136" t="str">
        <f>IFERROR(Table1[[#This Row],[Calculation3]]/Exchange,"No data")</f>
        <v>No data</v>
      </c>
    </row>
    <row r="130" spans="2:23">
      <c r="B130" s="50" t="s">
        <v>176</v>
      </c>
      <c r="C130" s="50" t="s">
        <v>1650</v>
      </c>
      <c r="D130" s="50" t="s">
        <v>1646</v>
      </c>
      <c r="E130" s="50" t="s">
        <v>166</v>
      </c>
      <c r="F130" s="51" t="s">
        <v>1621</v>
      </c>
      <c r="G130" s="50" t="s">
        <v>175</v>
      </c>
      <c r="H130" s="50" t="s">
        <v>18</v>
      </c>
      <c r="I130" s="50" t="s">
        <v>1599</v>
      </c>
      <c r="J130" s="50">
        <v>7</v>
      </c>
      <c r="K130" s="139" t="s">
        <v>1601</v>
      </c>
      <c r="L130" s="139" t="s">
        <v>1601</v>
      </c>
      <c r="M130" s="141">
        <v>1</v>
      </c>
      <c r="N130" s="50" t="s">
        <v>20</v>
      </c>
      <c r="O130" s="50">
        <v>2006</v>
      </c>
      <c r="P130" s="52">
        <v>0</v>
      </c>
      <c r="Q130" s="50">
        <v>5</v>
      </c>
      <c r="R130" s="50" t="s">
        <v>1653</v>
      </c>
      <c r="S130" s="51">
        <v>6</v>
      </c>
      <c r="T130" s="136">
        <f>IFERROR([Expenditure3]*HLOOKUP([Expenditure2],'Curr conv'!$B$17:$BF$56,VLOOKUP('Data Reference Sheet'!$A$1,'Data Reference Sheet'!$A$11:$B$27,2,0),FALSE), "No data")</f>
        <v>0</v>
      </c>
      <c r="U130" s="136">
        <f>IFERROR(Table1[[#This Row],[Calculation1]]/Exchange,"No data")</f>
        <v>0</v>
      </c>
      <c r="V13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0" s="136" t="str">
        <f>IFERROR(Table1[[#This Row],[Calculation3]]/Exchange,"No data")</f>
        <v>No data</v>
      </c>
    </row>
    <row r="131" spans="2:23">
      <c r="B131" s="50" t="s">
        <v>176</v>
      </c>
      <c r="C131" s="50" t="s">
        <v>1650</v>
      </c>
      <c r="D131" s="50" t="s">
        <v>1646</v>
      </c>
      <c r="E131" s="50" t="s">
        <v>166</v>
      </c>
      <c r="F131" s="51" t="s">
        <v>1621</v>
      </c>
      <c r="G131" s="50" t="s">
        <v>175</v>
      </c>
      <c r="H131" s="50" t="s">
        <v>18</v>
      </c>
      <c r="I131" s="50" t="s">
        <v>1599</v>
      </c>
      <c r="J131" s="50">
        <v>7</v>
      </c>
      <c r="K131" s="139" t="s">
        <v>1601</v>
      </c>
      <c r="L131" s="139" t="s">
        <v>1601</v>
      </c>
      <c r="M131" s="141">
        <v>1</v>
      </c>
      <c r="N131" s="50" t="s">
        <v>20</v>
      </c>
      <c r="O131" s="50">
        <v>2007</v>
      </c>
      <c r="P131" s="52">
        <v>0</v>
      </c>
      <c r="Q131" s="50">
        <v>5</v>
      </c>
      <c r="R131" s="50" t="s">
        <v>1653</v>
      </c>
      <c r="S131" s="51">
        <v>6</v>
      </c>
      <c r="T131" s="136">
        <f>IFERROR([Expenditure3]*HLOOKUP([Expenditure2],'Curr conv'!$B$17:$BF$56,VLOOKUP('Data Reference Sheet'!$A$1,'Data Reference Sheet'!$A$11:$B$27,2,0),FALSE), "No data")</f>
        <v>0</v>
      </c>
      <c r="U131" s="136">
        <f>IFERROR(Table1[[#This Row],[Calculation1]]/Exchange,"No data")</f>
        <v>0</v>
      </c>
      <c r="V13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1" s="136" t="str">
        <f>IFERROR(Table1[[#This Row],[Calculation3]]/Exchange,"No data")</f>
        <v>No data</v>
      </c>
    </row>
    <row r="132" spans="2:23">
      <c r="B132" s="50" t="s">
        <v>176</v>
      </c>
      <c r="C132" s="50" t="s">
        <v>1650</v>
      </c>
      <c r="D132" s="50" t="s">
        <v>1646</v>
      </c>
      <c r="E132" s="50" t="s">
        <v>166</v>
      </c>
      <c r="F132" s="51" t="s">
        <v>1621</v>
      </c>
      <c r="G132" s="50" t="s">
        <v>175</v>
      </c>
      <c r="H132" s="50" t="s">
        <v>18</v>
      </c>
      <c r="I132" s="50" t="s">
        <v>1599</v>
      </c>
      <c r="J132" s="50">
        <v>7</v>
      </c>
      <c r="K132" s="139" t="s">
        <v>1601</v>
      </c>
      <c r="L132" s="139" t="s">
        <v>1601</v>
      </c>
      <c r="M132" s="141">
        <v>1</v>
      </c>
      <c r="N132" s="50" t="s">
        <v>20</v>
      </c>
      <c r="O132" s="50">
        <v>2008</v>
      </c>
      <c r="P132" s="52">
        <v>0</v>
      </c>
      <c r="Q132" s="50">
        <v>5</v>
      </c>
      <c r="R132" s="50" t="s">
        <v>1653</v>
      </c>
      <c r="S132" s="51">
        <v>6</v>
      </c>
      <c r="T132" s="136">
        <f>IFERROR([Expenditure3]*HLOOKUP([Expenditure2],'Curr conv'!$B$17:$BF$56,VLOOKUP('Data Reference Sheet'!$A$1,'Data Reference Sheet'!$A$11:$B$27,2,0),FALSE), "No data")</f>
        <v>0</v>
      </c>
      <c r="U132" s="136">
        <f>IFERROR(Table1[[#This Row],[Calculation1]]/Exchange,"No data")</f>
        <v>0</v>
      </c>
      <c r="V13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2" s="136" t="str">
        <f>IFERROR(Table1[[#This Row],[Calculation3]]/Exchange,"No data")</f>
        <v>No data</v>
      </c>
    </row>
    <row r="133" spans="2:23">
      <c r="B133" s="50" t="s">
        <v>176</v>
      </c>
      <c r="C133" s="50" t="s">
        <v>1650</v>
      </c>
      <c r="D133" s="50" t="s">
        <v>1646</v>
      </c>
      <c r="E133" s="50" t="s">
        <v>166</v>
      </c>
      <c r="F133" s="51" t="s">
        <v>1621</v>
      </c>
      <c r="G133" s="50" t="s">
        <v>175</v>
      </c>
      <c r="H133" s="50" t="s">
        <v>18</v>
      </c>
      <c r="I133" s="50" t="s">
        <v>1599</v>
      </c>
      <c r="J133" s="50">
        <v>7</v>
      </c>
      <c r="K133" s="139" t="s">
        <v>1601</v>
      </c>
      <c r="L133" s="139" t="s">
        <v>1601</v>
      </c>
      <c r="M133" s="141">
        <v>1</v>
      </c>
      <c r="N133" s="50" t="s">
        <v>20</v>
      </c>
      <c r="O133" s="50">
        <v>2009</v>
      </c>
      <c r="P133" s="52">
        <v>0</v>
      </c>
      <c r="Q133" s="50">
        <v>5</v>
      </c>
      <c r="R133" s="50" t="s">
        <v>1653</v>
      </c>
      <c r="S133" s="51">
        <v>6</v>
      </c>
      <c r="T133" s="136">
        <f>IFERROR([Expenditure3]*HLOOKUP([Expenditure2],'Curr conv'!$B$17:$BF$56,VLOOKUP('Data Reference Sheet'!$A$1,'Data Reference Sheet'!$A$11:$B$27,2,0),FALSE), "No data")</f>
        <v>0</v>
      </c>
      <c r="U133" s="136">
        <f>IFERROR(Table1[[#This Row],[Calculation1]]/Exchange,"No data")</f>
        <v>0</v>
      </c>
      <c r="V13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3" s="136" t="str">
        <f>IFERROR(Table1[[#This Row],[Calculation3]]/Exchange,"No data")</f>
        <v>No data</v>
      </c>
    </row>
    <row r="134" spans="2:23">
      <c r="B134" s="50" t="s">
        <v>176</v>
      </c>
      <c r="C134" s="50" t="s">
        <v>1650</v>
      </c>
      <c r="D134" s="50" t="s">
        <v>1646</v>
      </c>
      <c r="E134" s="50" t="s">
        <v>166</v>
      </c>
      <c r="F134" s="51" t="s">
        <v>1621</v>
      </c>
      <c r="G134" s="50" t="s">
        <v>175</v>
      </c>
      <c r="H134" s="50" t="s">
        <v>18</v>
      </c>
      <c r="I134" s="50" t="s">
        <v>1599</v>
      </c>
      <c r="J134" s="50">
        <v>7</v>
      </c>
      <c r="K134" s="139" t="s">
        <v>1601</v>
      </c>
      <c r="L134" s="139" t="s">
        <v>1601</v>
      </c>
      <c r="M134" s="141">
        <v>1</v>
      </c>
      <c r="N134" s="50" t="s">
        <v>20</v>
      </c>
      <c r="O134" s="50">
        <v>2010</v>
      </c>
      <c r="P134" s="52">
        <v>0</v>
      </c>
      <c r="Q134" s="50">
        <v>5</v>
      </c>
      <c r="R134" s="50" t="s">
        <v>1653</v>
      </c>
      <c r="S134" s="51">
        <v>6</v>
      </c>
      <c r="T134" s="136">
        <f>IFERROR([Expenditure3]*HLOOKUP([Expenditure2],'Curr conv'!$B$17:$BF$56,VLOOKUP('Data Reference Sheet'!$A$1,'Data Reference Sheet'!$A$11:$B$27,2,0),FALSE), "No data")</f>
        <v>0</v>
      </c>
      <c r="U134" s="136">
        <f>IFERROR(Table1[[#This Row],[Calculation1]]/Exchange,"No data")</f>
        <v>0</v>
      </c>
      <c r="V13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4" s="136" t="str">
        <f>IFERROR(Table1[[#This Row],[Calculation3]]/Exchange,"No data")</f>
        <v>No data</v>
      </c>
    </row>
    <row r="135" spans="2:23">
      <c r="B135" s="50" t="s">
        <v>177</v>
      </c>
      <c r="C135" s="50" t="s">
        <v>1650</v>
      </c>
      <c r="D135" s="50" t="s">
        <v>1646</v>
      </c>
      <c r="E135" s="50" t="s">
        <v>178</v>
      </c>
      <c r="F135" s="51" t="s">
        <v>1628</v>
      </c>
      <c r="G135" s="50" t="s">
        <v>179</v>
      </c>
      <c r="H135" s="50" t="s">
        <v>18</v>
      </c>
      <c r="I135" s="50" t="s">
        <v>1599</v>
      </c>
      <c r="J135" s="50">
        <v>2</v>
      </c>
      <c r="K135" s="139">
        <v>2009</v>
      </c>
      <c r="L135" s="139">
        <v>1</v>
      </c>
      <c r="M135" s="141">
        <v>1</v>
      </c>
      <c r="N135" s="50" t="s">
        <v>16</v>
      </c>
      <c r="O135" s="50">
        <v>2009</v>
      </c>
      <c r="P135" s="52">
        <v>300</v>
      </c>
      <c r="Q135" s="50">
        <v>1</v>
      </c>
      <c r="R135" s="50" t="s">
        <v>1653</v>
      </c>
      <c r="S135" s="51">
        <v>6</v>
      </c>
      <c r="T135" s="136">
        <f>IFERROR([Expenditure3]*HLOOKUP([Expenditure2],'Curr conv'!$B$17:$BF$56,VLOOKUP('Data Reference Sheet'!$A$1,'Data Reference Sheet'!$A$11:$B$27,2,0),FALSE), "No data")</f>
        <v>300</v>
      </c>
      <c r="U135" s="136">
        <f>IFERROR(Table1[[#This Row],[Calculation1]]/Exchange,"No data")</f>
        <v>212.94718909710392</v>
      </c>
      <c r="V13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50</v>
      </c>
      <c r="W135" s="136">
        <f>IFERROR(Table1[[#This Row],[Calculation3]]/Exchange,"No data")</f>
        <v>35.491198182850653</v>
      </c>
    </row>
    <row r="136" spans="2:23">
      <c r="B136" s="50" t="s">
        <v>177</v>
      </c>
      <c r="C136" s="50" t="s">
        <v>1650</v>
      </c>
      <c r="D136" s="50" t="s">
        <v>1646</v>
      </c>
      <c r="E136" s="50" t="s">
        <v>178</v>
      </c>
      <c r="F136" s="51" t="s">
        <v>1628</v>
      </c>
      <c r="G136" s="50" t="s">
        <v>180</v>
      </c>
      <c r="H136" s="50" t="s">
        <v>18</v>
      </c>
      <c r="I136" s="50" t="s">
        <v>1599</v>
      </c>
      <c r="J136" s="50">
        <v>2</v>
      </c>
      <c r="K136" s="139" t="s">
        <v>1601</v>
      </c>
      <c r="L136" s="139" t="s">
        <v>1601</v>
      </c>
      <c r="M136" s="141">
        <v>1</v>
      </c>
      <c r="N136" s="50" t="s">
        <v>19</v>
      </c>
      <c r="O136" s="50">
        <v>2009</v>
      </c>
      <c r="P136" s="52">
        <v>72</v>
      </c>
      <c r="Q136" s="50">
        <v>1</v>
      </c>
      <c r="R136" s="50" t="s">
        <v>1653</v>
      </c>
      <c r="S136" s="51">
        <v>6</v>
      </c>
      <c r="T136" s="136">
        <f>IFERROR([Expenditure3]*HLOOKUP([Expenditure2],'Curr conv'!$B$17:$BF$56,VLOOKUP('Data Reference Sheet'!$A$1,'Data Reference Sheet'!$A$11:$B$27,2,0),FALSE), "No data")</f>
        <v>72</v>
      </c>
      <c r="U136" s="136">
        <f>IFERROR(Table1[[#This Row],[Calculation1]]/Exchange,"No data")</f>
        <v>51.107325383304939</v>
      </c>
      <c r="V13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36" s="136" t="str">
        <f>IFERROR(Table1[[#This Row],[Calculation3]]/Exchange,"No data")</f>
        <v>No data</v>
      </c>
    </row>
    <row r="137" spans="2:23">
      <c r="B137" s="50" t="s">
        <v>177</v>
      </c>
      <c r="C137" s="50" t="s">
        <v>1650</v>
      </c>
      <c r="D137" s="50" t="s">
        <v>1646</v>
      </c>
      <c r="E137" s="50" t="s">
        <v>178</v>
      </c>
      <c r="F137" s="51" t="s">
        <v>1628</v>
      </c>
      <c r="G137" s="50" t="s">
        <v>180</v>
      </c>
      <c r="H137" s="50" t="s">
        <v>18</v>
      </c>
      <c r="I137" s="50" t="s">
        <v>1599</v>
      </c>
      <c r="J137" s="50">
        <v>2</v>
      </c>
      <c r="K137" s="139">
        <v>2009</v>
      </c>
      <c r="L137" s="139">
        <v>1</v>
      </c>
      <c r="M137" s="141">
        <v>1</v>
      </c>
      <c r="N137" s="50" t="s">
        <v>20</v>
      </c>
      <c r="O137" s="50">
        <v>2006</v>
      </c>
      <c r="P137" s="52">
        <v>0</v>
      </c>
      <c r="Q137" s="50">
        <v>5</v>
      </c>
      <c r="R137" s="50" t="s">
        <v>1653</v>
      </c>
      <c r="S137" s="51">
        <v>6</v>
      </c>
      <c r="T137" s="136">
        <f>IFERROR([Expenditure3]*HLOOKUP([Expenditure2],'Curr conv'!$B$17:$BF$56,VLOOKUP('Data Reference Sheet'!$A$1,'Data Reference Sheet'!$A$11:$B$27,2,0),FALSE), "No data")</f>
        <v>0</v>
      </c>
      <c r="U137" s="136">
        <f>IFERROR(Table1[[#This Row],[Calculation1]]/Exchange,"No data")</f>
        <v>0</v>
      </c>
      <c r="V13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37" s="136">
        <f>IFERROR(Table1[[#This Row],[Calculation3]]/Exchange,"No data")</f>
        <v>0</v>
      </c>
    </row>
    <row r="138" spans="2:23">
      <c r="B138" s="50" t="s">
        <v>177</v>
      </c>
      <c r="C138" s="50" t="s">
        <v>1650</v>
      </c>
      <c r="D138" s="50" t="s">
        <v>1646</v>
      </c>
      <c r="E138" s="50" t="s">
        <v>178</v>
      </c>
      <c r="F138" s="51" t="s">
        <v>1628</v>
      </c>
      <c r="G138" s="50" t="s">
        <v>180</v>
      </c>
      <c r="H138" s="50" t="s">
        <v>18</v>
      </c>
      <c r="I138" s="50" t="s">
        <v>1599</v>
      </c>
      <c r="J138" s="50">
        <v>2</v>
      </c>
      <c r="K138" s="139">
        <v>2009</v>
      </c>
      <c r="L138" s="139">
        <v>1</v>
      </c>
      <c r="M138" s="141">
        <v>1</v>
      </c>
      <c r="N138" s="50" t="s">
        <v>20</v>
      </c>
      <c r="O138" s="50">
        <v>2007</v>
      </c>
      <c r="P138" s="52">
        <v>0</v>
      </c>
      <c r="Q138" s="50">
        <v>5</v>
      </c>
      <c r="R138" s="50" t="s">
        <v>1653</v>
      </c>
      <c r="S138" s="51">
        <v>6</v>
      </c>
      <c r="T138" s="136">
        <f>IFERROR([Expenditure3]*HLOOKUP([Expenditure2],'Curr conv'!$B$17:$BF$56,VLOOKUP('Data Reference Sheet'!$A$1,'Data Reference Sheet'!$A$11:$B$27,2,0),FALSE), "No data")</f>
        <v>0</v>
      </c>
      <c r="U138" s="136">
        <f>IFERROR(Table1[[#This Row],[Calculation1]]/Exchange,"No data")</f>
        <v>0</v>
      </c>
      <c r="V13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38" s="136">
        <f>IFERROR(Table1[[#This Row],[Calculation3]]/Exchange,"No data")</f>
        <v>0</v>
      </c>
    </row>
    <row r="139" spans="2:23">
      <c r="B139" s="50" t="s">
        <v>177</v>
      </c>
      <c r="C139" s="50" t="s">
        <v>1650</v>
      </c>
      <c r="D139" s="50" t="s">
        <v>1646</v>
      </c>
      <c r="E139" s="50" t="s">
        <v>178</v>
      </c>
      <c r="F139" s="51" t="s">
        <v>1628</v>
      </c>
      <c r="G139" s="50" t="s">
        <v>180</v>
      </c>
      <c r="H139" s="50" t="s">
        <v>18</v>
      </c>
      <c r="I139" s="50" t="s">
        <v>1599</v>
      </c>
      <c r="J139" s="50">
        <v>2</v>
      </c>
      <c r="K139" s="139">
        <v>2009</v>
      </c>
      <c r="L139" s="139">
        <v>1</v>
      </c>
      <c r="M139" s="141">
        <v>1</v>
      </c>
      <c r="N139" s="50" t="s">
        <v>20</v>
      </c>
      <c r="O139" s="50">
        <v>2008</v>
      </c>
      <c r="P139" s="52">
        <v>0</v>
      </c>
      <c r="Q139" s="50">
        <v>5</v>
      </c>
      <c r="R139" s="50" t="s">
        <v>1653</v>
      </c>
      <c r="S139" s="51">
        <v>6</v>
      </c>
      <c r="T139" s="136">
        <f>IFERROR([Expenditure3]*HLOOKUP([Expenditure2],'Curr conv'!$B$17:$BF$56,VLOOKUP('Data Reference Sheet'!$A$1,'Data Reference Sheet'!$A$11:$B$27,2,0),FALSE), "No data")</f>
        <v>0</v>
      </c>
      <c r="U139" s="136">
        <f>IFERROR(Table1[[#This Row],[Calculation1]]/Exchange,"No data")</f>
        <v>0</v>
      </c>
      <c r="V13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39" s="136">
        <f>IFERROR(Table1[[#This Row],[Calculation3]]/Exchange,"No data")</f>
        <v>0</v>
      </c>
    </row>
    <row r="140" spans="2:23">
      <c r="B140" s="50" t="s">
        <v>177</v>
      </c>
      <c r="C140" s="50" t="s">
        <v>1650</v>
      </c>
      <c r="D140" s="50" t="s">
        <v>1646</v>
      </c>
      <c r="E140" s="50" t="s">
        <v>178</v>
      </c>
      <c r="F140" s="51" t="s">
        <v>1628</v>
      </c>
      <c r="G140" s="50" t="s">
        <v>180</v>
      </c>
      <c r="H140" s="50" t="s">
        <v>18</v>
      </c>
      <c r="I140" s="50" t="s">
        <v>1599</v>
      </c>
      <c r="J140" s="50">
        <v>2</v>
      </c>
      <c r="K140" s="139">
        <v>2009</v>
      </c>
      <c r="L140" s="139">
        <v>1</v>
      </c>
      <c r="M140" s="141">
        <v>1</v>
      </c>
      <c r="N140" s="50" t="s">
        <v>20</v>
      </c>
      <c r="O140" s="50">
        <v>2009</v>
      </c>
      <c r="P140" s="52">
        <v>0</v>
      </c>
      <c r="Q140" s="50">
        <v>5</v>
      </c>
      <c r="R140" s="50" t="s">
        <v>1653</v>
      </c>
      <c r="S140" s="51">
        <v>6</v>
      </c>
      <c r="T140" s="136">
        <f>IFERROR([Expenditure3]*HLOOKUP([Expenditure2],'Curr conv'!$B$17:$BF$56,VLOOKUP('Data Reference Sheet'!$A$1,'Data Reference Sheet'!$A$11:$B$27,2,0),FALSE), "No data")</f>
        <v>0</v>
      </c>
      <c r="U140" s="136">
        <f>IFERROR(Table1[[#This Row],[Calculation1]]/Exchange,"No data")</f>
        <v>0</v>
      </c>
      <c r="V14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40" s="136">
        <f>IFERROR(Table1[[#This Row],[Calculation3]]/Exchange,"No data")</f>
        <v>0</v>
      </c>
    </row>
    <row r="141" spans="2:23">
      <c r="B141" s="50" t="s">
        <v>177</v>
      </c>
      <c r="C141" s="50" t="s">
        <v>1650</v>
      </c>
      <c r="D141" s="50" t="s">
        <v>1646</v>
      </c>
      <c r="E141" s="50" t="s">
        <v>178</v>
      </c>
      <c r="F141" s="51" t="s">
        <v>1628</v>
      </c>
      <c r="G141" s="50" t="s">
        <v>180</v>
      </c>
      <c r="H141" s="50" t="s">
        <v>18</v>
      </c>
      <c r="I141" s="50" t="s">
        <v>1599</v>
      </c>
      <c r="J141" s="50">
        <v>2</v>
      </c>
      <c r="K141" s="139">
        <v>2009</v>
      </c>
      <c r="L141" s="139">
        <v>1</v>
      </c>
      <c r="M141" s="141">
        <v>1</v>
      </c>
      <c r="N141" s="50" t="s">
        <v>20</v>
      </c>
      <c r="O141" s="50">
        <v>2010</v>
      </c>
      <c r="P141" s="52">
        <v>0</v>
      </c>
      <c r="Q141" s="50">
        <v>5</v>
      </c>
      <c r="R141" s="50" t="s">
        <v>1653</v>
      </c>
      <c r="S141" s="51">
        <v>6</v>
      </c>
      <c r="T141" s="136">
        <f>IFERROR([Expenditure3]*HLOOKUP([Expenditure2],'Curr conv'!$B$17:$BF$56,VLOOKUP('Data Reference Sheet'!$A$1,'Data Reference Sheet'!$A$11:$B$27,2,0),FALSE), "No data")</f>
        <v>0</v>
      </c>
      <c r="U141" s="136">
        <f>IFERROR(Table1[[#This Row],[Calculation1]]/Exchange,"No data")</f>
        <v>0</v>
      </c>
      <c r="V14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41" s="136">
        <f>IFERROR(Table1[[#This Row],[Calculation3]]/Exchange,"No data")</f>
        <v>0</v>
      </c>
    </row>
    <row r="142" spans="2:23">
      <c r="B142" s="50" t="s">
        <v>181</v>
      </c>
      <c r="C142" s="50" t="s">
        <v>1650</v>
      </c>
      <c r="D142" s="50" t="s">
        <v>1646</v>
      </c>
      <c r="E142" s="50" t="s">
        <v>182</v>
      </c>
      <c r="F142" s="51" t="s">
        <v>1631</v>
      </c>
      <c r="G142" s="50" t="s">
        <v>183</v>
      </c>
      <c r="H142" s="50" t="s">
        <v>1608</v>
      </c>
      <c r="I142" s="50" t="s">
        <v>1599</v>
      </c>
      <c r="J142" s="50">
        <v>4</v>
      </c>
      <c r="K142" s="139" t="s">
        <v>1601</v>
      </c>
      <c r="L142" s="139" t="s">
        <v>1601</v>
      </c>
      <c r="M142" s="141" t="s">
        <v>1601</v>
      </c>
      <c r="N142" s="50" t="s">
        <v>19</v>
      </c>
      <c r="O142" s="50">
        <v>2009</v>
      </c>
      <c r="P142" s="52" t="s">
        <v>1601</v>
      </c>
      <c r="Q142" s="50" t="s">
        <v>1601</v>
      </c>
      <c r="R142" s="50" t="s">
        <v>1653</v>
      </c>
      <c r="S142" s="51">
        <v>6</v>
      </c>
      <c r="T142" s="136" t="str">
        <f>IFERROR([Expenditure3]*HLOOKUP([Expenditure2],'Curr conv'!$B$17:$BF$56,VLOOKUP('Data Reference Sheet'!$A$1,'Data Reference Sheet'!$A$11:$B$27,2,0),FALSE), "No data")</f>
        <v>No data</v>
      </c>
      <c r="U142" s="136" t="str">
        <f>IFERROR(Table1[[#This Row],[Calculation1]]/Exchange,"No data")</f>
        <v>No data</v>
      </c>
      <c r="V14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2" s="136" t="str">
        <f>IFERROR(Table1[[#This Row],[Calculation3]]/Exchange,"No data")</f>
        <v>No data</v>
      </c>
    </row>
    <row r="143" spans="2:23">
      <c r="B143" s="50" t="s">
        <v>184</v>
      </c>
      <c r="C143" s="50" t="s">
        <v>1650</v>
      </c>
      <c r="D143" s="50" t="s">
        <v>1646</v>
      </c>
      <c r="E143" s="50" t="s">
        <v>182</v>
      </c>
      <c r="F143" s="51" t="s">
        <v>1631</v>
      </c>
      <c r="G143" s="50" t="s">
        <v>185</v>
      </c>
      <c r="H143" s="50" t="s">
        <v>1608</v>
      </c>
      <c r="I143" s="50" t="s">
        <v>1599</v>
      </c>
      <c r="J143" s="50">
        <v>6</v>
      </c>
      <c r="K143" s="139" t="s">
        <v>1601</v>
      </c>
      <c r="L143" s="139" t="s">
        <v>1601</v>
      </c>
      <c r="M143" s="141">
        <v>1</v>
      </c>
      <c r="N143" s="50" t="s">
        <v>19</v>
      </c>
      <c r="O143" s="50">
        <v>2009</v>
      </c>
      <c r="P143" s="52">
        <v>57.6</v>
      </c>
      <c r="Q143" s="50">
        <v>1</v>
      </c>
      <c r="R143" s="50" t="s">
        <v>1653</v>
      </c>
      <c r="S143" s="51">
        <v>6</v>
      </c>
      <c r="T143" s="136">
        <f>IFERROR([Expenditure3]*HLOOKUP([Expenditure2],'Curr conv'!$B$17:$BF$56,VLOOKUP('Data Reference Sheet'!$A$1,'Data Reference Sheet'!$A$11:$B$27,2,0),FALSE), "No data")</f>
        <v>57.6</v>
      </c>
      <c r="U143" s="136">
        <f>IFERROR(Table1[[#This Row],[Calculation1]]/Exchange,"No data")</f>
        <v>40.885860306643949</v>
      </c>
      <c r="V14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3" s="136" t="str">
        <f>IFERROR(Table1[[#This Row],[Calculation3]]/Exchange,"No data")</f>
        <v>No data</v>
      </c>
    </row>
    <row r="144" spans="2:23">
      <c r="B144" s="50" t="s">
        <v>184</v>
      </c>
      <c r="C144" s="50" t="s">
        <v>1650</v>
      </c>
      <c r="D144" s="50" t="s">
        <v>1646</v>
      </c>
      <c r="E144" s="50" t="s">
        <v>182</v>
      </c>
      <c r="F144" s="51" t="s">
        <v>1631</v>
      </c>
      <c r="G144" s="50" t="s">
        <v>185</v>
      </c>
      <c r="H144" s="50" t="s">
        <v>1608</v>
      </c>
      <c r="I144" s="50" t="s">
        <v>1599</v>
      </c>
      <c r="J144" s="50">
        <v>6</v>
      </c>
      <c r="K144" s="139" t="s">
        <v>1601</v>
      </c>
      <c r="L144" s="139" t="s">
        <v>1601</v>
      </c>
      <c r="M144" s="141">
        <v>1</v>
      </c>
      <c r="N144" s="50" t="s">
        <v>20</v>
      </c>
      <c r="O144" s="50">
        <v>2006</v>
      </c>
      <c r="P144" s="52">
        <v>0</v>
      </c>
      <c r="Q144" s="50">
        <v>5</v>
      </c>
      <c r="R144" s="50" t="s">
        <v>1653</v>
      </c>
      <c r="S144" s="51">
        <v>6</v>
      </c>
      <c r="T144" s="136">
        <f>IFERROR([Expenditure3]*HLOOKUP([Expenditure2],'Curr conv'!$B$17:$BF$56,VLOOKUP('Data Reference Sheet'!$A$1,'Data Reference Sheet'!$A$11:$B$27,2,0),FALSE), "No data")</f>
        <v>0</v>
      </c>
      <c r="U144" s="136">
        <f>IFERROR(Table1[[#This Row],[Calculation1]]/Exchange,"No data")</f>
        <v>0</v>
      </c>
      <c r="V14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4" s="136" t="str">
        <f>IFERROR(Table1[[#This Row],[Calculation3]]/Exchange,"No data")</f>
        <v>No data</v>
      </c>
    </row>
    <row r="145" spans="2:23">
      <c r="B145" s="50" t="s">
        <v>184</v>
      </c>
      <c r="C145" s="50" t="s">
        <v>1650</v>
      </c>
      <c r="D145" s="50" t="s">
        <v>1646</v>
      </c>
      <c r="E145" s="50" t="s">
        <v>182</v>
      </c>
      <c r="F145" s="51" t="s">
        <v>1631</v>
      </c>
      <c r="G145" s="50" t="s">
        <v>185</v>
      </c>
      <c r="H145" s="50" t="s">
        <v>1608</v>
      </c>
      <c r="I145" s="50" t="s">
        <v>1599</v>
      </c>
      <c r="J145" s="50">
        <v>6</v>
      </c>
      <c r="K145" s="139" t="s">
        <v>1601</v>
      </c>
      <c r="L145" s="139" t="s">
        <v>1601</v>
      </c>
      <c r="M145" s="141">
        <v>1</v>
      </c>
      <c r="N145" s="50" t="s">
        <v>20</v>
      </c>
      <c r="O145" s="50">
        <v>2007</v>
      </c>
      <c r="P145" s="52">
        <v>0</v>
      </c>
      <c r="Q145" s="50">
        <v>5</v>
      </c>
      <c r="R145" s="50" t="s">
        <v>1653</v>
      </c>
      <c r="S145" s="51">
        <v>6</v>
      </c>
      <c r="T145" s="136">
        <f>IFERROR([Expenditure3]*HLOOKUP([Expenditure2],'Curr conv'!$B$17:$BF$56,VLOOKUP('Data Reference Sheet'!$A$1,'Data Reference Sheet'!$A$11:$B$27,2,0),FALSE), "No data")</f>
        <v>0</v>
      </c>
      <c r="U145" s="136">
        <f>IFERROR(Table1[[#This Row],[Calculation1]]/Exchange,"No data")</f>
        <v>0</v>
      </c>
      <c r="V14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5" s="136" t="str">
        <f>IFERROR(Table1[[#This Row],[Calculation3]]/Exchange,"No data")</f>
        <v>No data</v>
      </c>
    </row>
    <row r="146" spans="2:23">
      <c r="B146" s="50" t="s">
        <v>184</v>
      </c>
      <c r="C146" s="50" t="s">
        <v>1650</v>
      </c>
      <c r="D146" s="50" t="s">
        <v>1646</v>
      </c>
      <c r="E146" s="50" t="s">
        <v>182</v>
      </c>
      <c r="F146" s="51" t="s">
        <v>1631</v>
      </c>
      <c r="G146" s="50" t="s">
        <v>185</v>
      </c>
      <c r="H146" s="50" t="s">
        <v>1608</v>
      </c>
      <c r="I146" s="50" t="s">
        <v>1599</v>
      </c>
      <c r="J146" s="50">
        <v>6</v>
      </c>
      <c r="K146" s="139" t="s">
        <v>1601</v>
      </c>
      <c r="L146" s="139" t="s">
        <v>1601</v>
      </c>
      <c r="M146" s="141">
        <v>1</v>
      </c>
      <c r="N146" s="50" t="s">
        <v>20</v>
      </c>
      <c r="O146" s="50">
        <v>2008</v>
      </c>
      <c r="P146" s="52">
        <v>0</v>
      </c>
      <c r="Q146" s="50">
        <v>5</v>
      </c>
      <c r="R146" s="50" t="s">
        <v>1653</v>
      </c>
      <c r="S146" s="51">
        <v>6</v>
      </c>
      <c r="T146" s="136">
        <f>IFERROR([Expenditure3]*HLOOKUP([Expenditure2],'Curr conv'!$B$17:$BF$56,VLOOKUP('Data Reference Sheet'!$A$1,'Data Reference Sheet'!$A$11:$B$27,2,0),FALSE), "No data")</f>
        <v>0</v>
      </c>
      <c r="U146" s="136">
        <f>IFERROR(Table1[[#This Row],[Calculation1]]/Exchange,"No data")</f>
        <v>0</v>
      </c>
      <c r="V14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6" s="136" t="str">
        <f>IFERROR(Table1[[#This Row],[Calculation3]]/Exchange,"No data")</f>
        <v>No data</v>
      </c>
    </row>
    <row r="147" spans="2:23">
      <c r="B147" s="50" t="s">
        <v>184</v>
      </c>
      <c r="C147" s="50" t="s">
        <v>1650</v>
      </c>
      <c r="D147" s="50" t="s">
        <v>1646</v>
      </c>
      <c r="E147" s="50" t="s">
        <v>182</v>
      </c>
      <c r="F147" s="51" t="s">
        <v>1631</v>
      </c>
      <c r="G147" s="50" t="s">
        <v>185</v>
      </c>
      <c r="H147" s="50" t="s">
        <v>1608</v>
      </c>
      <c r="I147" s="50" t="s">
        <v>1599</v>
      </c>
      <c r="J147" s="50">
        <v>6</v>
      </c>
      <c r="K147" s="139" t="s">
        <v>1601</v>
      </c>
      <c r="L147" s="139" t="s">
        <v>1601</v>
      </c>
      <c r="M147" s="141">
        <v>1</v>
      </c>
      <c r="N147" s="50" t="s">
        <v>20</v>
      </c>
      <c r="O147" s="50">
        <v>2009</v>
      </c>
      <c r="P147" s="52">
        <v>0</v>
      </c>
      <c r="Q147" s="50">
        <v>5</v>
      </c>
      <c r="R147" s="50" t="s">
        <v>1653</v>
      </c>
      <c r="S147" s="51">
        <v>6</v>
      </c>
      <c r="T147" s="136">
        <f>IFERROR([Expenditure3]*HLOOKUP([Expenditure2],'Curr conv'!$B$17:$BF$56,VLOOKUP('Data Reference Sheet'!$A$1,'Data Reference Sheet'!$A$11:$B$27,2,0),FALSE), "No data")</f>
        <v>0</v>
      </c>
      <c r="U147" s="136">
        <f>IFERROR(Table1[[#This Row],[Calculation1]]/Exchange,"No data")</f>
        <v>0</v>
      </c>
      <c r="V14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7" s="136" t="str">
        <f>IFERROR(Table1[[#This Row],[Calculation3]]/Exchange,"No data")</f>
        <v>No data</v>
      </c>
    </row>
    <row r="148" spans="2:23">
      <c r="B148" s="50" t="s">
        <v>184</v>
      </c>
      <c r="C148" s="50" t="s">
        <v>1650</v>
      </c>
      <c r="D148" s="50" t="s">
        <v>1646</v>
      </c>
      <c r="E148" s="50" t="s">
        <v>182</v>
      </c>
      <c r="F148" s="51" t="s">
        <v>1631</v>
      </c>
      <c r="G148" s="50" t="s">
        <v>185</v>
      </c>
      <c r="H148" s="50" t="s">
        <v>1608</v>
      </c>
      <c r="I148" s="50" t="s">
        <v>1599</v>
      </c>
      <c r="J148" s="50">
        <v>6</v>
      </c>
      <c r="K148" s="139" t="s">
        <v>1601</v>
      </c>
      <c r="L148" s="139" t="s">
        <v>1601</v>
      </c>
      <c r="M148" s="141">
        <v>1</v>
      </c>
      <c r="N148" s="50" t="s">
        <v>20</v>
      </c>
      <c r="O148" s="50">
        <v>2010</v>
      </c>
      <c r="P148" s="52">
        <v>0</v>
      </c>
      <c r="Q148" s="50">
        <v>5</v>
      </c>
      <c r="R148" s="50" t="s">
        <v>1653</v>
      </c>
      <c r="S148" s="51">
        <v>6</v>
      </c>
      <c r="T148" s="136">
        <f>IFERROR([Expenditure3]*HLOOKUP([Expenditure2],'Curr conv'!$B$17:$BF$56,VLOOKUP('Data Reference Sheet'!$A$1,'Data Reference Sheet'!$A$11:$B$27,2,0),FALSE), "No data")</f>
        <v>0</v>
      </c>
      <c r="U148" s="136">
        <f>IFERROR(Table1[[#This Row],[Calculation1]]/Exchange,"No data")</f>
        <v>0</v>
      </c>
      <c r="V14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8" s="136" t="str">
        <f>IFERROR(Table1[[#This Row],[Calculation3]]/Exchange,"No data")</f>
        <v>No data</v>
      </c>
    </row>
    <row r="149" spans="2:23">
      <c r="B149" s="50" t="s">
        <v>186</v>
      </c>
      <c r="C149" s="50" t="s">
        <v>1650</v>
      </c>
      <c r="D149" s="50" t="s">
        <v>1646</v>
      </c>
      <c r="E149" s="50" t="s">
        <v>182</v>
      </c>
      <c r="F149" s="51" t="s">
        <v>1631</v>
      </c>
      <c r="G149" s="50" t="s">
        <v>187</v>
      </c>
      <c r="H149" s="50" t="s">
        <v>1608</v>
      </c>
      <c r="I149" s="50" t="s">
        <v>1599</v>
      </c>
      <c r="J149" s="50">
        <v>2</v>
      </c>
      <c r="K149" s="139" t="s">
        <v>1601</v>
      </c>
      <c r="L149" s="139" t="s">
        <v>1601</v>
      </c>
      <c r="M149" s="141">
        <v>1</v>
      </c>
      <c r="N149" s="50" t="s">
        <v>19</v>
      </c>
      <c r="O149" s="50">
        <v>2009</v>
      </c>
      <c r="P149" s="52">
        <v>12</v>
      </c>
      <c r="Q149" s="50">
        <v>1</v>
      </c>
      <c r="R149" s="50" t="s">
        <v>1653</v>
      </c>
      <c r="S149" s="51">
        <v>6</v>
      </c>
      <c r="T149" s="136">
        <f>IFERROR([Expenditure3]*HLOOKUP([Expenditure2],'Curr conv'!$B$17:$BF$56,VLOOKUP('Data Reference Sheet'!$A$1,'Data Reference Sheet'!$A$11:$B$27,2,0),FALSE), "No data")</f>
        <v>12</v>
      </c>
      <c r="U149" s="136">
        <f>IFERROR(Table1[[#This Row],[Calculation1]]/Exchange,"No data")</f>
        <v>8.5178875638841571</v>
      </c>
      <c r="V14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49" s="136" t="str">
        <f>IFERROR(Table1[[#This Row],[Calculation3]]/Exchange,"No data")</f>
        <v>No data</v>
      </c>
    </row>
    <row r="150" spans="2:23">
      <c r="B150" s="50" t="s">
        <v>186</v>
      </c>
      <c r="C150" s="50" t="s">
        <v>1650</v>
      </c>
      <c r="D150" s="50" t="s">
        <v>1646</v>
      </c>
      <c r="E150" s="50" t="s">
        <v>182</v>
      </c>
      <c r="F150" s="51" t="s">
        <v>1631</v>
      </c>
      <c r="G150" s="50" t="s">
        <v>187</v>
      </c>
      <c r="H150" s="50" t="s">
        <v>1608</v>
      </c>
      <c r="I150" s="50" t="s">
        <v>1599</v>
      </c>
      <c r="J150" s="50">
        <v>2</v>
      </c>
      <c r="K150" s="139" t="s">
        <v>1601</v>
      </c>
      <c r="L150" s="139" t="s">
        <v>1601</v>
      </c>
      <c r="M150" s="141">
        <v>1</v>
      </c>
      <c r="N150" s="50" t="s">
        <v>20</v>
      </c>
      <c r="O150" s="50">
        <v>2006</v>
      </c>
      <c r="P150" s="52">
        <v>0</v>
      </c>
      <c r="Q150" s="50">
        <v>5</v>
      </c>
      <c r="R150" s="50" t="s">
        <v>1653</v>
      </c>
      <c r="S150" s="51">
        <v>6</v>
      </c>
      <c r="T150" s="136">
        <f>IFERROR([Expenditure3]*HLOOKUP([Expenditure2],'Curr conv'!$B$17:$BF$56,VLOOKUP('Data Reference Sheet'!$A$1,'Data Reference Sheet'!$A$11:$B$27,2,0),FALSE), "No data")</f>
        <v>0</v>
      </c>
      <c r="U150" s="136">
        <f>IFERROR(Table1[[#This Row],[Calculation1]]/Exchange,"No data")</f>
        <v>0</v>
      </c>
      <c r="V15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0" s="136" t="str">
        <f>IFERROR(Table1[[#This Row],[Calculation3]]/Exchange,"No data")</f>
        <v>No data</v>
      </c>
    </row>
    <row r="151" spans="2:23">
      <c r="B151" s="50" t="s">
        <v>186</v>
      </c>
      <c r="C151" s="50" t="s">
        <v>1650</v>
      </c>
      <c r="D151" s="50" t="s">
        <v>1646</v>
      </c>
      <c r="E151" s="50" t="s">
        <v>182</v>
      </c>
      <c r="F151" s="51" t="s">
        <v>1631</v>
      </c>
      <c r="G151" s="50" t="s">
        <v>187</v>
      </c>
      <c r="H151" s="50" t="s">
        <v>1608</v>
      </c>
      <c r="I151" s="50" t="s">
        <v>1599</v>
      </c>
      <c r="J151" s="50">
        <v>2</v>
      </c>
      <c r="K151" s="139" t="s">
        <v>1601</v>
      </c>
      <c r="L151" s="139" t="s">
        <v>1601</v>
      </c>
      <c r="M151" s="141">
        <v>1</v>
      </c>
      <c r="N151" s="50" t="s">
        <v>20</v>
      </c>
      <c r="O151" s="50">
        <v>2007</v>
      </c>
      <c r="P151" s="52">
        <v>0</v>
      </c>
      <c r="Q151" s="50">
        <v>5</v>
      </c>
      <c r="R151" s="50" t="s">
        <v>1653</v>
      </c>
      <c r="S151" s="51">
        <v>6</v>
      </c>
      <c r="T151" s="136">
        <f>IFERROR([Expenditure3]*HLOOKUP([Expenditure2],'Curr conv'!$B$17:$BF$56,VLOOKUP('Data Reference Sheet'!$A$1,'Data Reference Sheet'!$A$11:$B$27,2,0),FALSE), "No data")</f>
        <v>0</v>
      </c>
      <c r="U151" s="136">
        <f>IFERROR(Table1[[#This Row],[Calculation1]]/Exchange,"No data")</f>
        <v>0</v>
      </c>
      <c r="V15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1" s="136" t="str">
        <f>IFERROR(Table1[[#This Row],[Calculation3]]/Exchange,"No data")</f>
        <v>No data</v>
      </c>
    </row>
    <row r="152" spans="2:23">
      <c r="B152" s="50" t="s">
        <v>186</v>
      </c>
      <c r="C152" s="50" t="s">
        <v>1650</v>
      </c>
      <c r="D152" s="50" t="s">
        <v>1646</v>
      </c>
      <c r="E152" s="50" t="s">
        <v>182</v>
      </c>
      <c r="F152" s="51" t="s">
        <v>1631</v>
      </c>
      <c r="G152" s="50" t="s">
        <v>187</v>
      </c>
      <c r="H152" s="50" t="s">
        <v>1608</v>
      </c>
      <c r="I152" s="50" t="s">
        <v>1599</v>
      </c>
      <c r="J152" s="50">
        <v>2</v>
      </c>
      <c r="K152" s="139" t="s">
        <v>1601</v>
      </c>
      <c r="L152" s="139" t="s">
        <v>1601</v>
      </c>
      <c r="M152" s="141">
        <v>1</v>
      </c>
      <c r="N152" s="50" t="s">
        <v>20</v>
      </c>
      <c r="O152" s="50">
        <v>2008</v>
      </c>
      <c r="P152" s="52">
        <v>0</v>
      </c>
      <c r="Q152" s="50">
        <v>5</v>
      </c>
      <c r="R152" s="50" t="s">
        <v>1653</v>
      </c>
      <c r="S152" s="51">
        <v>6</v>
      </c>
      <c r="T152" s="136">
        <f>IFERROR([Expenditure3]*HLOOKUP([Expenditure2],'Curr conv'!$B$17:$BF$56,VLOOKUP('Data Reference Sheet'!$A$1,'Data Reference Sheet'!$A$11:$B$27,2,0),FALSE), "No data")</f>
        <v>0</v>
      </c>
      <c r="U152" s="136">
        <f>IFERROR(Table1[[#This Row],[Calculation1]]/Exchange,"No data")</f>
        <v>0</v>
      </c>
      <c r="V15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2" s="136" t="str">
        <f>IFERROR(Table1[[#This Row],[Calculation3]]/Exchange,"No data")</f>
        <v>No data</v>
      </c>
    </row>
    <row r="153" spans="2:23">
      <c r="B153" s="50" t="s">
        <v>186</v>
      </c>
      <c r="C153" s="50" t="s">
        <v>1650</v>
      </c>
      <c r="D153" s="50" t="s">
        <v>1646</v>
      </c>
      <c r="E153" s="50" t="s">
        <v>182</v>
      </c>
      <c r="F153" s="51" t="s">
        <v>1631</v>
      </c>
      <c r="G153" s="50" t="s">
        <v>187</v>
      </c>
      <c r="H153" s="50" t="s">
        <v>1608</v>
      </c>
      <c r="I153" s="50" t="s">
        <v>1599</v>
      </c>
      <c r="J153" s="50">
        <v>2</v>
      </c>
      <c r="K153" s="139" t="s">
        <v>1601</v>
      </c>
      <c r="L153" s="139" t="s">
        <v>1601</v>
      </c>
      <c r="M153" s="141">
        <v>1</v>
      </c>
      <c r="N153" s="50" t="s">
        <v>20</v>
      </c>
      <c r="O153" s="50">
        <v>2009</v>
      </c>
      <c r="P153" s="52">
        <v>0</v>
      </c>
      <c r="Q153" s="50">
        <v>5</v>
      </c>
      <c r="R153" s="50" t="s">
        <v>1653</v>
      </c>
      <c r="S153" s="51">
        <v>6</v>
      </c>
      <c r="T153" s="136">
        <f>IFERROR([Expenditure3]*HLOOKUP([Expenditure2],'Curr conv'!$B$17:$BF$56,VLOOKUP('Data Reference Sheet'!$A$1,'Data Reference Sheet'!$A$11:$B$27,2,0),FALSE), "No data")</f>
        <v>0</v>
      </c>
      <c r="U153" s="136">
        <f>IFERROR(Table1[[#This Row],[Calculation1]]/Exchange,"No data")</f>
        <v>0</v>
      </c>
      <c r="V15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3" s="136" t="str">
        <f>IFERROR(Table1[[#This Row],[Calculation3]]/Exchange,"No data")</f>
        <v>No data</v>
      </c>
    </row>
    <row r="154" spans="2:23">
      <c r="B154" s="50" t="s">
        <v>186</v>
      </c>
      <c r="C154" s="50" t="s">
        <v>1650</v>
      </c>
      <c r="D154" s="50" t="s">
        <v>1646</v>
      </c>
      <c r="E154" s="50" t="s">
        <v>182</v>
      </c>
      <c r="F154" s="51" t="s">
        <v>1631</v>
      </c>
      <c r="G154" s="50" t="s">
        <v>187</v>
      </c>
      <c r="H154" s="50" t="s">
        <v>1608</v>
      </c>
      <c r="I154" s="50" t="s">
        <v>1599</v>
      </c>
      <c r="J154" s="50">
        <v>2</v>
      </c>
      <c r="K154" s="139" t="s">
        <v>1601</v>
      </c>
      <c r="L154" s="139" t="s">
        <v>1601</v>
      </c>
      <c r="M154" s="141">
        <v>1</v>
      </c>
      <c r="N154" s="50" t="s">
        <v>20</v>
      </c>
      <c r="O154" s="50">
        <v>2010</v>
      </c>
      <c r="P154" s="52">
        <v>0</v>
      </c>
      <c r="Q154" s="50">
        <v>5</v>
      </c>
      <c r="R154" s="50" t="s">
        <v>1653</v>
      </c>
      <c r="S154" s="51">
        <v>6</v>
      </c>
      <c r="T154" s="136">
        <f>IFERROR([Expenditure3]*HLOOKUP([Expenditure2],'Curr conv'!$B$17:$BF$56,VLOOKUP('Data Reference Sheet'!$A$1,'Data Reference Sheet'!$A$11:$B$27,2,0),FALSE), "No data")</f>
        <v>0</v>
      </c>
      <c r="U154" s="136">
        <f>IFERROR(Table1[[#This Row],[Calculation1]]/Exchange,"No data")</f>
        <v>0</v>
      </c>
      <c r="V15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4" s="136" t="str">
        <f>IFERROR(Table1[[#This Row],[Calculation3]]/Exchange,"No data")</f>
        <v>No data</v>
      </c>
    </row>
    <row r="155" spans="2:23">
      <c r="B155" s="50" t="s">
        <v>188</v>
      </c>
      <c r="C155" s="50" t="s">
        <v>1650</v>
      </c>
      <c r="D155" s="50" t="s">
        <v>1646</v>
      </c>
      <c r="E155" s="50" t="s">
        <v>182</v>
      </c>
      <c r="F155" s="51" t="s">
        <v>1631</v>
      </c>
      <c r="G155" s="50" t="s">
        <v>189</v>
      </c>
      <c r="H155" s="50" t="s">
        <v>1608</v>
      </c>
      <c r="I155" s="50" t="s">
        <v>1599</v>
      </c>
      <c r="J155" s="50">
        <v>6</v>
      </c>
      <c r="K155" s="139" t="s">
        <v>1601</v>
      </c>
      <c r="L155" s="139" t="s">
        <v>1601</v>
      </c>
      <c r="M155" s="141">
        <v>1</v>
      </c>
      <c r="N155" s="50" t="s">
        <v>19</v>
      </c>
      <c r="O155" s="50">
        <v>2009</v>
      </c>
      <c r="P155" s="52">
        <v>12</v>
      </c>
      <c r="Q155" s="50">
        <v>1</v>
      </c>
      <c r="R155" s="50" t="s">
        <v>1653</v>
      </c>
      <c r="S155" s="51">
        <v>6</v>
      </c>
      <c r="T155" s="136">
        <f>IFERROR([Expenditure3]*HLOOKUP([Expenditure2],'Curr conv'!$B$17:$BF$56,VLOOKUP('Data Reference Sheet'!$A$1,'Data Reference Sheet'!$A$11:$B$27,2,0),FALSE), "No data")</f>
        <v>12</v>
      </c>
      <c r="U155" s="136">
        <f>IFERROR(Table1[[#This Row],[Calculation1]]/Exchange,"No data")</f>
        <v>8.5178875638841571</v>
      </c>
      <c r="V15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5" s="136" t="str">
        <f>IFERROR(Table1[[#This Row],[Calculation3]]/Exchange,"No data")</f>
        <v>No data</v>
      </c>
    </row>
    <row r="156" spans="2:23">
      <c r="B156" s="50" t="s">
        <v>188</v>
      </c>
      <c r="C156" s="50" t="s">
        <v>1650</v>
      </c>
      <c r="D156" s="50" t="s">
        <v>1646</v>
      </c>
      <c r="E156" s="50" t="s">
        <v>182</v>
      </c>
      <c r="F156" s="51" t="s">
        <v>1631</v>
      </c>
      <c r="G156" s="50" t="s">
        <v>189</v>
      </c>
      <c r="H156" s="50" t="s">
        <v>1608</v>
      </c>
      <c r="I156" s="50" t="s">
        <v>1599</v>
      </c>
      <c r="J156" s="50">
        <v>6</v>
      </c>
      <c r="K156" s="139" t="s">
        <v>1601</v>
      </c>
      <c r="L156" s="139" t="s">
        <v>1601</v>
      </c>
      <c r="M156" s="141">
        <v>1</v>
      </c>
      <c r="N156" s="50" t="s">
        <v>20</v>
      </c>
      <c r="O156" s="50">
        <v>2006</v>
      </c>
      <c r="P156" s="52">
        <v>0</v>
      </c>
      <c r="Q156" s="50">
        <v>5</v>
      </c>
      <c r="R156" s="50" t="s">
        <v>1653</v>
      </c>
      <c r="S156" s="51">
        <v>6</v>
      </c>
      <c r="T156" s="136">
        <f>IFERROR([Expenditure3]*HLOOKUP([Expenditure2],'Curr conv'!$B$17:$BF$56,VLOOKUP('Data Reference Sheet'!$A$1,'Data Reference Sheet'!$A$11:$B$27,2,0),FALSE), "No data")</f>
        <v>0</v>
      </c>
      <c r="U156" s="136">
        <f>IFERROR(Table1[[#This Row],[Calculation1]]/Exchange,"No data")</f>
        <v>0</v>
      </c>
      <c r="V15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6" s="136" t="str">
        <f>IFERROR(Table1[[#This Row],[Calculation3]]/Exchange,"No data")</f>
        <v>No data</v>
      </c>
    </row>
    <row r="157" spans="2:23">
      <c r="B157" s="50" t="s">
        <v>188</v>
      </c>
      <c r="C157" s="50" t="s">
        <v>1650</v>
      </c>
      <c r="D157" s="50" t="s">
        <v>1646</v>
      </c>
      <c r="E157" s="50" t="s">
        <v>182</v>
      </c>
      <c r="F157" s="51" t="s">
        <v>1631</v>
      </c>
      <c r="G157" s="50" t="s">
        <v>189</v>
      </c>
      <c r="H157" s="50" t="s">
        <v>1608</v>
      </c>
      <c r="I157" s="50" t="s">
        <v>1599</v>
      </c>
      <c r="J157" s="50">
        <v>6</v>
      </c>
      <c r="K157" s="139" t="s">
        <v>1601</v>
      </c>
      <c r="L157" s="139" t="s">
        <v>1601</v>
      </c>
      <c r="M157" s="141">
        <v>1</v>
      </c>
      <c r="N157" s="50" t="s">
        <v>20</v>
      </c>
      <c r="O157" s="50">
        <v>2007</v>
      </c>
      <c r="P157" s="52">
        <v>0</v>
      </c>
      <c r="Q157" s="50">
        <v>5</v>
      </c>
      <c r="R157" s="50" t="s">
        <v>1653</v>
      </c>
      <c r="S157" s="51">
        <v>6</v>
      </c>
      <c r="T157" s="136">
        <f>IFERROR([Expenditure3]*HLOOKUP([Expenditure2],'Curr conv'!$B$17:$BF$56,VLOOKUP('Data Reference Sheet'!$A$1,'Data Reference Sheet'!$A$11:$B$27,2,0),FALSE), "No data")</f>
        <v>0</v>
      </c>
      <c r="U157" s="136">
        <f>IFERROR(Table1[[#This Row],[Calculation1]]/Exchange,"No data")</f>
        <v>0</v>
      </c>
      <c r="V15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7" s="136" t="str">
        <f>IFERROR(Table1[[#This Row],[Calculation3]]/Exchange,"No data")</f>
        <v>No data</v>
      </c>
    </row>
    <row r="158" spans="2:23">
      <c r="B158" s="50" t="s">
        <v>188</v>
      </c>
      <c r="C158" s="50" t="s">
        <v>1650</v>
      </c>
      <c r="D158" s="50" t="s">
        <v>1646</v>
      </c>
      <c r="E158" s="50" t="s">
        <v>182</v>
      </c>
      <c r="F158" s="51" t="s">
        <v>1631</v>
      </c>
      <c r="G158" s="50" t="s">
        <v>189</v>
      </c>
      <c r="H158" s="50" t="s">
        <v>1608</v>
      </c>
      <c r="I158" s="50" t="s">
        <v>1599</v>
      </c>
      <c r="J158" s="50">
        <v>6</v>
      </c>
      <c r="K158" s="139" t="s">
        <v>1601</v>
      </c>
      <c r="L158" s="139" t="s">
        <v>1601</v>
      </c>
      <c r="M158" s="141">
        <v>1</v>
      </c>
      <c r="N158" s="50" t="s">
        <v>20</v>
      </c>
      <c r="O158" s="50">
        <v>2008</v>
      </c>
      <c r="P158" s="52">
        <v>0</v>
      </c>
      <c r="Q158" s="50">
        <v>5</v>
      </c>
      <c r="R158" s="50" t="s">
        <v>1653</v>
      </c>
      <c r="S158" s="51">
        <v>6</v>
      </c>
      <c r="T158" s="136">
        <f>IFERROR([Expenditure3]*HLOOKUP([Expenditure2],'Curr conv'!$B$17:$BF$56,VLOOKUP('Data Reference Sheet'!$A$1,'Data Reference Sheet'!$A$11:$B$27,2,0),FALSE), "No data")</f>
        <v>0</v>
      </c>
      <c r="U158" s="136">
        <f>IFERROR(Table1[[#This Row],[Calculation1]]/Exchange,"No data")</f>
        <v>0</v>
      </c>
      <c r="V15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8" s="136" t="str">
        <f>IFERROR(Table1[[#This Row],[Calculation3]]/Exchange,"No data")</f>
        <v>No data</v>
      </c>
    </row>
    <row r="159" spans="2:23">
      <c r="B159" s="50" t="s">
        <v>188</v>
      </c>
      <c r="C159" s="50" t="s">
        <v>1650</v>
      </c>
      <c r="D159" s="50" t="s">
        <v>1646</v>
      </c>
      <c r="E159" s="50" t="s">
        <v>182</v>
      </c>
      <c r="F159" s="51" t="s">
        <v>1631</v>
      </c>
      <c r="G159" s="50" t="s">
        <v>189</v>
      </c>
      <c r="H159" s="50" t="s">
        <v>1608</v>
      </c>
      <c r="I159" s="50" t="s">
        <v>1599</v>
      </c>
      <c r="J159" s="50">
        <v>6</v>
      </c>
      <c r="K159" s="139" t="s">
        <v>1601</v>
      </c>
      <c r="L159" s="139" t="s">
        <v>1601</v>
      </c>
      <c r="M159" s="141">
        <v>1</v>
      </c>
      <c r="N159" s="50" t="s">
        <v>20</v>
      </c>
      <c r="O159" s="50">
        <v>2009</v>
      </c>
      <c r="P159" s="52">
        <v>0</v>
      </c>
      <c r="Q159" s="50">
        <v>5</v>
      </c>
      <c r="R159" s="50" t="s">
        <v>1653</v>
      </c>
      <c r="S159" s="51">
        <v>6</v>
      </c>
      <c r="T159" s="136">
        <f>IFERROR([Expenditure3]*HLOOKUP([Expenditure2],'Curr conv'!$B$17:$BF$56,VLOOKUP('Data Reference Sheet'!$A$1,'Data Reference Sheet'!$A$11:$B$27,2,0),FALSE), "No data")</f>
        <v>0</v>
      </c>
      <c r="U159" s="136">
        <f>IFERROR(Table1[[#This Row],[Calculation1]]/Exchange,"No data")</f>
        <v>0</v>
      </c>
      <c r="V15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59" s="136" t="str">
        <f>IFERROR(Table1[[#This Row],[Calculation3]]/Exchange,"No data")</f>
        <v>No data</v>
      </c>
    </row>
    <row r="160" spans="2:23">
      <c r="B160" s="50" t="s">
        <v>188</v>
      </c>
      <c r="C160" s="50" t="s">
        <v>1650</v>
      </c>
      <c r="D160" s="50" t="s">
        <v>1646</v>
      </c>
      <c r="E160" s="50" t="s">
        <v>182</v>
      </c>
      <c r="F160" s="51" t="s">
        <v>1631</v>
      </c>
      <c r="G160" s="50" t="s">
        <v>189</v>
      </c>
      <c r="H160" s="50" t="s">
        <v>1608</v>
      </c>
      <c r="I160" s="50" t="s">
        <v>1599</v>
      </c>
      <c r="J160" s="50">
        <v>6</v>
      </c>
      <c r="K160" s="139" t="s">
        <v>1601</v>
      </c>
      <c r="L160" s="139" t="s">
        <v>1601</v>
      </c>
      <c r="M160" s="141">
        <v>1</v>
      </c>
      <c r="N160" s="50" t="s">
        <v>20</v>
      </c>
      <c r="O160" s="50">
        <v>2010</v>
      </c>
      <c r="P160" s="52">
        <v>0</v>
      </c>
      <c r="Q160" s="50">
        <v>5</v>
      </c>
      <c r="R160" s="50" t="s">
        <v>1653</v>
      </c>
      <c r="S160" s="51">
        <v>6</v>
      </c>
      <c r="T160" s="136">
        <f>IFERROR([Expenditure3]*HLOOKUP([Expenditure2],'Curr conv'!$B$17:$BF$56,VLOOKUP('Data Reference Sheet'!$A$1,'Data Reference Sheet'!$A$11:$B$27,2,0),FALSE), "No data")</f>
        <v>0</v>
      </c>
      <c r="U160" s="136">
        <f>IFERROR(Table1[[#This Row],[Calculation1]]/Exchange,"No data")</f>
        <v>0</v>
      </c>
      <c r="V16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0" s="136" t="str">
        <f>IFERROR(Table1[[#This Row],[Calculation3]]/Exchange,"No data")</f>
        <v>No data</v>
      </c>
    </row>
    <row r="161" spans="2:23">
      <c r="B161" s="50" t="s">
        <v>190</v>
      </c>
      <c r="C161" s="50" t="s">
        <v>1650</v>
      </c>
      <c r="D161" s="50" t="s">
        <v>1646</v>
      </c>
      <c r="E161" s="50" t="s">
        <v>182</v>
      </c>
      <c r="F161" s="51" t="s">
        <v>1631</v>
      </c>
      <c r="G161" s="50" t="s">
        <v>191</v>
      </c>
      <c r="H161" s="50" t="s">
        <v>1608</v>
      </c>
      <c r="I161" s="50" t="s">
        <v>1599</v>
      </c>
      <c r="J161" s="50">
        <v>1</v>
      </c>
      <c r="K161" s="139" t="s">
        <v>1601</v>
      </c>
      <c r="L161" s="139" t="s">
        <v>1601</v>
      </c>
      <c r="M161" s="141">
        <v>1</v>
      </c>
      <c r="N161" s="50" t="s">
        <v>19</v>
      </c>
      <c r="O161" s="50">
        <v>2009</v>
      </c>
      <c r="P161" s="52">
        <v>12</v>
      </c>
      <c r="Q161" s="50">
        <v>1</v>
      </c>
      <c r="R161" s="50" t="s">
        <v>1653</v>
      </c>
      <c r="S161" s="51">
        <v>6</v>
      </c>
      <c r="T161" s="136">
        <f>IFERROR([Expenditure3]*HLOOKUP([Expenditure2],'Curr conv'!$B$17:$BF$56,VLOOKUP('Data Reference Sheet'!$A$1,'Data Reference Sheet'!$A$11:$B$27,2,0),FALSE), "No data")</f>
        <v>12</v>
      </c>
      <c r="U161" s="136">
        <f>IFERROR(Table1[[#This Row],[Calculation1]]/Exchange,"No data")</f>
        <v>8.5178875638841571</v>
      </c>
      <c r="V16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1" s="136" t="str">
        <f>IFERROR(Table1[[#This Row],[Calculation3]]/Exchange,"No data")</f>
        <v>No data</v>
      </c>
    </row>
    <row r="162" spans="2:23">
      <c r="B162" s="50" t="s">
        <v>190</v>
      </c>
      <c r="C162" s="50" t="s">
        <v>1650</v>
      </c>
      <c r="D162" s="50" t="s">
        <v>1646</v>
      </c>
      <c r="E162" s="50" t="s">
        <v>182</v>
      </c>
      <c r="F162" s="51" t="s">
        <v>1631</v>
      </c>
      <c r="G162" s="50" t="s">
        <v>191</v>
      </c>
      <c r="H162" s="50" t="s">
        <v>1608</v>
      </c>
      <c r="I162" s="50" t="s">
        <v>1599</v>
      </c>
      <c r="J162" s="50">
        <v>1</v>
      </c>
      <c r="K162" s="139" t="s">
        <v>1601</v>
      </c>
      <c r="L162" s="139" t="s">
        <v>1601</v>
      </c>
      <c r="M162" s="141">
        <v>1</v>
      </c>
      <c r="N162" s="50" t="s">
        <v>20</v>
      </c>
      <c r="O162" s="50">
        <v>2006</v>
      </c>
      <c r="P162" s="52">
        <v>0</v>
      </c>
      <c r="Q162" s="50">
        <v>5</v>
      </c>
      <c r="R162" s="50" t="s">
        <v>1653</v>
      </c>
      <c r="S162" s="51">
        <v>6</v>
      </c>
      <c r="T162" s="136">
        <f>IFERROR([Expenditure3]*HLOOKUP([Expenditure2],'Curr conv'!$B$17:$BF$56,VLOOKUP('Data Reference Sheet'!$A$1,'Data Reference Sheet'!$A$11:$B$27,2,0),FALSE), "No data")</f>
        <v>0</v>
      </c>
      <c r="U162" s="136">
        <f>IFERROR(Table1[[#This Row],[Calculation1]]/Exchange,"No data")</f>
        <v>0</v>
      </c>
      <c r="V16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2" s="136" t="str">
        <f>IFERROR(Table1[[#This Row],[Calculation3]]/Exchange,"No data")</f>
        <v>No data</v>
      </c>
    </row>
    <row r="163" spans="2:23">
      <c r="B163" s="50" t="s">
        <v>190</v>
      </c>
      <c r="C163" s="50" t="s">
        <v>1650</v>
      </c>
      <c r="D163" s="50" t="s">
        <v>1646</v>
      </c>
      <c r="E163" s="50" t="s">
        <v>182</v>
      </c>
      <c r="F163" s="51" t="s">
        <v>1631</v>
      </c>
      <c r="G163" s="50" t="s">
        <v>191</v>
      </c>
      <c r="H163" s="50" t="s">
        <v>1608</v>
      </c>
      <c r="I163" s="50" t="s">
        <v>1599</v>
      </c>
      <c r="J163" s="50">
        <v>1</v>
      </c>
      <c r="K163" s="139" t="s">
        <v>1601</v>
      </c>
      <c r="L163" s="139" t="s">
        <v>1601</v>
      </c>
      <c r="M163" s="141">
        <v>1</v>
      </c>
      <c r="N163" s="50" t="s">
        <v>20</v>
      </c>
      <c r="O163" s="50">
        <v>2007</v>
      </c>
      <c r="P163" s="52">
        <v>0</v>
      </c>
      <c r="Q163" s="50">
        <v>5</v>
      </c>
      <c r="R163" s="50" t="s">
        <v>1653</v>
      </c>
      <c r="S163" s="51">
        <v>6</v>
      </c>
      <c r="T163" s="136">
        <f>IFERROR([Expenditure3]*HLOOKUP([Expenditure2],'Curr conv'!$B$17:$BF$56,VLOOKUP('Data Reference Sheet'!$A$1,'Data Reference Sheet'!$A$11:$B$27,2,0),FALSE), "No data")</f>
        <v>0</v>
      </c>
      <c r="U163" s="136">
        <f>IFERROR(Table1[[#This Row],[Calculation1]]/Exchange,"No data")</f>
        <v>0</v>
      </c>
      <c r="V16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3" s="136" t="str">
        <f>IFERROR(Table1[[#This Row],[Calculation3]]/Exchange,"No data")</f>
        <v>No data</v>
      </c>
    </row>
    <row r="164" spans="2:23">
      <c r="B164" s="50" t="s">
        <v>190</v>
      </c>
      <c r="C164" s="50" t="s">
        <v>1650</v>
      </c>
      <c r="D164" s="50" t="s">
        <v>1646</v>
      </c>
      <c r="E164" s="50" t="s">
        <v>182</v>
      </c>
      <c r="F164" s="51" t="s">
        <v>1631</v>
      </c>
      <c r="G164" s="50" t="s">
        <v>191</v>
      </c>
      <c r="H164" s="50" t="s">
        <v>1608</v>
      </c>
      <c r="I164" s="50" t="s">
        <v>1599</v>
      </c>
      <c r="J164" s="50">
        <v>1</v>
      </c>
      <c r="K164" s="139" t="s">
        <v>1601</v>
      </c>
      <c r="L164" s="139" t="s">
        <v>1601</v>
      </c>
      <c r="M164" s="141">
        <v>1</v>
      </c>
      <c r="N164" s="50" t="s">
        <v>20</v>
      </c>
      <c r="O164" s="50">
        <v>2008</v>
      </c>
      <c r="P164" s="52">
        <v>0</v>
      </c>
      <c r="Q164" s="50">
        <v>5</v>
      </c>
      <c r="R164" s="50" t="s">
        <v>1653</v>
      </c>
      <c r="S164" s="51">
        <v>6</v>
      </c>
      <c r="T164" s="136">
        <f>IFERROR([Expenditure3]*HLOOKUP([Expenditure2],'Curr conv'!$B$17:$BF$56,VLOOKUP('Data Reference Sheet'!$A$1,'Data Reference Sheet'!$A$11:$B$27,2,0),FALSE), "No data")</f>
        <v>0</v>
      </c>
      <c r="U164" s="136">
        <f>IFERROR(Table1[[#This Row],[Calculation1]]/Exchange,"No data")</f>
        <v>0</v>
      </c>
      <c r="V16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4" s="136" t="str">
        <f>IFERROR(Table1[[#This Row],[Calculation3]]/Exchange,"No data")</f>
        <v>No data</v>
      </c>
    </row>
    <row r="165" spans="2:23">
      <c r="B165" s="50" t="s">
        <v>190</v>
      </c>
      <c r="C165" s="50" t="s">
        <v>1650</v>
      </c>
      <c r="D165" s="50" t="s">
        <v>1646</v>
      </c>
      <c r="E165" s="50" t="s">
        <v>182</v>
      </c>
      <c r="F165" s="51" t="s">
        <v>1631</v>
      </c>
      <c r="G165" s="50" t="s">
        <v>191</v>
      </c>
      <c r="H165" s="50" t="s">
        <v>1608</v>
      </c>
      <c r="I165" s="50" t="s">
        <v>1599</v>
      </c>
      <c r="J165" s="50">
        <v>1</v>
      </c>
      <c r="K165" s="139" t="s">
        <v>1601</v>
      </c>
      <c r="L165" s="139" t="s">
        <v>1601</v>
      </c>
      <c r="M165" s="141">
        <v>1</v>
      </c>
      <c r="N165" s="50" t="s">
        <v>20</v>
      </c>
      <c r="O165" s="50">
        <v>2009</v>
      </c>
      <c r="P165" s="52">
        <v>0</v>
      </c>
      <c r="Q165" s="50">
        <v>5</v>
      </c>
      <c r="R165" s="50" t="s">
        <v>1653</v>
      </c>
      <c r="S165" s="51">
        <v>6</v>
      </c>
      <c r="T165" s="136">
        <f>IFERROR([Expenditure3]*HLOOKUP([Expenditure2],'Curr conv'!$B$17:$BF$56,VLOOKUP('Data Reference Sheet'!$A$1,'Data Reference Sheet'!$A$11:$B$27,2,0),FALSE), "No data")</f>
        <v>0</v>
      </c>
      <c r="U165" s="136">
        <f>IFERROR(Table1[[#This Row],[Calculation1]]/Exchange,"No data")</f>
        <v>0</v>
      </c>
      <c r="V16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5" s="136" t="str">
        <f>IFERROR(Table1[[#This Row],[Calculation3]]/Exchange,"No data")</f>
        <v>No data</v>
      </c>
    </row>
    <row r="166" spans="2:23">
      <c r="B166" s="50" t="s">
        <v>190</v>
      </c>
      <c r="C166" s="50" t="s">
        <v>1650</v>
      </c>
      <c r="D166" s="50" t="s">
        <v>1646</v>
      </c>
      <c r="E166" s="50" t="s">
        <v>182</v>
      </c>
      <c r="F166" s="51" t="s">
        <v>1631</v>
      </c>
      <c r="G166" s="50" t="s">
        <v>191</v>
      </c>
      <c r="H166" s="50" t="s">
        <v>1608</v>
      </c>
      <c r="I166" s="50" t="s">
        <v>1599</v>
      </c>
      <c r="J166" s="50">
        <v>1</v>
      </c>
      <c r="K166" s="139" t="s">
        <v>1601</v>
      </c>
      <c r="L166" s="139" t="s">
        <v>1601</v>
      </c>
      <c r="M166" s="141">
        <v>1</v>
      </c>
      <c r="N166" s="50" t="s">
        <v>20</v>
      </c>
      <c r="O166" s="50">
        <v>2010</v>
      </c>
      <c r="P166" s="52">
        <v>0</v>
      </c>
      <c r="Q166" s="50">
        <v>5</v>
      </c>
      <c r="R166" s="50" t="s">
        <v>1653</v>
      </c>
      <c r="S166" s="51">
        <v>6</v>
      </c>
      <c r="T166" s="136">
        <f>IFERROR([Expenditure3]*HLOOKUP([Expenditure2],'Curr conv'!$B$17:$BF$56,VLOOKUP('Data Reference Sheet'!$A$1,'Data Reference Sheet'!$A$11:$B$27,2,0),FALSE), "No data")</f>
        <v>0</v>
      </c>
      <c r="U166" s="136">
        <f>IFERROR(Table1[[#This Row],[Calculation1]]/Exchange,"No data")</f>
        <v>0</v>
      </c>
      <c r="V16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6" s="136" t="str">
        <f>IFERROR(Table1[[#This Row],[Calculation3]]/Exchange,"No data")</f>
        <v>No data</v>
      </c>
    </row>
    <row r="167" spans="2:23">
      <c r="B167" s="50" t="s">
        <v>192</v>
      </c>
      <c r="C167" s="50" t="s">
        <v>1650</v>
      </c>
      <c r="D167" s="50" t="s">
        <v>1646</v>
      </c>
      <c r="E167" s="50" t="s">
        <v>182</v>
      </c>
      <c r="F167" s="51" t="s">
        <v>1631</v>
      </c>
      <c r="G167" s="50" t="s">
        <v>193</v>
      </c>
      <c r="H167" s="50" t="s">
        <v>1608</v>
      </c>
      <c r="I167" s="50" t="s">
        <v>1599</v>
      </c>
      <c r="J167" s="50">
        <v>25</v>
      </c>
      <c r="K167" s="139">
        <v>1999</v>
      </c>
      <c r="L167" s="139">
        <v>11</v>
      </c>
      <c r="M167" s="141">
        <v>1</v>
      </c>
      <c r="N167" s="50" t="s">
        <v>16</v>
      </c>
      <c r="O167" s="50">
        <v>1999</v>
      </c>
      <c r="P167" s="52">
        <v>20</v>
      </c>
      <c r="Q167" s="50">
        <v>1</v>
      </c>
      <c r="R167" s="50" t="s">
        <v>1653</v>
      </c>
      <c r="S167" s="51">
        <v>6</v>
      </c>
      <c r="T167" s="136">
        <f>IFERROR([Expenditure3]*HLOOKUP([Expenditure2],'Curr conv'!$B$17:$BF$56,VLOOKUP('Data Reference Sheet'!$A$1,'Data Reference Sheet'!$A$11:$B$27,2,0),FALSE), "No data")</f>
        <v>205.25836478715667</v>
      </c>
      <c r="U167" s="136">
        <f>IFERROR(Table1[[#This Row],[Calculation1]]/Exchange,"No data")</f>
        <v>145.69730606697661</v>
      </c>
      <c r="V16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34.209727464526111</v>
      </c>
      <c r="W167" s="136">
        <f>IFERROR(Table1[[#This Row],[Calculation3]]/Exchange,"No data")</f>
        <v>24.282884344496104</v>
      </c>
    </row>
    <row r="168" spans="2:23">
      <c r="B168" s="50" t="s">
        <v>192</v>
      </c>
      <c r="C168" s="50" t="s">
        <v>1650</v>
      </c>
      <c r="D168" s="44" t="s">
        <v>1646</v>
      </c>
      <c r="E168" s="50" t="s">
        <v>182</v>
      </c>
      <c r="F168" s="51" t="s">
        <v>1631</v>
      </c>
      <c r="G168" s="50" t="s">
        <v>193</v>
      </c>
      <c r="H168" s="50" t="s">
        <v>1608</v>
      </c>
      <c r="I168" s="50" t="s">
        <v>1599</v>
      </c>
      <c r="J168" s="50">
        <v>25</v>
      </c>
      <c r="K168" s="139" t="s">
        <v>1601</v>
      </c>
      <c r="L168" s="139" t="s">
        <v>1601</v>
      </c>
      <c r="M168" s="141" t="s">
        <v>1601</v>
      </c>
      <c r="N168" s="50" t="s">
        <v>19</v>
      </c>
      <c r="O168" s="50">
        <v>2009</v>
      </c>
      <c r="P168" s="52" t="s">
        <v>1601</v>
      </c>
      <c r="Q168" s="50" t="s">
        <v>1601</v>
      </c>
      <c r="R168" s="50" t="s">
        <v>1653</v>
      </c>
      <c r="S168" s="51">
        <v>6</v>
      </c>
      <c r="T168" s="136" t="str">
        <f>IFERROR([Expenditure3]*HLOOKUP([Expenditure2],'Curr conv'!$B$17:$BF$56,VLOOKUP('Data Reference Sheet'!$A$1,'Data Reference Sheet'!$A$11:$B$27,2,0),FALSE), "No data")</f>
        <v>No data</v>
      </c>
      <c r="U168" s="136" t="str">
        <f>IFERROR(Table1[[#This Row],[Calculation1]]/Exchange,"No data")</f>
        <v>No data</v>
      </c>
      <c r="V16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68" s="136" t="str">
        <f>IFERROR(Table1[[#This Row],[Calculation3]]/Exchange,"No data")</f>
        <v>No data</v>
      </c>
    </row>
    <row r="169" spans="2:23">
      <c r="B169" s="50" t="s">
        <v>194</v>
      </c>
      <c r="C169" s="50" t="s">
        <v>1650</v>
      </c>
      <c r="D169" s="50" t="s">
        <v>1646</v>
      </c>
      <c r="E169" s="50" t="s">
        <v>182</v>
      </c>
      <c r="F169" s="51" t="s">
        <v>1631</v>
      </c>
      <c r="G169" s="50" t="s">
        <v>195</v>
      </c>
      <c r="H169" s="50" t="s">
        <v>1608</v>
      </c>
      <c r="I169" s="50" t="s">
        <v>1599</v>
      </c>
      <c r="J169" s="50">
        <v>6</v>
      </c>
      <c r="K169" s="139">
        <v>2009</v>
      </c>
      <c r="L169" s="139">
        <v>1</v>
      </c>
      <c r="M169" s="141">
        <v>1</v>
      </c>
      <c r="N169" s="50" t="s">
        <v>16</v>
      </c>
      <c r="O169" s="50">
        <v>2009</v>
      </c>
      <c r="P169" s="52">
        <v>100</v>
      </c>
      <c r="Q169" s="50">
        <v>1</v>
      </c>
      <c r="R169" s="50" t="s">
        <v>1653</v>
      </c>
      <c r="S169" s="51">
        <v>6</v>
      </c>
      <c r="T169" s="136">
        <f>IFERROR([Expenditure3]*HLOOKUP([Expenditure2],'Curr conv'!$B$17:$BF$56,VLOOKUP('Data Reference Sheet'!$A$1,'Data Reference Sheet'!$A$11:$B$27,2,0),FALSE), "No data")</f>
        <v>100</v>
      </c>
      <c r="U169" s="136">
        <f>IFERROR(Table1[[#This Row],[Calculation1]]/Exchange,"No data")</f>
        <v>70.982396365701305</v>
      </c>
      <c r="V16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16.666666666666668</v>
      </c>
      <c r="W169" s="136">
        <f>IFERROR(Table1[[#This Row],[Calculation3]]/Exchange,"No data")</f>
        <v>11.830399394283551</v>
      </c>
    </row>
    <row r="170" spans="2:23">
      <c r="B170" s="50" t="s">
        <v>194</v>
      </c>
      <c r="C170" s="50" t="s">
        <v>1650</v>
      </c>
      <c r="D170" s="50" t="s">
        <v>1646</v>
      </c>
      <c r="E170" s="50" t="s">
        <v>182</v>
      </c>
      <c r="F170" s="51" t="s">
        <v>1631</v>
      </c>
      <c r="G170" s="50" t="s">
        <v>195</v>
      </c>
      <c r="H170" s="50" t="s">
        <v>1608</v>
      </c>
      <c r="I170" s="50" t="s">
        <v>1599</v>
      </c>
      <c r="J170" s="50">
        <v>6</v>
      </c>
      <c r="K170" s="139" t="s">
        <v>1601</v>
      </c>
      <c r="L170" s="139" t="s">
        <v>1601</v>
      </c>
      <c r="M170" s="141" t="s">
        <v>1601</v>
      </c>
      <c r="N170" s="50" t="s">
        <v>19</v>
      </c>
      <c r="O170" s="50">
        <v>2009</v>
      </c>
      <c r="P170" s="52" t="s">
        <v>1601</v>
      </c>
      <c r="Q170" s="50" t="s">
        <v>1601</v>
      </c>
      <c r="R170" s="50" t="s">
        <v>1653</v>
      </c>
      <c r="S170" s="51">
        <v>6</v>
      </c>
      <c r="T170" s="136" t="str">
        <f>IFERROR([Expenditure3]*HLOOKUP([Expenditure2],'Curr conv'!$B$17:$BF$56,VLOOKUP('Data Reference Sheet'!$A$1,'Data Reference Sheet'!$A$11:$B$27,2,0),FALSE), "No data")</f>
        <v>No data</v>
      </c>
      <c r="U170" s="136" t="str">
        <f>IFERROR(Table1[[#This Row],[Calculation1]]/Exchange,"No data")</f>
        <v>No data</v>
      </c>
      <c r="V17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0" s="136" t="str">
        <f>IFERROR(Table1[[#This Row],[Calculation3]]/Exchange,"No data")</f>
        <v>No data</v>
      </c>
    </row>
    <row r="171" spans="2:23">
      <c r="B171" s="50" t="s">
        <v>196</v>
      </c>
      <c r="C171" s="50" t="s">
        <v>1650</v>
      </c>
      <c r="D171" s="50" t="s">
        <v>1646</v>
      </c>
      <c r="E171" s="50" t="s">
        <v>182</v>
      </c>
      <c r="F171" s="51" t="s">
        <v>1631</v>
      </c>
      <c r="G171" s="50" t="s">
        <v>183</v>
      </c>
      <c r="H171" s="50" t="s">
        <v>1608</v>
      </c>
      <c r="I171" s="50" t="s">
        <v>1599</v>
      </c>
      <c r="J171" s="50">
        <v>4</v>
      </c>
      <c r="K171" s="139">
        <v>2003</v>
      </c>
      <c r="L171" s="139">
        <v>7</v>
      </c>
      <c r="M171" s="141">
        <v>1</v>
      </c>
      <c r="N171" s="50" t="s">
        <v>16</v>
      </c>
      <c r="O171" s="50">
        <v>2003</v>
      </c>
      <c r="P171" s="52">
        <v>170</v>
      </c>
      <c r="Q171" s="50">
        <v>1</v>
      </c>
      <c r="R171" s="50" t="s">
        <v>1653</v>
      </c>
      <c r="S171" s="51">
        <v>6</v>
      </c>
      <c r="T171" s="136">
        <f>IFERROR([Expenditure3]*HLOOKUP([Expenditure2],'Curr conv'!$B$17:$BF$56,VLOOKUP('Data Reference Sheet'!$A$1,'Data Reference Sheet'!$A$11:$B$27,2,0),FALSE), "No data")</f>
        <v>726.64635280176606</v>
      </c>
      <c r="U171" s="136">
        <f>IFERROR(Table1[[#This Row],[Calculation1]]/Exchange,"No data")</f>
        <v>515.79099432266185</v>
      </c>
      <c r="V17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121.10772546696101</v>
      </c>
      <c r="W171" s="136">
        <f>IFERROR(Table1[[#This Row],[Calculation3]]/Exchange,"No data")</f>
        <v>85.96516572044365</v>
      </c>
    </row>
    <row r="172" spans="2:23">
      <c r="B172" s="50" t="s">
        <v>197</v>
      </c>
      <c r="C172" s="50" t="s">
        <v>1650</v>
      </c>
      <c r="D172" s="50" t="s">
        <v>1646</v>
      </c>
      <c r="E172" s="50" t="s">
        <v>182</v>
      </c>
      <c r="F172" s="51" t="s">
        <v>1631</v>
      </c>
      <c r="G172" s="50" t="s">
        <v>198</v>
      </c>
      <c r="H172" s="50" t="s">
        <v>1608</v>
      </c>
      <c r="I172" s="50" t="s">
        <v>1599</v>
      </c>
      <c r="J172" s="50">
        <v>5</v>
      </c>
      <c r="K172" s="139">
        <v>2009</v>
      </c>
      <c r="L172" s="139">
        <v>1</v>
      </c>
      <c r="M172" s="141">
        <v>1</v>
      </c>
      <c r="N172" s="50" t="s">
        <v>16</v>
      </c>
      <c r="O172" s="50">
        <v>2009</v>
      </c>
      <c r="P172" s="52">
        <v>150</v>
      </c>
      <c r="Q172" s="50">
        <v>1</v>
      </c>
      <c r="R172" s="50" t="s">
        <v>1653</v>
      </c>
      <c r="S172" s="51">
        <v>6</v>
      </c>
      <c r="T172" s="136">
        <f>IFERROR([Expenditure3]*HLOOKUP([Expenditure2],'Curr conv'!$B$17:$BF$56,VLOOKUP('Data Reference Sheet'!$A$1,'Data Reference Sheet'!$A$11:$B$27,2,0),FALSE), "No data")</f>
        <v>150</v>
      </c>
      <c r="U172" s="136">
        <f>IFERROR(Table1[[#This Row],[Calculation1]]/Exchange,"No data")</f>
        <v>106.47359454855196</v>
      </c>
      <c r="V17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25</v>
      </c>
      <c r="W172" s="136">
        <f>IFERROR(Table1[[#This Row],[Calculation3]]/Exchange,"No data")</f>
        <v>17.745599091425326</v>
      </c>
    </row>
    <row r="173" spans="2:23">
      <c r="B173" s="50" t="s">
        <v>197</v>
      </c>
      <c r="C173" s="50" t="s">
        <v>1650</v>
      </c>
      <c r="D173" s="50" t="s">
        <v>1646</v>
      </c>
      <c r="E173" s="50" t="s">
        <v>182</v>
      </c>
      <c r="F173" s="51" t="s">
        <v>1631</v>
      </c>
      <c r="G173" s="50" t="s">
        <v>198</v>
      </c>
      <c r="H173" s="50" t="s">
        <v>1608</v>
      </c>
      <c r="I173" s="50" t="s">
        <v>1599</v>
      </c>
      <c r="J173" s="50">
        <v>5</v>
      </c>
      <c r="K173" s="139" t="s">
        <v>1601</v>
      </c>
      <c r="L173" s="139" t="s">
        <v>1601</v>
      </c>
      <c r="M173" s="141" t="s">
        <v>1601</v>
      </c>
      <c r="N173" s="50" t="s">
        <v>19</v>
      </c>
      <c r="O173" s="50">
        <v>2009</v>
      </c>
      <c r="P173" s="52" t="s">
        <v>1601</v>
      </c>
      <c r="Q173" s="50" t="s">
        <v>1601</v>
      </c>
      <c r="R173" s="50" t="s">
        <v>1653</v>
      </c>
      <c r="S173" s="51">
        <v>6</v>
      </c>
      <c r="T173" s="136" t="str">
        <f>IFERROR([Expenditure3]*HLOOKUP([Expenditure2],'Curr conv'!$B$17:$BF$56,VLOOKUP('Data Reference Sheet'!$A$1,'Data Reference Sheet'!$A$11:$B$27,2,0),FALSE), "No data")</f>
        <v>No data</v>
      </c>
      <c r="U173" s="136" t="str">
        <f>IFERROR(Table1[[#This Row],[Calculation1]]/Exchange,"No data")</f>
        <v>No data</v>
      </c>
      <c r="V17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3" s="136" t="str">
        <f>IFERROR(Table1[[#This Row],[Calculation3]]/Exchange,"No data")</f>
        <v>No data</v>
      </c>
    </row>
    <row r="174" spans="2:23">
      <c r="B174" s="50" t="s">
        <v>199</v>
      </c>
      <c r="C174" s="50" t="s">
        <v>1650</v>
      </c>
      <c r="D174" s="50" t="s">
        <v>1646</v>
      </c>
      <c r="E174" s="50" t="s">
        <v>182</v>
      </c>
      <c r="F174" s="51" t="s">
        <v>1631</v>
      </c>
      <c r="G174" s="50" t="s">
        <v>200</v>
      </c>
      <c r="H174" s="50" t="s">
        <v>1608</v>
      </c>
      <c r="I174" s="50" t="s">
        <v>1599</v>
      </c>
      <c r="J174" s="50">
        <v>9</v>
      </c>
      <c r="K174" s="139">
        <v>2009</v>
      </c>
      <c r="L174" s="139">
        <v>1</v>
      </c>
      <c r="M174" s="141">
        <v>1</v>
      </c>
      <c r="N174" s="50" t="s">
        <v>16</v>
      </c>
      <c r="O174" s="50">
        <v>2009</v>
      </c>
      <c r="P174" s="52">
        <v>200</v>
      </c>
      <c r="Q174" s="50">
        <v>1</v>
      </c>
      <c r="R174" s="50" t="s">
        <v>1653</v>
      </c>
      <c r="S174" s="51">
        <v>6</v>
      </c>
      <c r="T174" s="136">
        <f>IFERROR([Expenditure3]*HLOOKUP([Expenditure2],'Curr conv'!$B$17:$BF$56,VLOOKUP('Data Reference Sheet'!$A$1,'Data Reference Sheet'!$A$11:$B$27,2,0),FALSE), "No data")</f>
        <v>200</v>
      </c>
      <c r="U174" s="136">
        <f>IFERROR(Table1[[#This Row],[Calculation1]]/Exchange,"No data")</f>
        <v>141.96479273140261</v>
      </c>
      <c r="V17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33.333333333333336</v>
      </c>
      <c r="W174" s="136">
        <f>IFERROR(Table1[[#This Row],[Calculation3]]/Exchange,"No data")</f>
        <v>23.660798788567103</v>
      </c>
    </row>
    <row r="175" spans="2:23">
      <c r="B175" s="50" t="s">
        <v>199</v>
      </c>
      <c r="C175" s="50" t="s">
        <v>1650</v>
      </c>
      <c r="D175" s="50" t="s">
        <v>1646</v>
      </c>
      <c r="E175" s="50" t="s">
        <v>182</v>
      </c>
      <c r="F175" s="51" t="s">
        <v>1631</v>
      </c>
      <c r="G175" s="50" t="s">
        <v>200</v>
      </c>
      <c r="H175" s="50" t="s">
        <v>1608</v>
      </c>
      <c r="I175" s="50" t="s">
        <v>1599</v>
      </c>
      <c r="J175" s="50">
        <v>9</v>
      </c>
      <c r="K175" s="139" t="s">
        <v>1601</v>
      </c>
      <c r="L175" s="139" t="s">
        <v>1601</v>
      </c>
      <c r="M175" s="141" t="s">
        <v>1601</v>
      </c>
      <c r="N175" s="50" t="s">
        <v>19</v>
      </c>
      <c r="O175" s="50">
        <v>2009</v>
      </c>
      <c r="P175" s="52" t="s">
        <v>1601</v>
      </c>
      <c r="Q175" s="50" t="s">
        <v>1601</v>
      </c>
      <c r="R175" s="50" t="s">
        <v>1653</v>
      </c>
      <c r="S175" s="51">
        <v>6</v>
      </c>
      <c r="T175" s="136" t="str">
        <f>IFERROR([Expenditure3]*HLOOKUP([Expenditure2],'Curr conv'!$B$17:$BF$56,VLOOKUP('Data Reference Sheet'!$A$1,'Data Reference Sheet'!$A$11:$B$27,2,0),FALSE), "No data")</f>
        <v>No data</v>
      </c>
      <c r="U175" s="136" t="str">
        <f>IFERROR(Table1[[#This Row],[Calculation1]]/Exchange,"No data")</f>
        <v>No data</v>
      </c>
      <c r="V17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5" s="136" t="str">
        <f>IFERROR(Table1[[#This Row],[Calculation3]]/Exchange,"No data")</f>
        <v>No data</v>
      </c>
    </row>
    <row r="176" spans="2:23">
      <c r="B176" s="50" t="s">
        <v>201</v>
      </c>
      <c r="C176" s="50" t="s">
        <v>1650</v>
      </c>
      <c r="D176" s="50" t="s">
        <v>1646</v>
      </c>
      <c r="E176" s="50" t="s">
        <v>182</v>
      </c>
      <c r="F176" s="51" t="s">
        <v>1631</v>
      </c>
      <c r="G176" s="50" t="s">
        <v>202</v>
      </c>
      <c r="H176" s="50" t="s">
        <v>1608</v>
      </c>
      <c r="I176" s="44" t="s">
        <v>1600</v>
      </c>
      <c r="J176" s="50">
        <v>2</v>
      </c>
      <c r="K176" s="139" t="s">
        <v>1601</v>
      </c>
      <c r="L176" s="139" t="s">
        <v>1601</v>
      </c>
      <c r="M176" s="141">
        <v>1</v>
      </c>
      <c r="N176" s="50" t="s">
        <v>19</v>
      </c>
      <c r="O176" s="50">
        <v>2009</v>
      </c>
      <c r="P176" s="52">
        <v>30</v>
      </c>
      <c r="Q176" s="50">
        <v>1</v>
      </c>
      <c r="R176" s="50" t="s">
        <v>1653</v>
      </c>
      <c r="S176" s="51">
        <v>6</v>
      </c>
      <c r="T176" s="136">
        <f>IFERROR([Expenditure3]*HLOOKUP([Expenditure2],'Curr conv'!$B$17:$BF$56,VLOOKUP('Data Reference Sheet'!$A$1,'Data Reference Sheet'!$A$11:$B$27,2,0),FALSE), "No data")</f>
        <v>30</v>
      </c>
      <c r="U176" s="136">
        <f>IFERROR(Table1[[#This Row],[Calculation1]]/Exchange,"No data")</f>
        <v>21.29471890971039</v>
      </c>
      <c r="V17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6" s="136" t="str">
        <f>IFERROR(Table1[[#This Row],[Calculation3]]/Exchange,"No data")</f>
        <v>No data</v>
      </c>
    </row>
    <row r="177" spans="2:23">
      <c r="B177" s="50" t="s">
        <v>201</v>
      </c>
      <c r="C177" s="50" t="s">
        <v>1650</v>
      </c>
      <c r="D177" s="50" t="s">
        <v>1646</v>
      </c>
      <c r="E177" s="50" t="s">
        <v>182</v>
      </c>
      <c r="F177" s="51" t="s">
        <v>1631</v>
      </c>
      <c r="G177" s="50" t="s">
        <v>202</v>
      </c>
      <c r="H177" s="50" t="s">
        <v>1608</v>
      </c>
      <c r="I177" s="50" t="s">
        <v>1600</v>
      </c>
      <c r="J177" s="50">
        <v>2</v>
      </c>
      <c r="K177" s="139" t="s">
        <v>1601</v>
      </c>
      <c r="L177" s="139" t="s">
        <v>1601</v>
      </c>
      <c r="M177" s="141">
        <v>1</v>
      </c>
      <c r="N177" s="50" t="s">
        <v>20</v>
      </c>
      <c r="O177" s="50">
        <v>2006</v>
      </c>
      <c r="P177" s="52">
        <v>0</v>
      </c>
      <c r="Q177" s="50">
        <v>5</v>
      </c>
      <c r="R177" s="50" t="s">
        <v>1653</v>
      </c>
      <c r="S177" s="51">
        <v>6</v>
      </c>
      <c r="T177" s="136">
        <f>IFERROR([Expenditure3]*HLOOKUP([Expenditure2],'Curr conv'!$B$17:$BF$56,VLOOKUP('Data Reference Sheet'!$A$1,'Data Reference Sheet'!$A$11:$B$27,2,0),FALSE), "No data")</f>
        <v>0</v>
      </c>
      <c r="U177" s="136">
        <f>IFERROR(Table1[[#This Row],[Calculation1]]/Exchange,"No data")</f>
        <v>0</v>
      </c>
      <c r="V17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7" s="136" t="str">
        <f>IFERROR(Table1[[#This Row],[Calculation3]]/Exchange,"No data")</f>
        <v>No data</v>
      </c>
    </row>
    <row r="178" spans="2:23">
      <c r="B178" s="50" t="s">
        <v>201</v>
      </c>
      <c r="C178" s="50" t="s">
        <v>1650</v>
      </c>
      <c r="D178" s="50" t="s">
        <v>1646</v>
      </c>
      <c r="E178" s="50" t="s">
        <v>182</v>
      </c>
      <c r="F178" s="51" t="s">
        <v>1631</v>
      </c>
      <c r="G178" s="50" t="s">
        <v>202</v>
      </c>
      <c r="H178" s="50" t="s">
        <v>1608</v>
      </c>
      <c r="I178" s="50" t="s">
        <v>1600</v>
      </c>
      <c r="J178" s="50">
        <v>2</v>
      </c>
      <c r="K178" s="139" t="s">
        <v>1601</v>
      </c>
      <c r="L178" s="139" t="s">
        <v>1601</v>
      </c>
      <c r="M178" s="141">
        <v>1</v>
      </c>
      <c r="N178" s="50" t="s">
        <v>20</v>
      </c>
      <c r="O178" s="50">
        <v>2007</v>
      </c>
      <c r="P178" s="52">
        <v>0</v>
      </c>
      <c r="Q178" s="50">
        <v>5</v>
      </c>
      <c r="R178" s="50" t="s">
        <v>1653</v>
      </c>
      <c r="S178" s="51">
        <v>6</v>
      </c>
      <c r="T178" s="136">
        <f>IFERROR([Expenditure3]*HLOOKUP([Expenditure2],'Curr conv'!$B$17:$BF$56,VLOOKUP('Data Reference Sheet'!$A$1,'Data Reference Sheet'!$A$11:$B$27,2,0),FALSE), "No data")</f>
        <v>0</v>
      </c>
      <c r="U178" s="136">
        <f>IFERROR(Table1[[#This Row],[Calculation1]]/Exchange,"No data")</f>
        <v>0</v>
      </c>
      <c r="V17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8" s="136" t="str">
        <f>IFERROR(Table1[[#This Row],[Calculation3]]/Exchange,"No data")</f>
        <v>No data</v>
      </c>
    </row>
    <row r="179" spans="2:23">
      <c r="B179" s="50" t="s">
        <v>201</v>
      </c>
      <c r="C179" s="50" t="s">
        <v>1650</v>
      </c>
      <c r="D179" s="50" t="s">
        <v>1646</v>
      </c>
      <c r="E179" s="50" t="s">
        <v>182</v>
      </c>
      <c r="F179" s="51" t="s">
        <v>1631</v>
      </c>
      <c r="G179" s="50" t="s">
        <v>202</v>
      </c>
      <c r="H179" s="50" t="s">
        <v>1608</v>
      </c>
      <c r="I179" s="50" t="s">
        <v>1600</v>
      </c>
      <c r="J179" s="50">
        <v>2</v>
      </c>
      <c r="K179" s="139" t="s">
        <v>1601</v>
      </c>
      <c r="L179" s="139" t="s">
        <v>1601</v>
      </c>
      <c r="M179" s="141">
        <v>1</v>
      </c>
      <c r="N179" s="50" t="s">
        <v>20</v>
      </c>
      <c r="O179" s="50">
        <v>2008</v>
      </c>
      <c r="P179" s="52">
        <v>0</v>
      </c>
      <c r="Q179" s="50">
        <v>5</v>
      </c>
      <c r="R179" s="50" t="s">
        <v>1653</v>
      </c>
      <c r="S179" s="51">
        <v>6</v>
      </c>
      <c r="T179" s="136">
        <f>IFERROR([Expenditure3]*HLOOKUP([Expenditure2],'Curr conv'!$B$17:$BF$56,VLOOKUP('Data Reference Sheet'!$A$1,'Data Reference Sheet'!$A$11:$B$27,2,0),FALSE), "No data")</f>
        <v>0</v>
      </c>
      <c r="U179" s="136">
        <f>IFERROR(Table1[[#This Row],[Calculation1]]/Exchange,"No data")</f>
        <v>0</v>
      </c>
      <c r="V17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79" s="136" t="str">
        <f>IFERROR(Table1[[#This Row],[Calculation3]]/Exchange,"No data")</f>
        <v>No data</v>
      </c>
    </row>
    <row r="180" spans="2:23">
      <c r="B180" s="50" t="s">
        <v>201</v>
      </c>
      <c r="C180" s="50" t="s">
        <v>1650</v>
      </c>
      <c r="D180" s="50" t="s">
        <v>1646</v>
      </c>
      <c r="E180" s="50" t="s">
        <v>182</v>
      </c>
      <c r="F180" s="51" t="s">
        <v>1631</v>
      </c>
      <c r="G180" s="50" t="s">
        <v>202</v>
      </c>
      <c r="H180" s="50" t="s">
        <v>1608</v>
      </c>
      <c r="I180" s="50" t="s">
        <v>1600</v>
      </c>
      <c r="J180" s="50">
        <v>2</v>
      </c>
      <c r="K180" s="139" t="s">
        <v>1601</v>
      </c>
      <c r="L180" s="139" t="s">
        <v>1601</v>
      </c>
      <c r="M180" s="141">
        <v>1</v>
      </c>
      <c r="N180" s="50" t="s">
        <v>20</v>
      </c>
      <c r="O180" s="50">
        <v>2009</v>
      </c>
      <c r="P180" s="52">
        <v>0</v>
      </c>
      <c r="Q180" s="50">
        <v>5</v>
      </c>
      <c r="R180" s="50" t="s">
        <v>1653</v>
      </c>
      <c r="S180" s="51">
        <v>6</v>
      </c>
      <c r="T180" s="136">
        <f>IFERROR([Expenditure3]*HLOOKUP([Expenditure2],'Curr conv'!$B$17:$BF$56,VLOOKUP('Data Reference Sheet'!$A$1,'Data Reference Sheet'!$A$11:$B$27,2,0),FALSE), "No data")</f>
        <v>0</v>
      </c>
      <c r="U180" s="136">
        <f>IFERROR(Table1[[#This Row],[Calculation1]]/Exchange,"No data")</f>
        <v>0</v>
      </c>
      <c r="V18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0" s="136" t="str">
        <f>IFERROR(Table1[[#This Row],[Calculation3]]/Exchange,"No data")</f>
        <v>No data</v>
      </c>
    </row>
    <row r="181" spans="2:23">
      <c r="B181" s="50" t="s">
        <v>201</v>
      </c>
      <c r="C181" s="50" t="s">
        <v>1650</v>
      </c>
      <c r="D181" s="50" t="s">
        <v>1646</v>
      </c>
      <c r="E181" s="50" t="s">
        <v>182</v>
      </c>
      <c r="F181" s="51" t="s">
        <v>1631</v>
      </c>
      <c r="G181" s="50" t="s">
        <v>202</v>
      </c>
      <c r="H181" s="50" t="s">
        <v>1608</v>
      </c>
      <c r="I181" s="50" t="s">
        <v>1600</v>
      </c>
      <c r="J181" s="50">
        <v>2</v>
      </c>
      <c r="K181" s="139" t="s">
        <v>1601</v>
      </c>
      <c r="L181" s="139" t="s">
        <v>1601</v>
      </c>
      <c r="M181" s="141">
        <v>1</v>
      </c>
      <c r="N181" s="50" t="s">
        <v>20</v>
      </c>
      <c r="O181" s="50">
        <v>2010</v>
      </c>
      <c r="P181" s="52">
        <v>0</v>
      </c>
      <c r="Q181" s="50">
        <v>5</v>
      </c>
      <c r="R181" s="50" t="s">
        <v>1653</v>
      </c>
      <c r="S181" s="51">
        <v>6</v>
      </c>
      <c r="T181" s="136">
        <f>IFERROR([Expenditure3]*HLOOKUP([Expenditure2],'Curr conv'!$B$17:$BF$56,VLOOKUP('Data Reference Sheet'!$A$1,'Data Reference Sheet'!$A$11:$B$27,2,0),FALSE), "No data")</f>
        <v>0</v>
      </c>
      <c r="U181" s="136">
        <f>IFERROR(Table1[[#This Row],[Calculation1]]/Exchange,"No data")</f>
        <v>0</v>
      </c>
      <c r="V18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1" s="136" t="str">
        <f>IFERROR(Table1[[#This Row],[Calculation3]]/Exchange,"No data")</f>
        <v>No data</v>
      </c>
    </row>
    <row r="182" spans="2:23">
      <c r="B182" s="50" t="s">
        <v>204</v>
      </c>
      <c r="C182" s="50" t="s">
        <v>1650</v>
      </c>
      <c r="D182" s="50" t="s">
        <v>1646</v>
      </c>
      <c r="E182" s="50" t="s">
        <v>182</v>
      </c>
      <c r="F182" s="51" t="s">
        <v>1631</v>
      </c>
      <c r="G182" s="50" t="s">
        <v>205</v>
      </c>
      <c r="H182" s="50" t="s">
        <v>1608</v>
      </c>
      <c r="I182" s="50" t="s">
        <v>1599</v>
      </c>
      <c r="J182" s="50">
        <v>10</v>
      </c>
      <c r="K182" s="139" t="s">
        <v>1601</v>
      </c>
      <c r="L182" s="139" t="s">
        <v>1601</v>
      </c>
      <c r="M182" s="141">
        <v>1</v>
      </c>
      <c r="N182" s="50" t="s">
        <v>19</v>
      </c>
      <c r="O182" s="50">
        <v>2009</v>
      </c>
      <c r="P182" s="52">
        <v>84</v>
      </c>
      <c r="Q182" s="50">
        <v>1</v>
      </c>
      <c r="R182" s="50" t="s">
        <v>1653</v>
      </c>
      <c r="S182" s="51">
        <v>6</v>
      </c>
      <c r="T182" s="136">
        <f>IFERROR([Expenditure3]*HLOOKUP([Expenditure2],'Curr conv'!$B$17:$BF$56,VLOOKUP('Data Reference Sheet'!$A$1,'Data Reference Sheet'!$A$11:$B$27,2,0),FALSE), "No data")</f>
        <v>84</v>
      </c>
      <c r="U182" s="136">
        <f>IFERROR(Table1[[#This Row],[Calculation1]]/Exchange,"No data")</f>
        <v>59.625212947189098</v>
      </c>
      <c r="V18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2" s="136" t="str">
        <f>IFERROR(Table1[[#This Row],[Calculation3]]/Exchange,"No data")</f>
        <v>No data</v>
      </c>
    </row>
    <row r="183" spans="2:23">
      <c r="B183" s="50" t="s">
        <v>204</v>
      </c>
      <c r="C183" s="50" t="s">
        <v>1650</v>
      </c>
      <c r="D183" s="50" t="s">
        <v>1646</v>
      </c>
      <c r="E183" s="50" t="s">
        <v>182</v>
      </c>
      <c r="F183" s="51" t="s">
        <v>1631</v>
      </c>
      <c r="G183" s="50" t="s">
        <v>205</v>
      </c>
      <c r="H183" s="50" t="s">
        <v>1608</v>
      </c>
      <c r="I183" s="50" t="s">
        <v>1599</v>
      </c>
      <c r="J183" s="50">
        <v>10</v>
      </c>
      <c r="K183" s="139" t="s">
        <v>1601</v>
      </c>
      <c r="L183" s="139" t="s">
        <v>1601</v>
      </c>
      <c r="M183" s="141">
        <v>1</v>
      </c>
      <c r="N183" s="50" t="s">
        <v>20</v>
      </c>
      <c r="O183" s="50">
        <v>2006</v>
      </c>
      <c r="P183" s="52">
        <v>0</v>
      </c>
      <c r="Q183" s="50">
        <v>5</v>
      </c>
      <c r="R183" s="50" t="s">
        <v>1653</v>
      </c>
      <c r="S183" s="51">
        <v>6</v>
      </c>
      <c r="T183" s="136">
        <f>IFERROR([Expenditure3]*HLOOKUP([Expenditure2],'Curr conv'!$B$17:$BF$56,VLOOKUP('Data Reference Sheet'!$A$1,'Data Reference Sheet'!$A$11:$B$27,2,0),FALSE), "No data")</f>
        <v>0</v>
      </c>
      <c r="U183" s="136">
        <f>IFERROR(Table1[[#This Row],[Calculation1]]/Exchange,"No data")</f>
        <v>0</v>
      </c>
      <c r="V18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3" s="136" t="str">
        <f>IFERROR(Table1[[#This Row],[Calculation3]]/Exchange,"No data")</f>
        <v>No data</v>
      </c>
    </row>
    <row r="184" spans="2:23">
      <c r="B184" s="50" t="s">
        <v>204</v>
      </c>
      <c r="C184" s="50" t="s">
        <v>1650</v>
      </c>
      <c r="D184" s="50" t="s">
        <v>1646</v>
      </c>
      <c r="E184" s="50" t="s">
        <v>182</v>
      </c>
      <c r="F184" s="51" t="s">
        <v>1631</v>
      </c>
      <c r="G184" s="50" t="s">
        <v>205</v>
      </c>
      <c r="H184" s="50" t="s">
        <v>1608</v>
      </c>
      <c r="I184" s="50" t="s">
        <v>1599</v>
      </c>
      <c r="J184" s="50">
        <v>10</v>
      </c>
      <c r="K184" s="139" t="s">
        <v>1601</v>
      </c>
      <c r="L184" s="139" t="s">
        <v>1601</v>
      </c>
      <c r="M184" s="141">
        <v>1</v>
      </c>
      <c r="N184" s="50" t="s">
        <v>20</v>
      </c>
      <c r="O184" s="50">
        <v>2007</v>
      </c>
      <c r="P184" s="52">
        <v>0</v>
      </c>
      <c r="Q184" s="50">
        <v>5</v>
      </c>
      <c r="R184" s="50" t="s">
        <v>1653</v>
      </c>
      <c r="S184" s="51">
        <v>6</v>
      </c>
      <c r="T184" s="136">
        <f>IFERROR([Expenditure3]*HLOOKUP([Expenditure2],'Curr conv'!$B$17:$BF$56,VLOOKUP('Data Reference Sheet'!$A$1,'Data Reference Sheet'!$A$11:$B$27,2,0),FALSE), "No data")</f>
        <v>0</v>
      </c>
      <c r="U184" s="136">
        <f>IFERROR(Table1[[#This Row],[Calculation1]]/Exchange,"No data")</f>
        <v>0</v>
      </c>
      <c r="V18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4" s="136" t="str">
        <f>IFERROR(Table1[[#This Row],[Calculation3]]/Exchange,"No data")</f>
        <v>No data</v>
      </c>
    </row>
    <row r="185" spans="2:23">
      <c r="B185" s="50" t="s">
        <v>204</v>
      </c>
      <c r="C185" s="50" t="s">
        <v>1650</v>
      </c>
      <c r="D185" s="50" t="s">
        <v>1646</v>
      </c>
      <c r="E185" s="50" t="s">
        <v>182</v>
      </c>
      <c r="F185" s="51" t="s">
        <v>1631</v>
      </c>
      <c r="G185" s="50" t="s">
        <v>205</v>
      </c>
      <c r="H185" s="50" t="s">
        <v>1608</v>
      </c>
      <c r="I185" s="50" t="s">
        <v>1599</v>
      </c>
      <c r="J185" s="50">
        <v>10</v>
      </c>
      <c r="K185" s="139" t="s">
        <v>1601</v>
      </c>
      <c r="L185" s="139" t="s">
        <v>1601</v>
      </c>
      <c r="M185" s="141">
        <v>1</v>
      </c>
      <c r="N185" s="50" t="s">
        <v>20</v>
      </c>
      <c r="O185" s="50">
        <v>2008</v>
      </c>
      <c r="P185" s="52">
        <v>0</v>
      </c>
      <c r="Q185" s="50">
        <v>5</v>
      </c>
      <c r="R185" s="50" t="s">
        <v>1653</v>
      </c>
      <c r="S185" s="51">
        <v>6</v>
      </c>
      <c r="T185" s="136">
        <f>IFERROR([Expenditure3]*HLOOKUP([Expenditure2],'Curr conv'!$B$17:$BF$56,VLOOKUP('Data Reference Sheet'!$A$1,'Data Reference Sheet'!$A$11:$B$27,2,0),FALSE), "No data")</f>
        <v>0</v>
      </c>
      <c r="U185" s="136">
        <f>IFERROR(Table1[[#This Row],[Calculation1]]/Exchange,"No data")</f>
        <v>0</v>
      </c>
      <c r="V18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5" s="136" t="str">
        <f>IFERROR(Table1[[#This Row],[Calculation3]]/Exchange,"No data")</f>
        <v>No data</v>
      </c>
    </row>
    <row r="186" spans="2:23">
      <c r="B186" s="50" t="s">
        <v>204</v>
      </c>
      <c r="C186" s="50" t="s">
        <v>1650</v>
      </c>
      <c r="D186" s="50" t="s">
        <v>1646</v>
      </c>
      <c r="E186" s="50" t="s">
        <v>182</v>
      </c>
      <c r="F186" s="51" t="s">
        <v>1631</v>
      </c>
      <c r="G186" s="50" t="s">
        <v>205</v>
      </c>
      <c r="H186" s="50" t="s">
        <v>1608</v>
      </c>
      <c r="I186" s="50" t="s">
        <v>1599</v>
      </c>
      <c r="J186" s="50">
        <v>10</v>
      </c>
      <c r="K186" s="139" t="s">
        <v>1601</v>
      </c>
      <c r="L186" s="139" t="s">
        <v>1601</v>
      </c>
      <c r="M186" s="141">
        <v>1</v>
      </c>
      <c r="N186" s="50" t="s">
        <v>20</v>
      </c>
      <c r="O186" s="50">
        <v>2009</v>
      </c>
      <c r="P186" s="52">
        <v>0</v>
      </c>
      <c r="Q186" s="50">
        <v>5</v>
      </c>
      <c r="R186" s="50" t="s">
        <v>1653</v>
      </c>
      <c r="S186" s="51">
        <v>6</v>
      </c>
      <c r="T186" s="136">
        <f>IFERROR([Expenditure3]*HLOOKUP([Expenditure2],'Curr conv'!$B$17:$BF$56,VLOOKUP('Data Reference Sheet'!$A$1,'Data Reference Sheet'!$A$11:$B$27,2,0),FALSE), "No data")</f>
        <v>0</v>
      </c>
      <c r="U186" s="136">
        <f>IFERROR(Table1[[#This Row],[Calculation1]]/Exchange,"No data")</f>
        <v>0</v>
      </c>
      <c r="V18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6" s="136" t="str">
        <f>IFERROR(Table1[[#This Row],[Calculation3]]/Exchange,"No data")</f>
        <v>No data</v>
      </c>
    </row>
    <row r="187" spans="2:23">
      <c r="B187" s="50" t="s">
        <v>204</v>
      </c>
      <c r="C187" s="50" t="s">
        <v>1650</v>
      </c>
      <c r="D187" s="50" t="s">
        <v>1646</v>
      </c>
      <c r="E187" s="50" t="s">
        <v>182</v>
      </c>
      <c r="F187" s="51" t="s">
        <v>1631</v>
      </c>
      <c r="G187" s="50" t="s">
        <v>205</v>
      </c>
      <c r="H187" s="50" t="s">
        <v>1608</v>
      </c>
      <c r="I187" s="50" t="s">
        <v>1599</v>
      </c>
      <c r="J187" s="50">
        <v>10</v>
      </c>
      <c r="K187" s="139" t="s">
        <v>1601</v>
      </c>
      <c r="L187" s="139" t="s">
        <v>1601</v>
      </c>
      <c r="M187" s="141">
        <v>1</v>
      </c>
      <c r="N187" s="50" t="s">
        <v>20</v>
      </c>
      <c r="O187" s="50">
        <v>2010</v>
      </c>
      <c r="P187" s="52">
        <v>0</v>
      </c>
      <c r="Q187" s="50">
        <v>5</v>
      </c>
      <c r="R187" s="50" t="s">
        <v>1653</v>
      </c>
      <c r="S187" s="51">
        <v>6</v>
      </c>
      <c r="T187" s="136">
        <f>IFERROR([Expenditure3]*HLOOKUP([Expenditure2],'Curr conv'!$B$17:$BF$56,VLOOKUP('Data Reference Sheet'!$A$1,'Data Reference Sheet'!$A$11:$B$27,2,0),FALSE), "No data")</f>
        <v>0</v>
      </c>
      <c r="U187" s="136">
        <f>IFERROR(Table1[[#This Row],[Calculation1]]/Exchange,"No data")</f>
        <v>0</v>
      </c>
      <c r="V18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7" s="136" t="str">
        <f>IFERROR(Table1[[#This Row],[Calculation3]]/Exchange,"No data")</f>
        <v>No data</v>
      </c>
    </row>
    <row r="188" spans="2:23">
      <c r="B188" s="50" t="s">
        <v>206</v>
      </c>
      <c r="C188" s="50" t="s">
        <v>1650</v>
      </c>
      <c r="D188" s="50" t="s">
        <v>1646</v>
      </c>
      <c r="E188" s="50" t="s">
        <v>182</v>
      </c>
      <c r="F188" s="51" t="s">
        <v>1631</v>
      </c>
      <c r="G188" s="50" t="s">
        <v>207</v>
      </c>
      <c r="H188" s="50" t="s">
        <v>1608</v>
      </c>
      <c r="I188" s="50" t="s">
        <v>1600</v>
      </c>
      <c r="J188" s="50">
        <v>10</v>
      </c>
      <c r="K188" s="139" t="s">
        <v>1601</v>
      </c>
      <c r="L188" s="139" t="s">
        <v>1601</v>
      </c>
      <c r="M188" s="141">
        <v>1</v>
      </c>
      <c r="N188" s="50" t="s">
        <v>19</v>
      </c>
      <c r="O188" s="50">
        <v>2009</v>
      </c>
      <c r="P188" s="52">
        <v>54</v>
      </c>
      <c r="Q188" s="50">
        <v>1</v>
      </c>
      <c r="R188" s="50" t="s">
        <v>1653</v>
      </c>
      <c r="S188" s="51">
        <v>6</v>
      </c>
      <c r="T188" s="136">
        <f>IFERROR([Expenditure3]*HLOOKUP([Expenditure2],'Curr conv'!$B$17:$BF$56,VLOOKUP('Data Reference Sheet'!$A$1,'Data Reference Sheet'!$A$11:$B$27,2,0),FALSE), "No data")</f>
        <v>54</v>
      </c>
      <c r="U188" s="136">
        <f>IFERROR(Table1[[#This Row],[Calculation1]]/Exchange,"No data")</f>
        <v>38.330494037478701</v>
      </c>
      <c r="V18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8" s="136" t="str">
        <f>IFERROR(Table1[[#This Row],[Calculation3]]/Exchange,"No data")</f>
        <v>No data</v>
      </c>
    </row>
    <row r="189" spans="2:23">
      <c r="B189" s="50" t="s">
        <v>206</v>
      </c>
      <c r="C189" s="50" t="s">
        <v>1650</v>
      </c>
      <c r="D189" s="50" t="s">
        <v>1646</v>
      </c>
      <c r="E189" s="50" t="s">
        <v>182</v>
      </c>
      <c r="F189" s="51" t="s">
        <v>1631</v>
      </c>
      <c r="G189" s="50" t="s">
        <v>207</v>
      </c>
      <c r="H189" s="50" t="s">
        <v>1608</v>
      </c>
      <c r="I189" s="50" t="s">
        <v>1600</v>
      </c>
      <c r="J189" s="50">
        <v>10</v>
      </c>
      <c r="K189" s="139" t="s">
        <v>1601</v>
      </c>
      <c r="L189" s="139" t="s">
        <v>1601</v>
      </c>
      <c r="M189" s="141">
        <v>1</v>
      </c>
      <c r="N189" s="50" t="s">
        <v>20</v>
      </c>
      <c r="O189" s="50">
        <v>2006</v>
      </c>
      <c r="P189" s="52">
        <v>0</v>
      </c>
      <c r="Q189" s="50">
        <v>5</v>
      </c>
      <c r="R189" s="50" t="s">
        <v>1653</v>
      </c>
      <c r="S189" s="51">
        <v>6</v>
      </c>
      <c r="T189" s="136">
        <f>IFERROR([Expenditure3]*HLOOKUP([Expenditure2],'Curr conv'!$B$17:$BF$56,VLOOKUP('Data Reference Sheet'!$A$1,'Data Reference Sheet'!$A$11:$B$27,2,0),FALSE), "No data")</f>
        <v>0</v>
      </c>
      <c r="U189" s="136">
        <f>IFERROR(Table1[[#This Row],[Calculation1]]/Exchange,"No data")</f>
        <v>0</v>
      </c>
      <c r="V18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89" s="136" t="str">
        <f>IFERROR(Table1[[#This Row],[Calculation3]]/Exchange,"No data")</f>
        <v>No data</v>
      </c>
    </row>
    <row r="190" spans="2:23">
      <c r="B190" s="50" t="s">
        <v>206</v>
      </c>
      <c r="C190" s="50" t="s">
        <v>1650</v>
      </c>
      <c r="D190" s="50" t="s">
        <v>1646</v>
      </c>
      <c r="E190" s="50" t="s">
        <v>182</v>
      </c>
      <c r="F190" s="51" t="s">
        <v>1631</v>
      </c>
      <c r="G190" s="50" t="s">
        <v>207</v>
      </c>
      <c r="H190" s="50" t="s">
        <v>1608</v>
      </c>
      <c r="I190" s="50" t="s">
        <v>1600</v>
      </c>
      <c r="J190" s="50">
        <v>10</v>
      </c>
      <c r="K190" s="139" t="s">
        <v>1601</v>
      </c>
      <c r="L190" s="139" t="s">
        <v>1601</v>
      </c>
      <c r="M190" s="141">
        <v>1</v>
      </c>
      <c r="N190" s="50" t="s">
        <v>20</v>
      </c>
      <c r="O190" s="50">
        <v>2007</v>
      </c>
      <c r="P190" s="52">
        <v>0</v>
      </c>
      <c r="Q190" s="50">
        <v>5</v>
      </c>
      <c r="R190" s="50" t="s">
        <v>1653</v>
      </c>
      <c r="S190" s="51">
        <v>6</v>
      </c>
      <c r="T190" s="136">
        <f>IFERROR([Expenditure3]*HLOOKUP([Expenditure2],'Curr conv'!$B$17:$BF$56,VLOOKUP('Data Reference Sheet'!$A$1,'Data Reference Sheet'!$A$11:$B$27,2,0),FALSE), "No data")</f>
        <v>0</v>
      </c>
      <c r="U190" s="136">
        <f>IFERROR(Table1[[#This Row],[Calculation1]]/Exchange,"No data")</f>
        <v>0</v>
      </c>
      <c r="V19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0" s="136" t="str">
        <f>IFERROR(Table1[[#This Row],[Calculation3]]/Exchange,"No data")</f>
        <v>No data</v>
      </c>
    </row>
    <row r="191" spans="2:23">
      <c r="B191" s="50" t="s">
        <v>206</v>
      </c>
      <c r="C191" s="50" t="s">
        <v>1650</v>
      </c>
      <c r="D191" s="50" t="s">
        <v>1646</v>
      </c>
      <c r="E191" s="50" t="s">
        <v>182</v>
      </c>
      <c r="F191" s="51" t="s">
        <v>1631</v>
      </c>
      <c r="G191" s="50" t="s">
        <v>207</v>
      </c>
      <c r="H191" s="50" t="s">
        <v>1608</v>
      </c>
      <c r="I191" s="50" t="s">
        <v>1600</v>
      </c>
      <c r="J191" s="50">
        <v>10</v>
      </c>
      <c r="K191" s="139" t="s">
        <v>1601</v>
      </c>
      <c r="L191" s="139" t="s">
        <v>1601</v>
      </c>
      <c r="M191" s="141">
        <v>1</v>
      </c>
      <c r="N191" s="50" t="s">
        <v>20</v>
      </c>
      <c r="O191" s="50">
        <v>2008</v>
      </c>
      <c r="P191" s="52">
        <v>0</v>
      </c>
      <c r="Q191" s="50">
        <v>5</v>
      </c>
      <c r="R191" s="50" t="s">
        <v>1653</v>
      </c>
      <c r="S191" s="51">
        <v>6</v>
      </c>
      <c r="T191" s="136">
        <f>IFERROR([Expenditure3]*HLOOKUP([Expenditure2],'Curr conv'!$B$17:$BF$56,VLOOKUP('Data Reference Sheet'!$A$1,'Data Reference Sheet'!$A$11:$B$27,2,0),FALSE), "No data")</f>
        <v>0</v>
      </c>
      <c r="U191" s="136">
        <f>IFERROR(Table1[[#This Row],[Calculation1]]/Exchange,"No data")</f>
        <v>0</v>
      </c>
      <c r="V19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1" s="136" t="str">
        <f>IFERROR(Table1[[#This Row],[Calculation3]]/Exchange,"No data")</f>
        <v>No data</v>
      </c>
    </row>
    <row r="192" spans="2:23">
      <c r="B192" s="50" t="s">
        <v>206</v>
      </c>
      <c r="C192" s="50" t="s">
        <v>1650</v>
      </c>
      <c r="D192" s="50" t="s">
        <v>1646</v>
      </c>
      <c r="E192" s="50" t="s">
        <v>182</v>
      </c>
      <c r="F192" s="51" t="s">
        <v>1631</v>
      </c>
      <c r="G192" s="50" t="s">
        <v>207</v>
      </c>
      <c r="H192" s="50" t="s">
        <v>1608</v>
      </c>
      <c r="I192" s="50" t="s">
        <v>1600</v>
      </c>
      <c r="J192" s="50">
        <v>10</v>
      </c>
      <c r="K192" s="139" t="s">
        <v>1601</v>
      </c>
      <c r="L192" s="139" t="s">
        <v>1601</v>
      </c>
      <c r="M192" s="141">
        <v>1</v>
      </c>
      <c r="N192" s="50" t="s">
        <v>20</v>
      </c>
      <c r="O192" s="50">
        <v>2009</v>
      </c>
      <c r="P192" s="52">
        <v>0</v>
      </c>
      <c r="Q192" s="50">
        <v>5</v>
      </c>
      <c r="R192" s="50" t="s">
        <v>1653</v>
      </c>
      <c r="S192" s="51">
        <v>6</v>
      </c>
      <c r="T192" s="136">
        <f>IFERROR([Expenditure3]*HLOOKUP([Expenditure2],'Curr conv'!$B$17:$BF$56,VLOOKUP('Data Reference Sheet'!$A$1,'Data Reference Sheet'!$A$11:$B$27,2,0),FALSE), "No data")</f>
        <v>0</v>
      </c>
      <c r="U192" s="136">
        <f>IFERROR(Table1[[#This Row],[Calculation1]]/Exchange,"No data")</f>
        <v>0</v>
      </c>
      <c r="V19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2" s="136" t="str">
        <f>IFERROR(Table1[[#This Row],[Calculation3]]/Exchange,"No data")</f>
        <v>No data</v>
      </c>
    </row>
    <row r="193" spans="2:23">
      <c r="B193" s="50" t="s">
        <v>206</v>
      </c>
      <c r="C193" s="50" t="s">
        <v>1650</v>
      </c>
      <c r="D193" s="50" t="s">
        <v>1646</v>
      </c>
      <c r="E193" s="50" t="s">
        <v>182</v>
      </c>
      <c r="F193" s="51" t="s">
        <v>1631</v>
      </c>
      <c r="G193" s="50" t="s">
        <v>207</v>
      </c>
      <c r="H193" s="50" t="s">
        <v>1608</v>
      </c>
      <c r="I193" s="50" t="s">
        <v>1600</v>
      </c>
      <c r="J193" s="50">
        <v>10</v>
      </c>
      <c r="K193" s="139" t="s">
        <v>1601</v>
      </c>
      <c r="L193" s="139" t="s">
        <v>1601</v>
      </c>
      <c r="M193" s="141">
        <v>1</v>
      </c>
      <c r="N193" s="50" t="s">
        <v>20</v>
      </c>
      <c r="O193" s="50">
        <v>2010</v>
      </c>
      <c r="P193" s="52">
        <v>0</v>
      </c>
      <c r="Q193" s="50">
        <v>5</v>
      </c>
      <c r="R193" s="50" t="s">
        <v>1653</v>
      </c>
      <c r="S193" s="51">
        <v>6</v>
      </c>
      <c r="T193" s="136">
        <f>IFERROR([Expenditure3]*HLOOKUP([Expenditure2],'Curr conv'!$B$17:$BF$56,VLOOKUP('Data Reference Sheet'!$A$1,'Data Reference Sheet'!$A$11:$B$27,2,0),FALSE), "No data")</f>
        <v>0</v>
      </c>
      <c r="U193" s="136">
        <f>IFERROR(Table1[[#This Row],[Calculation1]]/Exchange,"No data")</f>
        <v>0</v>
      </c>
      <c r="V19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3" s="136" t="str">
        <f>IFERROR(Table1[[#This Row],[Calculation3]]/Exchange,"No data")</f>
        <v>No data</v>
      </c>
    </row>
    <row r="194" spans="2:23">
      <c r="B194" s="50" t="s">
        <v>208</v>
      </c>
      <c r="C194" s="50" t="s">
        <v>1650</v>
      </c>
      <c r="D194" s="50" t="s">
        <v>1646</v>
      </c>
      <c r="E194" s="50" t="s">
        <v>182</v>
      </c>
      <c r="F194" s="51" t="s">
        <v>1631</v>
      </c>
      <c r="G194" s="50" t="s">
        <v>209</v>
      </c>
      <c r="H194" s="50" t="s">
        <v>1608</v>
      </c>
      <c r="I194" s="50" t="s">
        <v>1598</v>
      </c>
      <c r="J194" s="50">
        <v>8</v>
      </c>
      <c r="K194" s="139">
        <v>2009</v>
      </c>
      <c r="L194" s="139">
        <v>1</v>
      </c>
      <c r="M194" s="141">
        <v>1</v>
      </c>
      <c r="N194" s="50" t="s">
        <v>16</v>
      </c>
      <c r="O194" s="50">
        <v>2009</v>
      </c>
      <c r="P194" s="52">
        <v>97</v>
      </c>
      <c r="Q194" s="50">
        <v>1</v>
      </c>
      <c r="R194" s="50" t="s">
        <v>1653</v>
      </c>
      <c r="S194" s="51">
        <v>6</v>
      </c>
      <c r="T194" s="136">
        <f>IFERROR([Expenditure3]*HLOOKUP([Expenditure2],'Curr conv'!$B$17:$BF$56,VLOOKUP('Data Reference Sheet'!$A$1,'Data Reference Sheet'!$A$11:$B$27,2,0),FALSE), "No data")</f>
        <v>97</v>
      </c>
      <c r="U194" s="136">
        <f>IFERROR(Table1[[#This Row],[Calculation1]]/Exchange,"No data")</f>
        <v>68.852924474730258</v>
      </c>
      <c r="V19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16.166666666666668</v>
      </c>
      <c r="W194" s="136">
        <f>IFERROR(Table1[[#This Row],[Calculation3]]/Exchange,"No data")</f>
        <v>11.475487412455045</v>
      </c>
    </row>
    <row r="195" spans="2:23">
      <c r="B195" s="50" t="s">
        <v>208</v>
      </c>
      <c r="C195" s="50" t="s">
        <v>1650</v>
      </c>
      <c r="D195" s="50" t="s">
        <v>1646</v>
      </c>
      <c r="E195" s="50" t="s">
        <v>182</v>
      </c>
      <c r="F195" s="51" t="s">
        <v>1631</v>
      </c>
      <c r="G195" s="50" t="s">
        <v>209</v>
      </c>
      <c r="H195" s="50" t="s">
        <v>1608</v>
      </c>
      <c r="I195" s="50" t="s">
        <v>1598</v>
      </c>
      <c r="J195" s="50">
        <v>8</v>
      </c>
      <c r="K195" s="139" t="s">
        <v>1601</v>
      </c>
      <c r="L195" s="139" t="s">
        <v>1601</v>
      </c>
      <c r="M195" s="141" t="s">
        <v>1601</v>
      </c>
      <c r="N195" s="50" t="s">
        <v>19</v>
      </c>
      <c r="O195" s="50">
        <v>2009</v>
      </c>
      <c r="P195" s="52" t="s">
        <v>1601</v>
      </c>
      <c r="Q195" s="50" t="s">
        <v>1601</v>
      </c>
      <c r="R195" s="50" t="s">
        <v>1653</v>
      </c>
      <c r="S195" s="51">
        <v>6</v>
      </c>
      <c r="T195" s="136" t="str">
        <f>IFERROR([Expenditure3]*HLOOKUP([Expenditure2],'Curr conv'!$B$17:$BF$56,VLOOKUP('Data Reference Sheet'!$A$1,'Data Reference Sheet'!$A$11:$B$27,2,0),FALSE), "No data")</f>
        <v>No data</v>
      </c>
      <c r="U195" s="136" t="str">
        <f>IFERROR(Table1[[#This Row],[Calculation1]]/Exchange,"No data")</f>
        <v>No data</v>
      </c>
      <c r="V19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5" s="136" t="str">
        <f>IFERROR(Table1[[#This Row],[Calculation3]]/Exchange,"No data")</f>
        <v>No data</v>
      </c>
    </row>
    <row r="196" spans="2:23">
      <c r="B196" s="50" t="s">
        <v>210</v>
      </c>
      <c r="C196" s="50" t="s">
        <v>1650</v>
      </c>
      <c r="D196" s="50" t="s">
        <v>1646</v>
      </c>
      <c r="E196" s="50" t="s">
        <v>182</v>
      </c>
      <c r="F196" s="51" t="s">
        <v>1631</v>
      </c>
      <c r="G196" s="50" t="s">
        <v>211</v>
      </c>
      <c r="H196" s="50" t="s">
        <v>1608</v>
      </c>
      <c r="I196" s="50" t="s">
        <v>1599</v>
      </c>
      <c r="J196" s="50">
        <v>8</v>
      </c>
      <c r="K196" s="139">
        <v>2006</v>
      </c>
      <c r="L196" s="139">
        <v>4</v>
      </c>
      <c r="M196" s="141">
        <v>1</v>
      </c>
      <c r="N196" s="50" t="s">
        <v>16</v>
      </c>
      <c r="O196" s="50">
        <v>2006</v>
      </c>
      <c r="P196" s="52">
        <v>60</v>
      </c>
      <c r="Q196" s="50">
        <v>1</v>
      </c>
      <c r="R196" s="50" t="s">
        <v>1653</v>
      </c>
      <c r="S196" s="51">
        <v>6</v>
      </c>
      <c r="T196" s="136">
        <f>IFERROR([Expenditure3]*HLOOKUP([Expenditure2],'Curr conv'!$B$17:$BF$56,VLOOKUP('Data Reference Sheet'!$A$1,'Data Reference Sheet'!$A$11:$B$27,2,0),FALSE), "No data")</f>
        <v>151.57740332982962</v>
      </c>
      <c r="U196" s="136">
        <f>IFERROR(Table1[[#This Row],[Calculation1]]/Exchange,"No data")</f>
        <v>107.59327323241739</v>
      </c>
      <c r="V19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25.262900554971605</v>
      </c>
      <c r="W196" s="136">
        <f>IFERROR(Table1[[#This Row],[Calculation3]]/Exchange,"No data")</f>
        <v>17.932212205402898</v>
      </c>
    </row>
    <row r="197" spans="2:23">
      <c r="B197" s="50" t="s">
        <v>210</v>
      </c>
      <c r="C197" s="50" t="s">
        <v>1650</v>
      </c>
      <c r="D197" s="50" t="s">
        <v>1646</v>
      </c>
      <c r="E197" s="50" t="s">
        <v>182</v>
      </c>
      <c r="F197" s="51" t="s">
        <v>1631</v>
      </c>
      <c r="G197" s="50" t="s">
        <v>211</v>
      </c>
      <c r="H197" s="50" t="s">
        <v>1608</v>
      </c>
      <c r="I197" s="50" t="s">
        <v>1599</v>
      </c>
      <c r="J197" s="50">
        <v>8</v>
      </c>
      <c r="K197" s="139" t="s">
        <v>1601</v>
      </c>
      <c r="L197" s="139" t="s">
        <v>1601</v>
      </c>
      <c r="M197" s="141">
        <v>1</v>
      </c>
      <c r="N197" s="50" t="s">
        <v>19</v>
      </c>
      <c r="O197" s="50">
        <v>2009</v>
      </c>
      <c r="P197" s="52">
        <v>33.6</v>
      </c>
      <c r="Q197" s="50">
        <v>1</v>
      </c>
      <c r="R197" s="50" t="s">
        <v>1653</v>
      </c>
      <c r="S197" s="51">
        <v>6</v>
      </c>
      <c r="T197" s="136">
        <f>IFERROR([Expenditure3]*HLOOKUP([Expenditure2],'Curr conv'!$B$17:$BF$56,VLOOKUP('Data Reference Sheet'!$A$1,'Data Reference Sheet'!$A$11:$B$27,2,0),FALSE), "No data")</f>
        <v>33.6</v>
      </c>
      <c r="U197" s="136">
        <f>IFERROR(Table1[[#This Row],[Calculation1]]/Exchange,"No data")</f>
        <v>23.850085178875638</v>
      </c>
      <c r="V19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197" s="136" t="str">
        <f>IFERROR(Table1[[#This Row],[Calculation3]]/Exchange,"No data")</f>
        <v>No data</v>
      </c>
    </row>
    <row r="198" spans="2:23">
      <c r="B198" s="50" t="s">
        <v>210</v>
      </c>
      <c r="C198" s="50" t="s">
        <v>1650</v>
      </c>
      <c r="D198" s="50" t="s">
        <v>1646</v>
      </c>
      <c r="E198" s="50" t="s">
        <v>182</v>
      </c>
      <c r="F198" s="51" t="s">
        <v>1631</v>
      </c>
      <c r="G198" s="50" t="s">
        <v>211</v>
      </c>
      <c r="H198" s="50" t="s">
        <v>1608</v>
      </c>
      <c r="I198" s="50" t="s">
        <v>1599</v>
      </c>
      <c r="J198" s="50">
        <v>8</v>
      </c>
      <c r="K198" s="139">
        <v>2006</v>
      </c>
      <c r="L198" s="139">
        <v>4</v>
      </c>
      <c r="M198" s="141">
        <v>1</v>
      </c>
      <c r="N198" s="50" t="s">
        <v>20</v>
      </c>
      <c r="O198" s="50">
        <v>2006</v>
      </c>
      <c r="P198" s="52">
        <v>0</v>
      </c>
      <c r="Q198" s="50">
        <v>5</v>
      </c>
      <c r="R198" s="50" t="s">
        <v>1653</v>
      </c>
      <c r="S198" s="51">
        <v>6</v>
      </c>
      <c r="T198" s="136">
        <f>IFERROR([Expenditure3]*HLOOKUP([Expenditure2],'Curr conv'!$B$17:$BF$56,VLOOKUP('Data Reference Sheet'!$A$1,'Data Reference Sheet'!$A$11:$B$27,2,0),FALSE), "No data")</f>
        <v>0</v>
      </c>
      <c r="U198" s="136">
        <f>IFERROR(Table1[[#This Row],[Calculation1]]/Exchange,"No data")</f>
        <v>0</v>
      </c>
      <c r="V19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98" s="136">
        <f>IFERROR(Table1[[#This Row],[Calculation3]]/Exchange,"No data")</f>
        <v>0</v>
      </c>
    </row>
    <row r="199" spans="2:23">
      <c r="B199" s="50" t="s">
        <v>210</v>
      </c>
      <c r="C199" s="50" t="s">
        <v>1650</v>
      </c>
      <c r="D199" s="50" t="s">
        <v>1646</v>
      </c>
      <c r="E199" s="50" t="s">
        <v>182</v>
      </c>
      <c r="F199" s="51" t="s">
        <v>1631</v>
      </c>
      <c r="G199" s="50" t="s">
        <v>211</v>
      </c>
      <c r="H199" s="50" t="s">
        <v>1608</v>
      </c>
      <c r="I199" s="50" t="s">
        <v>1599</v>
      </c>
      <c r="J199" s="50">
        <v>8</v>
      </c>
      <c r="K199" s="139">
        <v>2006</v>
      </c>
      <c r="L199" s="139">
        <v>4</v>
      </c>
      <c r="M199" s="141">
        <v>1</v>
      </c>
      <c r="N199" s="50" t="s">
        <v>20</v>
      </c>
      <c r="O199" s="50">
        <v>2007</v>
      </c>
      <c r="P199" s="52">
        <v>0</v>
      </c>
      <c r="Q199" s="50">
        <v>5</v>
      </c>
      <c r="R199" s="50" t="s">
        <v>1653</v>
      </c>
      <c r="S199" s="51">
        <v>6</v>
      </c>
      <c r="T199" s="136">
        <f>IFERROR([Expenditure3]*HLOOKUP([Expenditure2],'Curr conv'!$B$17:$BF$56,VLOOKUP('Data Reference Sheet'!$A$1,'Data Reference Sheet'!$A$11:$B$27,2,0),FALSE), "No data")</f>
        <v>0</v>
      </c>
      <c r="U199" s="136">
        <f>IFERROR(Table1[[#This Row],[Calculation1]]/Exchange,"No data")</f>
        <v>0</v>
      </c>
      <c r="V19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199" s="136">
        <f>IFERROR(Table1[[#This Row],[Calculation3]]/Exchange,"No data")</f>
        <v>0</v>
      </c>
    </row>
    <row r="200" spans="2:23">
      <c r="B200" s="50" t="s">
        <v>210</v>
      </c>
      <c r="C200" s="50" t="s">
        <v>1650</v>
      </c>
      <c r="D200" s="50" t="s">
        <v>1646</v>
      </c>
      <c r="E200" s="50" t="s">
        <v>182</v>
      </c>
      <c r="F200" s="51" t="s">
        <v>1631</v>
      </c>
      <c r="G200" s="50" t="s">
        <v>211</v>
      </c>
      <c r="H200" s="50" t="s">
        <v>1608</v>
      </c>
      <c r="I200" s="50" t="s">
        <v>1599</v>
      </c>
      <c r="J200" s="50">
        <v>8</v>
      </c>
      <c r="K200" s="139">
        <v>2006</v>
      </c>
      <c r="L200" s="139">
        <v>4</v>
      </c>
      <c r="M200" s="141">
        <v>1</v>
      </c>
      <c r="N200" s="50" t="s">
        <v>20</v>
      </c>
      <c r="O200" s="50">
        <v>2008</v>
      </c>
      <c r="P200" s="52">
        <v>0</v>
      </c>
      <c r="Q200" s="50">
        <v>5</v>
      </c>
      <c r="R200" s="50" t="s">
        <v>1653</v>
      </c>
      <c r="S200" s="51">
        <v>6</v>
      </c>
      <c r="T200" s="136">
        <f>IFERROR([Expenditure3]*HLOOKUP([Expenditure2],'Curr conv'!$B$17:$BF$56,VLOOKUP('Data Reference Sheet'!$A$1,'Data Reference Sheet'!$A$11:$B$27,2,0),FALSE), "No data")</f>
        <v>0</v>
      </c>
      <c r="U200" s="136">
        <f>IFERROR(Table1[[#This Row],[Calculation1]]/Exchange,"No data")</f>
        <v>0</v>
      </c>
      <c r="V20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00" s="136">
        <f>IFERROR(Table1[[#This Row],[Calculation3]]/Exchange,"No data")</f>
        <v>0</v>
      </c>
    </row>
    <row r="201" spans="2:23">
      <c r="B201" s="50" t="s">
        <v>210</v>
      </c>
      <c r="C201" s="50" t="s">
        <v>1650</v>
      </c>
      <c r="D201" s="50" t="s">
        <v>1646</v>
      </c>
      <c r="E201" s="50" t="s">
        <v>182</v>
      </c>
      <c r="F201" s="51" t="s">
        <v>1631</v>
      </c>
      <c r="G201" s="50" t="s">
        <v>211</v>
      </c>
      <c r="H201" s="50" t="s">
        <v>1608</v>
      </c>
      <c r="I201" s="50" t="s">
        <v>1599</v>
      </c>
      <c r="J201" s="50">
        <v>8</v>
      </c>
      <c r="K201" s="139">
        <v>2006</v>
      </c>
      <c r="L201" s="139">
        <v>4</v>
      </c>
      <c r="M201" s="141">
        <v>1</v>
      </c>
      <c r="N201" s="50" t="s">
        <v>20</v>
      </c>
      <c r="O201" s="50">
        <v>2009</v>
      </c>
      <c r="P201" s="52">
        <v>0</v>
      </c>
      <c r="Q201" s="50">
        <v>5</v>
      </c>
      <c r="R201" s="50" t="s">
        <v>1653</v>
      </c>
      <c r="S201" s="51">
        <v>6</v>
      </c>
      <c r="T201" s="136">
        <f>IFERROR([Expenditure3]*HLOOKUP([Expenditure2],'Curr conv'!$B$17:$BF$56,VLOOKUP('Data Reference Sheet'!$A$1,'Data Reference Sheet'!$A$11:$B$27,2,0),FALSE), "No data")</f>
        <v>0</v>
      </c>
      <c r="U201" s="136">
        <f>IFERROR(Table1[[#This Row],[Calculation1]]/Exchange,"No data")</f>
        <v>0</v>
      </c>
      <c r="V20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01" s="136">
        <f>IFERROR(Table1[[#This Row],[Calculation3]]/Exchange,"No data")</f>
        <v>0</v>
      </c>
    </row>
    <row r="202" spans="2:23">
      <c r="B202" s="50" t="s">
        <v>210</v>
      </c>
      <c r="C202" s="50" t="s">
        <v>1650</v>
      </c>
      <c r="D202" s="50" t="s">
        <v>1646</v>
      </c>
      <c r="E202" s="50" t="s">
        <v>182</v>
      </c>
      <c r="F202" s="51" t="s">
        <v>1631</v>
      </c>
      <c r="G202" s="50" t="s">
        <v>211</v>
      </c>
      <c r="H202" s="50" t="s">
        <v>1608</v>
      </c>
      <c r="I202" s="50" t="s">
        <v>1599</v>
      </c>
      <c r="J202" s="50">
        <v>8</v>
      </c>
      <c r="K202" s="139">
        <v>2006</v>
      </c>
      <c r="L202" s="139">
        <v>4</v>
      </c>
      <c r="M202" s="141">
        <v>1</v>
      </c>
      <c r="N202" s="50" t="s">
        <v>20</v>
      </c>
      <c r="O202" s="50">
        <v>2010</v>
      </c>
      <c r="P202" s="52">
        <v>0</v>
      </c>
      <c r="Q202" s="50">
        <v>5</v>
      </c>
      <c r="R202" s="50" t="s">
        <v>1653</v>
      </c>
      <c r="S202" s="51">
        <v>6</v>
      </c>
      <c r="T202" s="136">
        <f>IFERROR([Expenditure3]*HLOOKUP([Expenditure2],'Curr conv'!$B$17:$BF$56,VLOOKUP('Data Reference Sheet'!$A$1,'Data Reference Sheet'!$A$11:$B$27,2,0),FALSE), "No data")</f>
        <v>0</v>
      </c>
      <c r="U202" s="136">
        <f>IFERROR(Table1[[#This Row],[Calculation1]]/Exchange,"No data")</f>
        <v>0</v>
      </c>
      <c r="V20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02" s="136">
        <f>IFERROR(Table1[[#This Row],[Calculation3]]/Exchange,"No data")</f>
        <v>0</v>
      </c>
    </row>
    <row r="203" spans="2:23">
      <c r="B203" s="50" t="s">
        <v>212</v>
      </c>
      <c r="C203" s="50" t="s">
        <v>1650</v>
      </c>
      <c r="D203" s="50" t="s">
        <v>1646</v>
      </c>
      <c r="E203" s="50" t="s">
        <v>182</v>
      </c>
      <c r="F203" s="51" t="s">
        <v>1631</v>
      </c>
      <c r="G203" s="50" t="s">
        <v>213</v>
      </c>
      <c r="H203" s="50" t="s">
        <v>1608</v>
      </c>
      <c r="I203" s="50" t="s">
        <v>1600</v>
      </c>
      <c r="J203" s="50">
        <v>9</v>
      </c>
      <c r="K203" s="139" t="s">
        <v>1601</v>
      </c>
      <c r="L203" s="139" t="s">
        <v>1601</v>
      </c>
      <c r="M203" s="141">
        <v>1</v>
      </c>
      <c r="N203" s="50" t="s">
        <v>19</v>
      </c>
      <c r="O203" s="50">
        <v>2009</v>
      </c>
      <c r="P203" s="52">
        <v>9.6</v>
      </c>
      <c r="Q203" s="50">
        <v>1</v>
      </c>
      <c r="R203" s="50" t="s">
        <v>1653</v>
      </c>
      <c r="S203" s="51">
        <v>6</v>
      </c>
      <c r="T203" s="136">
        <f>IFERROR([Expenditure3]*HLOOKUP([Expenditure2],'Curr conv'!$B$17:$BF$56,VLOOKUP('Data Reference Sheet'!$A$1,'Data Reference Sheet'!$A$11:$B$27,2,0),FALSE), "No data")</f>
        <v>9.6</v>
      </c>
      <c r="U203" s="136">
        <f>IFERROR(Table1[[#This Row],[Calculation1]]/Exchange,"No data")</f>
        <v>6.8143100511073245</v>
      </c>
      <c r="V20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3" s="136" t="str">
        <f>IFERROR(Table1[[#This Row],[Calculation3]]/Exchange,"No data")</f>
        <v>No data</v>
      </c>
    </row>
    <row r="204" spans="2:23">
      <c r="B204" s="50" t="s">
        <v>212</v>
      </c>
      <c r="C204" s="50" t="s">
        <v>1650</v>
      </c>
      <c r="D204" s="50" t="s">
        <v>1646</v>
      </c>
      <c r="E204" s="50" t="s">
        <v>182</v>
      </c>
      <c r="F204" s="51" t="s">
        <v>1631</v>
      </c>
      <c r="G204" s="50" t="s">
        <v>213</v>
      </c>
      <c r="H204" s="50" t="s">
        <v>1608</v>
      </c>
      <c r="I204" s="50" t="s">
        <v>1600</v>
      </c>
      <c r="J204" s="50">
        <v>9</v>
      </c>
      <c r="K204" s="139" t="s">
        <v>1601</v>
      </c>
      <c r="L204" s="139" t="s">
        <v>1601</v>
      </c>
      <c r="M204" s="141">
        <v>1</v>
      </c>
      <c r="N204" s="50" t="s">
        <v>20</v>
      </c>
      <c r="O204" s="50">
        <v>2006</v>
      </c>
      <c r="P204" s="52">
        <v>0</v>
      </c>
      <c r="Q204" s="50">
        <v>5</v>
      </c>
      <c r="R204" s="50" t="s">
        <v>1653</v>
      </c>
      <c r="S204" s="51">
        <v>6</v>
      </c>
      <c r="T204" s="136">
        <f>IFERROR([Expenditure3]*HLOOKUP([Expenditure2],'Curr conv'!$B$17:$BF$56,VLOOKUP('Data Reference Sheet'!$A$1,'Data Reference Sheet'!$A$11:$B$27,2,0),FALSE), "No data")</f>
        <v>0</v>
      </c>
      <c r="U204" s="136">
        <f>IFERROR(Table1[[#This Row],[Calculation1]]/Exchange,"No data")</f>
        <v>0</v>
      </c>
      <c r="V20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4" s="136" t="str">
        <f>IFERROR(Table1[[#This Row],[Calculation3]]/Exchange,"No data")</f>
        <v>No data</v>
      </c>
    </row>
    <row r="205" spans="2:23">
      <c r="B205" s="50" t="s">
        <v>212</v>
      </c>
      <c r="C205" s="50" t="s">
        <v>1650</v>
      </c>
      <c r="D205" s="50" t="s">
        <v>1646</v>
      </c>
      <c r="E205" s="50" t="s">
        <v>182</v>
      </c>
      <c r="F205" s="51" t="s">
        <v>1631</v>
      </c>
      <c r="G205" s="50" t="s">
        <v>213</v>
      </c>
      <c r="H205" s="50" t="s">
        <v>1608</v>
      </c>
      <c r="I205" s="50" t="s">
        <v>1600</v>
      </c>
      <c r="J205" s="50">
        <v>9</v>
      </c>
      <c r="K205" s="139" t="s">
        <v>1601</v>
      </c>
      <c r="L205" s="139" t="s">
        <v>1601</v>
      </c>
      <c r="M205" s="141">
        <v>1</v>
      </c>
      <c r="N205" s="50" t="s">
        <v>20</v>
      </c>
      <c r="O205" s="50">
        <v>2007</v>
      </c>
      <c r="P205" s="52">
        <v>0</v>
      </c>
      <c r="Q205" s="50">
        <v>5</v>
      </c>
      <c r="R205" s="50" t="s">
        <v>1653</v>
      </c>
      <c r="S205" s="51">
        <v>6</v>
      </c>
      <c r="T205" s="136">
        <f>IFERROR([Expenditure3]*HLOOKUP([Expenditure2],'Curr conv'!$B$17:$BF$56,VLOOKUP('Data Reference Sheet'!$A$1,'Data Reference Sheet'!$A$11:$B$27,2,0),FALSE), "No data")</f>
        <v>0</v>
      </c>
      <c r="U205" s="136">
        <f>IFERROR(Table1[[#This Row],[Calculation1]]/Exchange,"No data")</f>
        <v>0</v>
      </c>
      <c r="V20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5" s="136" t="str">
        <f>IFERROR(Table1[[#This Row],[Calculation3]]/Exchange,"No data")</f>
        <v>No data</v>
      </c>
    </row>
    <row r="206" spans="2:23">
      <c r="B206" s="50" t="s">
        <v>212</v>
      </c>
      <c r="C206" s="50" t="s">
        <v>1650</v>
      </c>
      <c r="D206" s="50" t="s">
        <v>1646</v>
      </c>
      <c r="E206" s="50" t="s">
        <v>182</v>
      </c>
      <c r="F206" s="51" t="s">
        <v>1631</v>
      </c>
      <c r="G206" s="50" t="s">
        <v>213</v>
      </c>
      <c r="H206" s="50" t="s">
        <v>1608</v>
      </c>
      <c r="I206" s="50" t="s">
        <v>1600</v>
      </c>
      <c r="J206" s="50">
        <v>9</v>
      </c>
      <c r="K206" s="139" t="s">
        <v>1601</v>
      </c>
      <c r="L206" s="139" t="s">
        <v>1601</v>
      </c>
      <c r="M206" s="141">
        <v>1</v>
      </c>
      <c r="N206" s="50" t="s">
        <v>20</v>
      </c>
      <c r="O206" s="50">
        <v>2008</v>
      </c>
      <c r="P206" s="52">
        <v>0</v>
      </c>
      <c r="Q206" s="50">
        <v>5</v>
      </c>
      <c r="R206" s="50" t="s">
        <v>1653</v>
      </c>
      <c r="S206" s="51">
        <v>6</v>
      </c>
      <c r="T206" s="136">
        <f>IFERROR([Expenditure3]*HLOOKUP([Expenditure2],'Curr conv'!$B$17:$BF$56,VLOOKUP('Data Reference Sheet'!$A$1,'Data Reference Sheet'!$A$11:$B$27,2,0),FALSE), "No data")</f>
        <v>0</v>
      </c>
      <c r="U206" s="136">
        <f>IFERROR(Table1[[#This Row],[Calculation1]]/Exchange,"No data")</f>
        <v>0</v>
      </c>
      <c r="V20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6" s="136" t="str">
        <f>IFERROR(Table1[[#This Row],[Calculation3]]/Exchange,"No data")</f>
        <v>No data</v>
      </c>
    </row>
    <row r="207" spans="2:23">
      <c r="B207" s="50" t="s">
        <v>212</v>
      </c>
      <c r="C207" s="50" t="s">
        <v>1650</v>
      </c>
      <c r="D207" s="50" t="s">
        <v>1646</v>
      </c>
      <c r="E207" s="50" t="s">
        <v>182</v>
      </c>
      <c r="F207" s="51" t="s">
        <v>1631</v>
      </c>
      <c r="G207" s="50" t="s">
        <v>213</v>
      </c>
      <c r="H207" s="50" t="s">
        <v>1608</v>
      </c>
      <c r="I207" s="50" t="s">
        <v>1600</v>
      </c>
      <c r="J207" s="50">
        <v>9</v>
      </c>
      <c r="K207" s="139" t="s">
        <v>1601</v>
      </c>
      <c r="L207" s="139" t="s">
        <v>1601</v>
      </c>
      <c r="M207" s="141">
        <v>1</v>
      </c>
      <c r="N207" s="50" t="s">
        <v>20</v>
      </c>
      <c r="O207" s="50">
        <v>2009</v>
      </c>
      <c r="P207" s="52">
        <v>0</v>
      </c>
      <c r="Q207" s="50">
        <v>5</v>
      </c>
      <c r="R207" s="50" t="s">
        <v>1653</v>
      </c>
      <c r="S207" s="51">
        <v>6</v>
      </c>
      <c r="T207" s="136">
        <f>IFERROR([Expenditure3]*HLOOKUP([Expenditure2],'Curr conv'!$B$17:$BF$56,VLOOKUP('Data Reference Sheet'!$A$1,'Data Reference Sheet'!$A$11:$B$27,2,0),FALSE), "No data")</f>
        <v>0</v>
      </c>
      <c r="U207" s="136">
        <f>IFERROR(Table1[[#This Row],[Calculation1]]/Exchange,"No data")</f>
        <v>0</v>
      </c>
      <c r="V20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7" s="136" t="str">
        <f>IFERROR(Table1[[#This Row],[Calculation3]]/Exchange,"No data")</f>
        <v>No data</v>
      </c>
    </row>
    <row r="208" spans="2:23">
      <c r="B208" s="50" t="s">
        <v>212</v>
      </c>
      <c r="C208" s="50" t="s">
        <v>1650</v>
      </c>
      <c r="D208" s="50" t="s">
        <v>1646</v>
      </c>
      <c r="E208" s="50" t="s">
        <v>182</v>
      </c>
      <c r="F208" s="51" t="s">
        <v>1631</v>
      </c>
      <c r="G208" s="50" t="s">
        <v>213</v>
      </c>
      <c r="H208" s="50" t="s">
        <v>1608</v>
      </c>
      <c r="I208" s="50" t="s">
        <v>1600</v>
      </c>
      <c r="J208" s="50">
        <v>9</v>
      </c>
      <c r="K208" s="139" t="s">
        <v>1601</v>
      </c>
      <c r="L208" s="139" t="s">
        <v>1601</v>
      </c>
      <c r="M208" s="141">
        <v>1</v>
      </c>
      <c r="N208" s="50" t="s">
        <v>20</v>
      </c>
      <c r="O208" s="50">
        <v>2010</v>
      </c>
      <c r="P208" s="52">
        <v>0</v>
      </c>
      <c r="Q208" s="50">
        <v>5</v>
      </c>
      <c r="R208" s="50" t="s">
        <v>1653</v>
      </c>
      <c r="S208" s="51">
        <v>6</v>
      </c>
      <c r="T208" s="136">
        <f>IFERROR([Expenditure3]*HLOOKUP([Expenditure2],'Curr conv'!$B$17:$BF$56,VLOOKUP('Data Reference Sheet'!$A$1,'Data Reference Sheet'!$A$11:$B$27,2,0),FALSE), "No data")</f>
        <v>0</v>
      </c>
      <c r="U208" s="136">
        <f>IFERROR(Table1[[#This Row],[Calculation1]]/Exchange,"No data")</f>
        <v>0</v>
      </c>
      <c r="V20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08" s="136" t="str">
        <f>IFERROR(Table1[[#This Row],[Calculation3]]/Exchange,"No data")</f>
        <v>No data</v>
      </c>
    </row>
    <row r="209" spans="2:23">
      <c r="B209" s="50" t="s">
        <v>214</v>
      </c>
      <c r="C209" s="50" t="s">
        <v>1650</v>
      </c>
      <c r="D209" s="50" t="s">
        <v>1646</v>
      </c>
      <c r="E209" s="50" t="s">
        <v>182</v>
      </c>
      <c r="F209" s="51" t="s">
        <v>1631</v>
      </c>
      <c r="G209" s="50" t="s">
        <v>215</v>
      </c>
      <c r="H209" s="50" t="s">
        <v>1608</v>
      </c>
      <c r="I209" s="50" t="s">
        <v>1599</v>
      </c>
      <c r="J209" s="50">
        <v>6</v>
      </c>
      <c r="K209" s="139">
        <v>2009</v>
      </c>
      <c r="L209" s="139">
        <v>1</v>
      </c>
      <c r="M209" s="141">
        <v>1</v>
      </c>
      <c r="N209" s="50" t="s">
        <v>16</v>
      </c>
      <c r="O209" s="50">
        <v>2009</v>
      </c>
      <c r="P209" s="52">
        <v>60</v>
      </c>
      <c r="Q209" s="50">
        <v>1</v>
      </c>
      <c r="R209" s="50" t="s">
        <v>1653</v>
      </c>
      <c r="S209" s="51">
        <v>6</v>
      </c>
      <c r="T209" s="136">
        <f>IFERROR([Expenditure3]*HLOOKUP([Expenditure2],'Curr conv'!$B$17:$BF$56,VLOOKUP('Data Reference Sheet'!$A$1,'Data Reference Sheet'!$A$11:$B$27,2,0),FALSE), "No data")</f>
        <v>60</v>
      </c>
      <c r="U209" s="136">
        <f>IFERROR(Table1[[#This Row],[Calculation1]]/Exchange,"No data")</f>
        <v>42.58943781942078</v>
      </c>
      <c r="V20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10</v>
      </c>
      <c r="W209" s="136">
        <f>IFERROR(Table1[[#This Row],[Calculation3]]/Exchange,"No data")</f>
        <v>7.0982396365701304</v>
      </c>
    </row>
    <row r="210" spans="2:23">
      <c r="B210" s="50" t="s">
        <v>214</v>
      </c>
      <c r="C210" s="50" t="s">
        <v>1650</v>
      </c>
      <c r="D210" s="50" t="s">
        <v>1646</v>
      </c>
      <c r="E210" s="50" t="s">
        <v>182</v>
      </c>
      <c r="F210" s="51" t="s">
        <v>1631</v>
      </c>
      <c r="G210" s="50" t="s">
        <v>215</v>
      </c>
      <c r="H210" s="50" t="s">
        <v>1608</v>
      </c>
      <c r="I210" s="50" t="s">
        <v>1599</v>
      </c>
      <c r="J210" s="50">
        <v>6</v>
      </c>
      <c r="K210" s="139" t="s">
        <v>1601</v>
      </c>
      <c r="L210" s="139" t="s">
        <v>1601</v>
      </c>
      <c r="M210" s="141" t="s">
        <v>1601</v>
      </c>
      <c r="N210" s="50" t="s">
        <v>19</v>
      </c>
      <c r="O210" s="50">
        <v>2009</v>
      </c>
      <c r="P210" s="52" t="s">
        <v>1601</v>
      </c>
      <c r="Q210" s="50" t="s">
        <v>1601</v>
      </c>
      <c r="R210" s="50" t="s">
        <v>1653</v>
      </c>
      <c r="S210" s="51">
        <v>6</v>
      </c>
      <c r="T210" s="136" t="str">
        <f>IFERROR([Expenditure3]*HLOOKUP([Expenditure2],'Curr conv'!$B$17:$BF$56,VLOOKUP('Data Reference Sheet'!$A$1,'Data Reference Sheet'!$A$11:$B$27,2,0),FALSE), "No data")</f>
        <v>No data</v>
      </c>
      <c r="U210" s="136" t="str">
        <f>IFERROR(Table1[[#This Row],[Calculation1]]/Exchange,"No data")</f>
        <v>No data</v>
      </c>
      <c r="V21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0" s="136" t="str">
        <f>IFERROR(Table1[[#This Row],[Calculation3]]/Exchange,"No data")</f>
        <v>No data</v>
      </c>
    </row>
    <row r="211" spans="2:23">
      <c r="B211" s="50" t="s">
        <v>216</v>
      </c>
      <c r="C211" s="50" t="s">
        <v>1650</v>
      </c>
      <c r="D211" s="45" t="s">
        <v>1646</v>
      </c>
      <c r="E211" s="50" t="s">
        <v>217</v>
      </c>
      <c r="F211" s="51" t="s">
        <v>1638</v>
      </c>
      <c r="G211" s="50" t="s">
        <v>218</v>
      </c>
      <c r="H211" s="50" t="s">
        <v>18</v>
      </c>
      <c r="I211" s="50" t="s">
        <v>1599</v>
      </c>
      <c r="J211" s="50">
        <v>5</v>
      </c>
      <c r="K211" s="139">
        <v>2006</v>
      </c>
      <c r="L211" s="139">
        <v>4</v>
      </c>
      <c r="M211" s="141">
        <v>1</v>
      </c>
      <c r="N211" s="50" t="s">
        <v>16</v>
      </c>
      <c r="O211" s="50">
        <v>2006</v>
      </c>
      <c r="P211" s="52">
        <v>300</v>
      </c>
      <c r="Q211" s="50">
        <v>1</v>
      </c>
      <c r="R211" s="50" t="s">
        <v>1653</v>
      </c>
      <c r="S211" s="51">
        <v>6</v>
      </c>
      <c r="T211" s="136">
        <f>IFERROR([Expenditure3]*HLOOKUP([Expenditure2],'Curr conv'!$B$17:$BF$56,VLOOKUP('Data Reference Sheet'!$A$1,'Data Reference Sheet'!$A$11:$B$27,2,0),FALSE), "No data")</f>
        <v>757.88701664914822</v>
      </c>
      <c r="U211" s="136">
        <f>IFERROR(Table1[[#This Row],[Calculation1]]/Exchange,"No data")</f>
        <v>537.96636616208707</v>
      </c>
      <c r="V211"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126.31450277485804</v>
      </c>
      <c r="W211" s="136">
        <f>IFERROR(Table1[[#This Row],[Calculation3]]/Exchange,"No data")</f>
        <v>89.661061027014512</v>
      </c>
    </row>
    <row r="212" spans="2:23">
      <c r="B212" s="50" t="s">
        <v>216</v>
      </c>
      <c r="C212" s="50" t="s">
        <v>1650</v>
      </c>
      <c r="D212" s="50" t="s">
        <v>1646</v>
      </c>
      <c r="E212" s="50" t="s">
        <v>217</v>
      </c>
      <c r="F212" s="51" t="s">
        <v>1638</v>
      </c>
      <c r="G212" s="50" t="s">
        <v>218</v>
      </c>
      <c r="H212" s="50" t="s">
        <v>18</v>
      </c>
      <c r="I212" s="50" t="s">
        <v>1599</v>
      </c>
      <c r="J212" s="50">
        <v>5</v>
      </c>
      <c r="K212" s="139" t="s">
        <v>1601</v>
      </c>
      <c r="L212" s="139" t="s">
        <v>1601</v>
      </c>
      <c r="M212" s="141" t="s">
        <v>1601</v>
      </c>
      <c r="N212" s="50" t="s">
        <v>19</v>
      </c>
      <c r="O212" s="50">
        <v>2009</v>
      </c>
      <c r="P212" s="52" t="s">
        <v>1601</v>
      </c>
      <c r="Q212" s="50" t="s">
        <v>1601</v>
      </c>
      <c r="R212" s="50" t="s">
        <v>1653</v>
      </c>
      <c r="S212" s="51">
        <v>6</v>
      </c>
      <c r="T212" s="136" t="str">
        <f>IFERROR([Expenditure3]*HLOOKUP([Expenditure2],'Curr conv'!$B$17:$BF$56,VLOOKUP('Data Reference Sheet'!$A$1,'Data Reference Sheet'!$A$11:$B$27,2,0),FALSE), "No data")</f>
        <v>No data</v>
      </c>
      <c r="U212" s="136" t="str">
        <f>IFERROR(Table1[[#This Row],[Calculation1]]/Exchange,"No data")</f>
        <v>No data</v>
      </c>
      <c r="V21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2" s="136" t="str">
        <f>IFERROR(Table1[[#This Row],[Calculation3]]/Exchange,"No data")</f>
        <v>No data</v>
      </c>
    </row>
    <row r="213" spans="2:23">
      <c r="B213" s="50" t="s">
        <v>219</v>
      </c>
      <c r="C213" s="50" t="s">
        <v>1650</v>
      </c>
      <c r="D213" s="50" t="s">
        <v>1646</v>
      </c>
      <c r="E213" s="50" t="s">
        <v>220</v>
      </c>
      <c r="F213" s="51" t="s">
        <v>1641</v>
      </c>
      <c r="G213" s="50" t="s">
        <v>221</v>
      </c>
      <c r="H213" s="50" t="s">
        <v>18</v>
      </c>
      <c r="I213" s="50" t="s">
        <v>1599</v>
      </c>
      <c r="J213" s="50">
        <v>2</v>
      </c>
      <c r="K213" s="139" t="s">
        <v>1601</v>
      </c>
      <c r="L213" s="139" t="s">
        <v>1601</v>
      </c>
      <c r="M213" s="141">
        <v>1</v>
      </c>
      <c r="N213" s="50" t="s">
        <v>19</v>
      </c>
      <c r="O213" s="50">
        <v>2009</v>
      </c>
      <c r="P213" s="52">
        <v>20</v>
      </c>
      <c r="Q213" s="50">
        <v>1</v>
      </c>
      <c r="R213" s="50" t="s">
        <v>1653</v>
      </c>
      <c r="S213" s="51">
        <v>6</v>
      </c>
      <c r="T213" s="136">
        <f>IFERROR([Expenditure3]*HLOOKUP([Expenditure2],'Curr conv'!$B$17:$BF$56,VLOOKUP('Data Reference Sheet'!$A$1,'Data Reference Sheet'!$A$11:$B$27,2,0),FALSE), "No data")</f>
        <v>20</v>
      </c>
      <c r="U213" s="136">
        <f>IFERROR(Table1[[#This Row],[Calculation1]]/Exchange,"No data")</f>
        <v>14.196479273140261</v>
      </c>
      <c r="V21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3" s="136" t="str">
        <f>IFERROR(Table1[[#This Row],[Calculation3]]/Exchange,"No data")</f>
        <v>No data</v>
      </c>
    </row>
    <row r="214" spans="2:23">
      <c r="B214" s="50" t="s">
        <v>222</v>
      </c>
      <c r="C214" s="50" t="s">
        <v>1650</v>
      </c>
      <c r="D214" s="50" t="s">
        <v>1646</v>
      </c>
      <c r="E214" s="50" t="s">
        <v>220</v>
      </c>
      <c r="F214" s="51" t="s">
        <v>1641</v>
      </c>
      <c r="G214" s="50" t="s">
        <v>223</v>
      </c>
      <c r="H214" s="50" t="s">
        <v>18</v>
      </c>
      <c r="I214" s="50" t="s">
        <v>1599</v>
      </c>
      <c r="J214" s="50">
        <v>7</v>
      </c>
      <c r="K214" s="139" t="s">
        <v>1601</v>
      </c>
      <c r="L214" s="139" t="s">
        <v>1601</v>
      </c>
      <c r="M214" s="141">
        <v>1</v>
      </c>
      <c r="N214" s="50" t="s">
        <v>19</v>
      </c>
      <c r="O214" s="50">
        <v>2009</v>
      </c>
      <c r="P214" s="52">
        <v>42</v>
      </c>
      <c r="Q214" s="50">
        <v>1</v>
      </c>
      <c r="R214" s="50" t="s">
        <v>1653</v>
      </c>
      <c r="S214" s="51">
        <v>6</v>
      </c>
      <c r="T214" s="136">
        <f>IFERROR([Expenditure3]*HLOOKUP([Expenditure2],'Curr conv'!$B$17:$BF$56,VLOOKUP('Data Reference Sheet'!$A$1,'Data Reference Sheet'!$A$11:$B$27,2,0),FALSE), "No data")</f>
        <v>42</v>
      </c>
      <c r="U214" s="136">
        <f>IFERROR(Table1[[#This Row],[Calculation1]]/Exchange,"No data")</f>
        <v>29.812606473594549</v>
      </c>
      <c r="V21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4" s="136" t="str">
        <f>IFERROR(Table1[[#This Row],[Calculation3]]/Exchange,"No data")</f>
        <v>No data</v>
      </c>
    </row>
    <row r="215" spans="2:23">
      <c r="B215" s="50" t="s">
        <v>224</v>
      </c>
      <c r="C215" s="50" t="s">
        <v>1650</v>
      </c>
      <c r="D215" s="50" t="s">
        <v>1646</v>
      </c>
      <c r="E215" s="50" t="s">
        <v>220</v>
      </c>
      <c r="F215" s="51" t="s">
        <v>1641</v>
      </c>
      <c r="G215" s="50" t="s">
        <v>225</v>
      </c>
      <c r="H215" s="50" t="s">
        <v>18</v>
      </c>
      <c r="I215" s="50" t="s">
        <v>1599</v>
      </c>
      <c r="J215" s="50">
        <v>7</v>
      </c>
      <c r="K215" s="139" t="s">
        <v>1601</v>
      </c>
      <c r="L215" s="139" t="s">
        <v>1601</v>
      </c>
      <c r="M215" s="141">
        <v>1</v>
      </c>
      <c r="N215" s="50" t="s">
        <v>19</v>
      </c>
      <c r="O215" s="50">
        <v>2009</v>
      </c>
      <c r="P215" s="52">
        <v>24</v>
      </c>
      <c r="Q215" s="50">
        <v>1</v>
      </c>
      <c r="R215" s="50" t="s">
        <v>1653</v>
      </c>
      <c r="S215" s="51">
        <v>6</v>
      </c>
      <c r="T215" s="136">
        <f>IFERROR([Expenditure3]*HLOOKUP([Expenditure2],'Curr conv'!$B$17:$BF$56,VLOOKUP('Data Reference Sheet'!$A$1,'Data Reference Sheet'!$A$11:$B$27,2,0),FALSE), "No data")</f>
        <v>24</v>
      </c>
      <c r="U215" s="136">
        <f>IFERROR(Table1[[#This Row],[Calculation1]]/Exchange,"No data")</f>
        <v>17.035775127768314</v>
      </c>
      <c r="V21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5" s="136" t="str">
        <f>IFERROR(Table1[[#This Row],[Calculation3]]/Exchange,"No data")</f>
        <v>No data</v>
      </c>
    </row>
    <row r="216" spans="2:23">
      <c r="B216" s="50" t="s">
        <v>226</v>
      </c>
      <c r="C216" s="50" t="s">
        <v>1650</v>
      </c>
      <c r="D216" s="50" t="s">
        <v>1646</v>
      </c>
      <c r="E216" s="50" t="s">
        <v>220</v>
      </c>
      <c r="F216" s="51" t="s">
        <v>1641</v>
      </c>
      <c r="G216" s="50" t="s">
        <v>227</v>
      </c>
      <c r="H216" s="50" t="s">
        <v>18</v>
      </c>
      <c r="I216" s="50" t="s">
        <v>1599</v>
      </c>
      <c r="J216" s="50">
        <v>4</v>
      </c>
      <c r="K216" s="139" t="s">
        <v>1601</v>
      </c>
      <c r="L216" s="139" t="s">
        <v>1601</v>
      </c>
      <c r="M216" s="141">
        <v>1</v>
      </c>
      <c r="N216" s="50" t="s">
        <v>19</v>
      </c>
      <c r="O216" s="50">
        <v>2009</v>
      </c>
      <c r="P216" s="52">
        <v>13.2</v>
      </c>
      <c r="Q216" s="50">
        <v>1</v>
      </c>
      <c r="R216" s="50" t="s">
        <v>1653</v>
      </c>
      <c r="S216" s="51">
        <v>6</v>
      </c>
      <c r="T216" s="136">
        <f>IFERROR([Expenditure3]*HLOOKUP([Expenditure2],'Curr conv'!$B$17:$BF$56,VLOOKUP('Data Reference Sheet'!$A$1,'Data Reference Sheet'!$A$11:$B$27,2,0),FALSE), "No data")</f>
        <v>13.2</v>
      </c>
      <c r="U216" s="136">
        <f>IFERROR(Table1[[#This Row],[Calculation1]]/Exchange,"No data")</f>
        <v>9.3696763202725712</v>
      </c>
      <c r="V21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6" s="136" t="str">
        <f>IFERROR(Table1[[#This Row],[Calculation3]]/Exchange,"No data")</f>
        <v>No data</v>
      </c>
    </row>
    <row r="217" spans="2:23">
      <c r="B217" s="50" t="s">
        <v>228</v>
      </c>
      <c r="C217" s="50" t="s">
        <v>1650</v>
      </c>
      <c r="D217" s="50" t="s">
        <v>1646</v>
      </c>
      <c r="E217" s="50" t="s">
        <v>220</v>
      </c>
      <c r="F217" s="51" t="s">
        <v>1641</v>
      </c>
      <c r="G217" s="50" t="s">
        <v>229</v>
      </c>
      <c r="H217" s="50" t="s">
        <v>18</v>
      </c>
      <c r="I217" s="50" t="s">
        <v>1599</v>
      </c>
      <c r="J217" s="50">
        <v>1</v>
      </c>
      <c r="K217" s="139" t="s">
        <v>1601</v>
      </c>
      <c r="L217" s="139" t="s">
        <v>1601</v>
      </c>
      <c r="M217" s="141">
        <v>1</v>
      </c>
      <c r="N217" s="50" t="s">
        <v>19</v>
      </c>
      <c r="O217" s="50">
        <v>2009</v>
      </c>
      <c r="P217" s="52">
        <v>43.2</v>
      </c>
      <c r="Q217" s="50">
        <v>1</v>
      </c>
      <c r="R217" s="50" t="s">
        <v>1653</v>
      </c>
      <c r="S217" s="51">
        <v>6</v>
      </c>
      <c r="T217" s="136">
        <f>IFERROR([Expenditure3]*HLOOKUP([Expenditure2],'Curr conv'!$B$17:$BF$56,VLOOKUP('Data Reference Sheet'!$A$1,'Data Reference Sheet'!$A$11:$B$27,2,0),FALSE), "No data")</f>
        <v>43.2</v>
      </c>
      <c r="U217" s="136">
        <f>IFERROR(Table1[[#This Row],[Calculation1]]/Exchange,"No data")</f>
        <v>30.664395229982965</v>
      </c>
      <c r="V21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7" s="136" t="str">
        <f>IFERROR(Table1[[#This Row],[Calculation3]]/Exchange,"No data")</f>
        <v>No data</v>
      </c>
    </row>
    <row r="218" spans="2:23">
      <c r="B218" s="50" t="s">
        <v>230</v>
      </c>
      <c r="C218" s="50" t="s">
        <v>1650</v>
      </c>
      <c r="D218" s="50" t="s">
        <v>1646</v>
      </c>
      <c r="E218" s="50" t="s">
        <v>220</v>
      </c>
      <c r="F218" s="51" t="s">
        <v>1641</v>
      </c>
      <c r="G218" s="50" t="s">
        <v>231</v>
      </c>
      <c r="H218" s="50" t="s">
        <v>18</v>
      </c>
      <c r="I218" s="50" t="s">
        <v>1599</v>
      </c>
      <c r="J218" s="50">
        <v>8</v>
      </c>
      <c r="K218" s="139" t="s">
        <v>1601</v>
      </c>
      <c r="L218" s="139" t="s">
        <v>1601</v>
      </c>
      <c r="M218" s="141">
        <v>1</v>
      </c>
      <c r="N218" s="50" t="s">
        <v>19</v>
      </c>
      <c r="O218" s="50">
        <v>2009</v>
      </c>
      <c r="P218" s="52">
        <v>36</v>
      </c>
      <c r="Q218" s="50">
        <v>1</v>
      </c>
      <c r="R218" s="50" t="s">
        <v>1653</v>
      </c>
      <c r="S218" s="51">
        <v>6</v>
      </c>
      <c r="T218" s="136">
        <f>IFERROR([Expenditure3]*HLOOKUP([Expenditure2],'Curr conv'!$B$17:$BF$56,VLOOKUP('Data Reference Sheet'!$A$1,'Data Reference Sheet'!$A$11:$B$27,2,0),FALSE), "No data")</f>
        <v>36</v>
      </c>
      <c r="U218" s="136">
        <f>IFERROR(Table1[[#This Row],[Calculation1]]/Exchange,"No data")</f>
        <v>25.55366269165247</v>
      </c>
      <c r="V21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8" s="136" t="str">
        <f>IFERROR(Table1[[#This Row],[Calculation3]]/Exchange,"No data")</f>
        <v>No data</v>
      </c>
    </row>
    <row r="219" spans="2:23">
      <c r="B219" s="50" t="s">
        <v>232</v>
      </c>
      <c r="C219" s="50" t="s">
        <v>1650</v>
      </c>
      <c r="D219" s="50" t="s">
        <v>1646</v>
      </c>
      <c r="E219" s="50" t="s">
        <v>217</v>
      </c>
      <c r="F219" s="51" t="s">
        <v>1638</v>
      </c>
      <c r="G219" s="50" t="s">
        <v>233</v>
      </c>
      <c r="H219" s="50" t="s">
        <v>18</v>
      </c>
      <c r="I219" s="50" t="s">
        <v>1599</v>
      </c>
      <c r="J219" s="50">
        <v>4</v>
      </c>
      <c r="K219" s="139" t="s">
        <v>1601</v>
      </c>
      <c r="L219" s="139" t="s">
        <v>1601</v>
      </c>
      <c r="M219" s="141">
        <v>1</v>
      </c>
      <c r="N219" s="50" t="s">
        <v>19</v>
      </c>
      <c r="O219" s="50">
        <v>2009</v>
      </c>
      <c r="P219" s="52">
        <v>12</v>
      </c>
      <c r="Q219" s="50">
        <v>1</v>
      </c>
      <c r="R219" s="50" t="s">
        <v>1653</v>
      </c>
      <c r="S219" s="51">
        <v>6</v>
      </c>
      <c r="T219" s="136">
        <f>IFERROR([Expenditure3]*HLOOKUP([Expenditure2],'Curr conv'!$B$17:$BF$56,VLOOKUP('Data Reference Sheet'!$A$1,'Data Reference Sheet'!$A$11:$B$27,2,0),FALSE), "No data")</f>
        <v>12</v>
      </c>
      <c r="U219" s="136">
        <f>IFERROR(Table1[[#This Row],[Calculation1]]/Exchange,"No data")</f>
        <v>8.5178875638841571</v>
      </c>
      <c r="V21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19" s="136" t="str">
        <f>IFERROR(Table1[[#This Row],[Calculation3]]/Exchange,"No data")</f>
        <v>No data</v>
      </c>
    </row>
    <row r="220" spans="2:23">
      <c r="B220" s="50" t="s">
        <v>234</v>
      </c>
      <c r="C220" s="50" t="s">
        <v>1650</v>
      </c>
      <c r="D220" s="50" t="s">
        <v>1646</v>
      </c>
      <c r="E220" s="50" t="s">
        <v>217</v>
      </c>
      <c r="F220" s="51" t="s">
        <v>1638</v>
      </c>
      <c r="G220" s="50" t="s">
        <v>235</v>
      </c>
      <c r="H220" s="50" t="s">
        <v>18</v>
      </c>
      <c r="I220" s="50" t="s">
        <v>1599</v>
      </c>
      <c r="J220" s="50">
        <v>4</v>
      </c>
      <c r="K220" s="139" t="s">
        <v>1601</v>
      </c>
      <c r="L220" s="139" t="s">
        <v>1601</v>
      </c>
      <c r="M220" s="141">
        <v>1</v>
      </c>
      <c r="N220" s="50" t="s">
        <v>19</v>
      </c>
      <c r="O220" s="50">
        <v>2009</v>
      </c>
      <c r="P220" s="52">
        <v>15</v>
      </c>
      <c r="Q220" s="50">
        <v>1</v>
      </c>
      <c r="R220" s="50" t="s">
        <v>1653</v>
      </c>
      <c r="S220" s="51">
        <v>6</v>
      </c>
      <c r="T220" s="136">
        <f>IFERROR([Expenditure3]*HLOOKUP([Expenditure2],'Curr conv'!$B$17:$BF$56,VLOOKUP('Data Reference Sheet'!$A$1,'Data Reference Sheet'!$A$11:$B$27,2,0),FALSE), "No data")</f>
        <v>15</v>
      </c>
      <c r="U220" s="136">
        <f>IFERROR(Table1[[#This Row],[Calculation1]]/Exchange,"No data")</f>
        <v>10.647359454855195</v>
      </c>
      <c r="V22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0" s="136" t="str">
        <f>IFERROR(Table1[[#This Row],[Calculation3]]/Exchange,"No data")</f>
        <v>No data</v>
      </c>
    </row>
    <row r="221" spans="2:23">
      <c r="B221" s="50" t="s">
        <v>234</v>
      </c>
      <c r="C221" s="50" t="s">
        <v>1650</v>
      </c>
      <c r="D221" s="50" t="s">
        <v>1646</v>
      </c>
      <c r="E221" s="50" t="s">
        <v>163</v>
      </c>
      <c r="F221" s="51" t="s">
        <v>1619</v>
      </c>
      <c r="G221" s="50" t="s">
        <v>164</v>
      </c>
      <c r="H221" s="50" t="s">
        <v>18</v>
      </c>
      <c r="I221" s="50" t="s">
        <v>1599</v>
      </c>
      <c r="J221" s="50">
        <v>7</v>
      </c>
      <c r="K221" s="139" t="s">
        <v>1601</v>
      </c>
      <c r="L221" s="139" t="s">
        <v>1601</v>
      </c>
      <c r="M221" s="141">
        <v>1</v>
      </c>
      <c r="N221" s="50" t="s">
        <v>19</v>
      </c>
      <c r="O221" s="50">
        <v>2009</v>
      </c>
      <c r="P221" s="52">
        <v>0.6</v>
      </c>
      <c r="Q221" s="50">
        <v>1</v>
      </c>
      <c r="R221" s="50" t="s">
        <v>1653</v>
      </c>
      <c r="S221" s="51">
        <v>6</v>
      </c>
      <c r="T221" s="136">
        <f>IFERROR([Expenditure3]*HLOOKUP([Expenditure2],'Curr conv'!$B$17:$BF$56,VLOOKUP('Data Reference Sheet'!$A$1,'Data Reference Sheet'!$A$11:$B$27,2,0),FALSE), "No data")</f>
        <v>0.6</v>
      </c>
      <c r="U221" s="136">
        <f>IFERROR(Table1[[#This Row],[Calculation1]]/Exchange,"No data")</f>
        <v>0.42589437819420778</v>
      </c>
      <c r="V22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1" s="136" t="str">
        <f>IFERROR(Table1[[#This Row],[Calculation3]]/Exchange,"No data")</f>
        <v>No data</v>
      </c>
    </row>
    <row r="222" spans="2:23">
      <c r="B222" s="50" t="s">
        <v>236</v>
      </c>
      <c r="C222" s="50" t="s">
        <v>1650</v>
      </c>
      <c r="D222" s="50" t="s">
        <v>1646</v>
      </c>
      <c r="E222" s="50" t="s">
        <v>220</v>
      </c>
      <c r="F222" s="51" t="s">
        <v>1641</v>
      </c>
      <c r="G222" s="50" t="s">
        <v>237</v>
      </c>
      <c r="H222" s="50" t="s">
        <v>18</v>
      </c>
      <c r="I222" s="50" t="s">
        <v>1599</v>
      </c>
      <c r="J222" s="50">
        <v>3</v>
      </c>
      <c r="K222" s="139" t="s">
        <v>1601</v>
      </c>
      <c r="L222" s="139" t="s">
        <v>1601</v>
      </c>
      <c r="M222" s="141">
        <v>1</v>
      </c>
      <c r="N222" s="50" t="s">
        <v>19</v>
      </c>
      <c r="O222" s="50">
        <v>2009</v>
      </c>
      <c r="P222" s="52">
        <v>60</v>
      </c>
      <c r="Q222" s="50">
        <v>1</v>
      </c>
      <c r="R222" s="50" t="s">
        <v>1653</v>
      </c>
      <c r="S222" s="51">
        <v>6</v>
      </c>
      <c r="T222" s="136">
        <f>IFERROR([Expenditure3]*HLOOKUP([Expenditure2],'Curr conv'!$B$17:$BF$56,VLOOKUP('Data Reference Sheet'!$A$1,'Data Reference Sheet'!$A$11:$B$27,2,0),FALSE), "No data")</f>
        <v>60</v>
      </c>
      <c r="U222" s="136">
        <f>IFERROR(Table1[[#This Row],[Calculation1]]/Exchange,"No data")</f>
        <v>42.58943781942078</v>
      </c>
      <c r="V22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2" s="136" t="str">
        <f>IFERROR(Table1[[#This Row],[Calculation3]]/Exchange,"No data")</f>
        <v>No data</v>
      </c>
    </row>
    <row r="223" spans="2:23">
      <c r="B223" s="50" t="s">
        <v>238</v>
      </c>
      <c r="C223" s="50" t="s">
        <v>1650</v>
      </c>
      <c r="D223" s="50" t="s">
        <v>1646</v>
      </c>
      <c r="E223" s="50" t="s">
        <v>220</v>
      </c>
      <c r="F223" s="51" t="s">
        <v>1641</v>
      </c>
      <c r="G223" s="50" t="s">
        <v>239</v>
      </c>
      <c r="H223" s="50" t="s">
        <v>18</v>
      </c>
      <c r="I223" s="50" t="s">
        <v>1599</v>
      </c>
      <c r="J223" s="50">
        <v>11</v>
      </c>
      <c r="K223" s="139" t="s">
        <v>1601</v>
      </c>
      <c r="L223" s="139" t="s">
        <v>1601</v>
      </c>
      <c r="M223" s="141">
        <v>1</v>
      </c>
      <c r="N223" s="50" t="s">
        <v>19</v>
      </c>
      <c r="O223" s="50">
        <v>2009</v>
      </c>
      <c r="P223" s="52">
        <v>12</v>
      </c>
      <c r="Q223" s="50">
        <v>1</v>
      </c>
      <c r="R223" s="50" t="s">
        <v>1653</v>
      </c>
      <c r="S223" s="51">
        <v>6</v>
      </c>
      <c r="T223" s="136">
        <f>IFERROR([Expenditure3]*HLOOKUP([Expenditure2],'Curr conv'!$B$17:$BF$56,VLOOKUP('Data Reference Sheet'!$A$1,'Data Reference Sheet'!$A$11:$B$27,2,0),FALSE), "No data")</f>
        <v>12</v>
      </c>
      <c r="U223" s="136">
        <f>IFERROR(Table1[[#This Row],[Calculation1]]/Exchange,"No data")</f>
        <v>8.5178875638841571</v>
      </c>
      <c r="V22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3" s="136" t="str">
        <f>IFERROR(Table1[[#This Row],[Calculation3]]/Exchange,"No data")</f>
        <v>No data</v>
      </c>
    </row>
    <row r="224" spans="2:23">
      <c r="B224" s="50" t="s">
        <v>240</v>
      </c>
      <c r="C224" s="50" t="s">
        <v>1650</v>
      </c>
      <c r="D224" s="50" t="s">
        <v>1646</v>
      </c>
      <c r="E224" s="50" t="s">
        <v>220</v>
      </c>
      <c r="F224" s="51" t="s">
        <v>1641</v>
      </c>
      <c r="G224" s="50" t="s">
        <v>241</v>
      </c>
      <c r="H224" s="50" t="s">
        <v>18</v>
      </c>
      <c r="I224" s="50" t="s">
        <v>1599</v>
      </c>
      <c r="J224" s="50">
        <v>4</v>
      </c>
      <c r="K224" s="139" t="s">
        <v>1601</v>
      </c>
      <c r="L224" s="139" t="s">
        <v>1601</v>
      </c>
      <c r="M224" s="141">
        <v>1</v>
      </c>
      <c r="N224" s="50" t="s">
        <v>19</v>
      </c>
      <c r="O224" s="50">
        <v>2009</v>
      </c>
      <c r="P224" s="52">
        <v>1</v>
      </c>
      <c r="Q224" s="50">
        <v>1</v>
      </c>
      <c r="R224" s="50" t="s">
        <v>1653</v>
      </c>
      <c r="S224" s="51">
        <v>6</v>
      </c>
      <c r="T224" s="136">
        <f>IFERROR([Expenditure3]*HLOOKUP([Expenditure2],'Curr conv'!$B$17:$BF$56,VLOOKUP('Data Reference Sheet'!$A$1,'Data Reference Sheet'!$A$11:$B$27,2,0),FALSE), "No data")</f>
        <v>1</v>
      </c>
      <c r="U224" s="136">
        <f>IFERROR(Table1[[#This Row],[Calculation1]]/Exchange,"No data")</f>
        <v>0.70982396365701306</v>
      </c>
      <c r="V22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4" s="136" t="str">
        <f>IFERROR(Table1[[#This Row],[Calculation3]]/Exchange,"No data")</f>
        <v>No data</v>
      </c>
    </row>
    <row r="225" spans="2:23">
      <c r="B225" s="50" t="s">
        <v>242</v>
      </c>
      <c r="C225" s="50" t="s">
        <v>1650</v>
      </c>
      <c r="D225" s="50" t="s">
        <v>1646</v>
      </c>
      <c r="E225" s="50" t="s">
        <v>220</v>
      </c>
      <c r="F225" s="51" t="s">
        <v>1641</v>
      </c>
      <c r="G225" s="50" t="s">
        <v>243</v>
      </c>
      <c r="H225" s="50" t="s">
        <v>18</v>
      </c>
      <c r="I225" s="50" t="s">
        <v>1599</v>
      </c>
      <c r="J225" s="50">
        <v>7</v>
      </c>
      <c r="K225" s="139" t="s">
        <v>1601</v>
      </c>
      <c r="L225" s="139" t="s">
        <v>1601</v>
      </c>
      <c r="M225" s="141">
        <v>1</v>
      </c>
      <c r="N225" s="50" t="s">
        <v>19</v>
      </c>
      <c r="O225" s="50">
        <v>2009</v>
      </c>
      <c r="P225" s="52">
        <v>60</v>
      </c>
      <c r="Q225" s="50">
        <v>1</v>
      </c>
      <c r="R225" s="50" t="s">
        <v>1653</v>
      </c>
      <c r="S225" s="51">
        <v>6</v>
      </c>
      <c r="T225" s="136">
        <f>IFERROR([Expenditure3]*HLOOKUP([Expenditure2],'Curr conv'!$B$17:$BF$56,VLOOKUP('Data Reference Sheet'!$A$1,'Data Reference Sheet'!$A$11:$B$27,2,0),FALSE), "No data")</f>
        <v>60</v>
      </c>
      <c r="U225" s="136">
        <f>IFERROR(Table1[[#This Row],[Calculation1]]/Exchange,"No data")</f>
        <v>42.58943781942078</v>
      </c>
      <c r="V22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5" s="136" t="str">
        <f>IFERROR(Table1[[#This Row],[Calculation3]]/Exchange,"No data")</f>
        <v>No data</v>
      </c>
    </row>
    <row r="226" spans="2:23">
      <c r="B226" s="50" t="s">
        <v>244</v>
      </c>
      <c r="C226" s="50" t="s">
        <v>1650</v>
      </c>
      <c r="D226" s="50" t="s">
        <v>1646</v>
      </c>
      <c r="E226" s="50" t="s">
        <v>220</v>
      </c>
      <c r="F226" s="51" t="s">
        <v>1641</v>
      </c>
      <c r="G226" s="50" t="s">
        <v>245</v>
      </c>
      <c r="H226" s="50" t="s">
        <v>18</v>
      </c>
      <c r="I226" s="50" t="s">
        <v>1599</v>
      </c>
      <c r="J226" s="50">
        <v>2</v>
      </c>
      <c r="K226" s="139" t="s">
        <v>1601</v>
      </c>
      <c r="L226" s="139" t="s">
        <v>1601</v>
      </c>
      <c r="M226" s="141">
        <v>1</v>
      </c>
      <c r="N226" s="50" t="s">
        <v>19</v>
      </c>
      <c r="O226" s="50">
        <v>2009</v>
      </c>
      <c r="P226" s="52">
        <v>8</v>
      </c>
      <c r="Q226" s="50">
        <v>1</v>
      </c>
      <c r="R226" s="50" t="s">
        <v>1653</v>
      </c>
      <c r="S226" s="51">
        <v>6</v>
      </c>
      <c r="T226" s="136">
        <f>IFERROR([Expenditure3]*HLOOKUP([Expenditure2],'Curr conv'!$B$17:$BF$56,VLOOKUP('Data Reference Sheet'!$A$1,'Data Reference Sheet'!$A$11:$B$27,2,0),FALSE), "No data")</f>
        <v>8</v>
      </c>
      <c r="U226" s="136">
        <f>IFERROR(Table1[[#This Row],[Calculation1]]/Exchange,"No data")</f>
        <v>5.6785917092561045</v>
      </c>
      <c r="V22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6" s="136" t="str">
        <f>IFERROR(Table1[[#This Row],[Calculation3]]/Exchange,"No data")</f>
        <v>No data</v>
      </c>
    </row>
    <row r="227" spans="2:23">
      <c r="B227" s="50" t="s">
        <v>246</v>
      </c>
      <c r="C227" s="50" t="s">
        <v>1650</v>
      </c>
      <c r="D227" s="50" t="s">
        <v>1646</v>
      </c>
      <c r="E227" s="50" t="s">
        <v>220</v>
      </c>
      <c r="F227" s="51" t="s">
        <v>1641</v>
      </c>
      <c r="G227" s="50" t="s">
        <v>247</v>
      </c>
      <c r="H227" s="50" t="s">
        <v>18</v>
      </c>
      <c r="I227" s="50" t="s">
        <v>1599</v>
      </c>
      <c r="J227" s="50">
        <v>13</v>
      </c>
      <c r="K227" s="139" t="s">
        <v>1601</v>
      </c>
      <c r="L227" s="139" t="s">
        <v>1601</v>
      </c>
      <c r="M227" s="141">
        <v>1</v>
      </c>
      <c r="N227" s="50" t="s">
        <v>19</v>
      </c>
      <c r="O227" s="50">
        <v>2009</v>
      </c>
      <c r="P227" s="52">
        <v>75</v>
      </c>
      <c r="Q227" s="50">
        <v>1</v>
      </c>
      <c r="R227" s="50" t="s">
        <v>1653</v>
      </c>
      <c r="S227" s="51">
        <v>6</v>
      </c>
      <c r="T227" s="136">
        <f>IFERROR([Expenditure3]*HLOOKUP([Expenditure2],'Curr conv'!$B$17:$BF$56,VLOOKUP('Data Reference Sheet'!$A$1,'Data Reference Sheet'!$A$11:$B$27,2,0),FALSE), "No data")</f>
        <v>75</v>
      </c>
      <c r="U227" s="136">
        <f>IFERROR(Table1[[#This Row],[Calculation1]]/Exchange,"No data")</f>
        <v>53.236797274275979</v>
      </c>
      <c r="V22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7" s="136" t="str">
        <f>IFERROR(Table1[[#This Row],[Calculation3]]/Exchange,"No data")</f>
        <v>No data</v>
      </c>
    </row>
    <row r="228" spans="2:23">
      <c r="B228" s="50" t="s">
        <v>248</v>
      </c>
      <c r="C228" s="50" t="s">
        <v>1650</v>
      </c>
      <c r="D228" s="50" t="s">
        <v>1646</v>
      </c>
      <c r="E228" s="50" t="s">
        <v>217</v>
      </c>
      <c r="F228" s="51" t="s">
        <v>1638</v>
      </c>
      <c r="G228" s="50" t="s">
        <v>249</v>
      </c>
      <c r="H228" s="50" t="s">
        <v>18</v>
      </c>
      <c r="I228" s="50" t="s">
        <v>1599</v>
      </c>
      <c r="J228" s="50">
        <v>2</v>
      </c>
      <c r="K228" s="139" t="s">
        <v>1601</v>
      </c>
      <c r="L228" s="139" t="s">
        <v>1601</v>
      </c>
      <c r="M228" s="141">
        <v>1</v>
      </c>
      <c r="N228" s="50" t="s">
        <v>19</v>
      </c>
      <c r="O228" s="50">
        <v>2009</v>
      </c>
      <c r="P228" s="52">
        <v>6</v>
      </c>
      <c r="Q228" s="50">
        <v>1</v>
      </c>
      <c r="R228" s="50" t="s">
        <v>1653</v>
      </c>
      <c r="S228" s="51">
        <v>6</v>
      </c>
      <c r="T228" s="136">
        <f>IFERROR([Expenditure3]*HLOOKUP([Expenditure2],'Curr conv'!$B$17:$BF$56,VLOOKUP('Data Reference Sheet'!$A$1,'Data Reference Sheet'!$A$11:$B$27,2,0),FALSE), "No data")</f>
        <v>6</v>
      </c>
      <c r="U228" s="136">
        <f>IFERROR(Table1[[#This Row],[Calculation1]]/Exchange,"No data")</f>
        <v>4.2589437819420786</v>
      </c>
      <c r="V22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28" s="136" t="str">
        <f>IFERROR(Table1[[#This Row],[Calculation3]]/Exchange,"No data")</f>
        <v>No data</v>
      </c>
    </row>
    <row r="229" spans="2:23">
      <c r="B229" s="50" t="s">
        <v>250</v>
      </c>
      <c r="C229" s="50" t="s">
        <v>1650</v>
      </c>
      <c r="D229" s="50" t="s">
        <v>1646</v>
      </c>
      <c r="E229" s="50" t="s">
        <v>217</v>
      </c>
      <c r="F229" s="51" t="s">
        <v>1638</v>
      </c>
      <c r="G229" s="50" t="s">
        <v>251</v>
      </c>
      <c r="H229" s="50" t="s">
        <v>18</v>
      </c>
      <c r="I229" s="50" t="s">
        <v>1599</v>
      </c>
      <c r="J229" s="50">
        <v>3</v>
      </c>
      <c r="K229" s="139">
        <v>2009</v>
      </c>
      <c r="L229" s="139">
        <v>1</v>
      </c>
      <c r="M229" s="141">
        <v>1</v>
      </c>
      <c r="N229" s="50" t="s">
        <v>16</v>
      </c>
      <c r="O229" s="50">
        <v>2009</v>
      </c>
      <c r="P229" s="52">
        <v>300</v>
      </c>
      <c r="Q229" s="50">
        <v>1</v>
      </c>
      <c r="R229" s="50" t="s">
        <v>1653</v>
      </c>
      <c r="S229" s="51">
        <v>6</v>
      </c>
      <c r="T229" s="136">
        <f>IFERROR([Expenditure3]*HLOOKUP([Expenditure2],'Curr conv'!$B$17:$BF$56,VLOOKUP('Data Reference Sheet'!$A$1,'Data Reference Sheet'!$A$11:$B$27,2,0),FALSE), "No data")</f>
        <v>300</v>
      </c>
      <c r="U229" s="136">
        <f>IFERROR(Table1[[#This Row],[Calculation1]]/Exchange,"No data")</f>
        <v>212.94718909710392</v>
      </c>
      <c r="V229"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50</v>
      </c>
      <c r="W229" s="136">
        <f>IFERROR(Table1[[#This Row],[Calculation3]]/Exchange,"No data")</f>
        <v>35.491198182850653</v>
      </c>
    </row>
    <row r="230" spans="2:23">
      <c r="B230" s="50" t="s">
        <v>250</v>
      </c>
      <c r="C230" s="50" t="s">
        <v>1650</v>
      </c>
      <c r="D230" s="50" t="s">
        <v>1646</v>
      </c>
      <c r="E230" s="50" t="s">
        <v>217</v>
      </c>
      <c r="F230" s="51" t="s">
        <v>1638</v>
      </c>
      <c r="G230" s="50" t="s">
        <v>252</v>
      </c>
      <c r="H230" s="50" t="s">
        <v>18</v>
      </c>
      <c r="I230" s="50" t="s">
        <v>1599</v>
      </c>
      <c r="J230" s="50">
        <v>3</v>
      </c>
      <c r="K230" s="139" t="s">
        <v>1601</v>
      </c>
      <c r="L230" s="139" t="s">
        <v>1601</v>
      </c>
      <c r="M230" s="141">
        <v>1</v>
      </c>
      <c r="N230" s="50" t="s">
        <v>19</v>
      </c>
      <c r="O230" s="50">
        <v>2009</v>
      </c>
      <c r="P230" s="52">
        <v>12</v>
      </c>
      <c r="Q230" s="50">
        <v>1</v>
      </c>
      <c r="R230" s="50" t="s">
        <v>1653</v>
      </c>
      <c r="S230" s="51">
        <v>6</v>
      </c>
      <c r="T230" s="136">
        <f>IFERROR([Expenditure3]*HLOOKUP([Expenditure2],'Curr conv'!$B$17:$BF$56,VLOOKUP('Data Reference Sheet'!$A$1,'Data Reference Sheet'!$A$11:$B$27,2,0),FALSE), "No data")</f>
        <v>12</v>
      </c>
      <c r="U230" s="136">
        <f>IFERROR(Table1[[#This Row],[Calculation1]]/Exchange,"No data")</f>
        <v>8.5178875638841571</v>
      </c>
      <c r="V23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30" s="136" t="str">
        <f>IFERROR(Table1[[#This Row],[Calculation3]]/Exchange,"No data")</f>
        <v>No data</v>
      </c>
    </row>
    <row r="231" spans="2:23">
      <c r="B231" s="50" t="s">
        <v>250</v>
      </c>
      <c r="C231" s="50" t="s">
        <v>1650</v>
      </c>
      <c r="D231" s="50" t="s">
        <v>1646</v>
      </c>
      <c r="E231" s="50" t="s">
        <v>217</v>
      </c>
      <c r="F231" s="51" t="s">
        <v>1638</v>
      </c>
      <c r="G231" s="50" t="s">
        <v>251</v>
      </c>
      <c r="H231" s="50" t="s">
        <v>18</v>
      </c>
      <c r="I231" s="50" t="s">
        <v>1599</v>
      </c>
      <c r="J231" s="50">
        <v>3</v>
      </c>
      <c r="K231" s="139" t="s">
        <v>1601</v>
      </c>
      <c r="L231" s="139" t="s">
        <v>1601</v>
      </c>
      <c r="M231" s="141">
        <v>1</v>
      </c>
      <c r="N231" s="50" t="s">
        <v>19</v>
      </c>
      <c r="O231" s="50">
        <v>2009</v>
      </c>
      <c r="P231" s="52">
        <v>12</v>
      </c>
      <c r="Q231" s="50">
        <v>1</v>
      </c>
      <c r="R231" s="50" t="s">
        <v>1653</v>
      </c>
      <c r="S231" s="51">
        <v>6</v>
      </c>
      <c r="T231" s="136">
        <f>IFERROR([Expenditure3]*HLOOKUP([Expenditure2],'Curr conv'!$B$17:$BF$56,VLOOKUP('Data Reference Sheet'!$A$1,'Data Reference Sheet'!$A$11:$B$27,2,0),FALSE), "No data")</f>
        <v>12</v>
      </c>
      <c r="U231" s="136">
        <f>IFERROR(Table1[[#This Row],[Calculation1]]/Exchange,"No data")</f>
        <v>8.5178875638841571</v>
      </c>
      <c r="V23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31" s="136" t="str">
        <f>IFERROR(Table1[[#This Row],[Calculation3]]/Exchange,"No data")</f>
        <v>No data</v>
      </c>
    </row>
    <row r="232" spans="2:23">
      <c r="B232" s="50" t="s">
        <v>250</v>
      </c>
      <c r="C232" s="50" t="s">
        <v>1650</v>
      </c>
      <c r="D232" s="50" t="s">
        <v>1646</v>
      </c>
      <c r="E232" s="50" t="s">
        <v>217</v>
      </c>
      <c r="F232" s="51" t="s">
        <v>1638</v>
      </c>
      <c r="G232" s="50" t="s">
        <v>251</v>
      </c>
      <c r="H232" s="50" t="s">
        <v>18</v>
      </c>
      <c r="I232" s="50" t="s">
        <v>1599</v>
      </c>
      <c r="J232" s="50">
        <v>3</v>
      </c>
      <c r="K232" s="139">
        <v>2009</v>
      </c>
      <c r="L232" s="139">
        <v>1</v>
      </c>
      <c r="M232" s="141">
        <v>1</v>
      </c>
      <c r="N232" s="50" t="s">
        <v>20</v>
      </c>
      <c r="O232" s="50">
        <v>2006</v>
      </c>
      <c r="P232" s="52">
        <v>0</v>
      </c>
      <c r="Q232" s="50">
        <v>5</v>
      </c>
      <c r="R232" s="50" t="s">
        <v>1653</v>
      </c>
      <c r="S232" s="51">
        <v>6</v>
      </c>
      <c r="T232" s="136">
        <f>IFERROR([Expenditure3]*HLOOKUP([Expenditure2],'Curr conv'!$B$17:$BF$56,VLOOKUP('Data Reference Sheet'!$A$1,'Data Reference Sheet'!$A$11:$B$27,2,0),FALSE), "No data")</f>
        <v>0</v>
      </c>
      <c r="U232" s="136">
        <f>IFERROR(Table1[[#This Row],[Calculation1]]/Exchange,"No data")</f>
        <v>0</v>
      </c>
      <c r="V23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2" s="136">
        <f>IFERROR(Table1[[#This Row],[Calculation3]]/Exchange,"No data")</f>
        <v>0</v>
      </c>
    </row>
    <row r="233" spans="2:23">
      <c r="B233" s="50" t="s">
        <v>250</v>
      </c>
      <c r="C233" s="50" t="s">
        <v>1650</v>
      </c>
      <c r="D233" s="50" t="s">
        <v>1646</v>
      </c>
      <c r="E233" s="50" t="s">
        <v>217</v>
      </c>
      <c r="F233" s="51" t="s">
        <v>1638</v>
      </c>
      <c r="G233" s="50" t="s">
        <v>251</v>
      </c>
      <c r="H233" s="50" t="s">
        <v>18</v>
      </c>
      <c r="I233" s="50" t="s">
        <v>1599</v>
      </c>
      <c r="J233" s="50">
        <v>3</v>
      </c>
      <c r="K233" s="139">
        <v>2009</v>
      </c>
      <c r="L233" s="139">
        <v>1</v>
      </c>
      <c r="M233" s="141">
        <v>1</v>
      </c>
      <c r="N233" s="50" t="s">
        <v>20</v>
      </c>
      <c r="O233" s="50">
        <v>2007</v>
      </c>
      <c r="P233" s="52">
        <v>0</v>
      </c>
      <c r="Q233" s="50">
        <v>5</v>
      </c>
      <c r="R233" s="50" t="s">
        <v>1653</v>
      </c>
      <c r="S233" s="51">
        <v>6</v>
      </c>
      <c r="T233" s="136">
        <f>IFERROR([Expenditure3]*HLOOKUP([Expenditure2],'Curr conv'!$B$17:$BF$56,VLOOKUP('Data Reference Sheet'!$A$1,'Data Reference Sheet'!$A$11:$B$27,2,0),FALSE), "No data")</f>
        <v>0</v>
      </c>
      <c r="U233" s="136">
        <f>IFERROR(Table1[[#This Row],[Calculation1]]/Exchange,"No data")</f>
        <v>0</v>
      </c>
      <c r="V23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3" s="136">
        <f>IFERROR(Table1[[#This Row],[Calculation3]]/Exchange,"No data")</f>
        <v>0</v>
      </c>
    </row>
    <row r="234" spans="2:23">
      <c r="B234" s="50" t="s">
        <v>250</v>
      </c>
      <c r="C234" s="50" t="s">
        <v>1650</v>
      </c>
      <c r="D234" s="50" t="s">
        <v>1646</v>
      </c>
      <c r="E234" s="50" t="s">
        <v>217</v>
      </c>
      <c r="F234" s="51" t="s">
        <v>1638</v>
      </c>
      <c r="G234" s="50" t="s">
        <v>251</v>
      </c>
      <c r="H234" s="50" t="s">
        <v>18</v>
      </c>
      <c r="I234" s="50" t="s">
        <v>1599</v>
      </c>
      <c r="J234" s="50">
        <v>3</v>
      </c>
      <c r="K234" s="139">
        <v>2009</v>
      </c>
      <c r="L234" s="139">
        <v>1</v>
      </c>
      <c r="M234" s="141">
        <v>1</v>
      </c>
      <c r="N234" s="50" t="s">
        <v>20</v>
      </c>
      <c r="O234" s="50">
        <v>2008</v>
      </c>
      <c r="P234" s="52">
        <v>0</v>
      </c>
      <c r="Q234" s="50">
        <v>5</v>
      </c>
      <c r="R234" s="50" t="s">
        <v>1653</v>
      </c>
      <c r="S234" s="51">
        <v>6</v>
      </c>
      <c r="T234" s="136">
        <f>IFERROR([Expenditure3]*HLOOKUP([Expenditure2],'Curr conv'!$B$17:$BF$56,VLOOKUP('Data Reference Sheet'!$A$1,'Data Reference Sheet'!$A$11:$B$27,2,0),FALSE), "No data")</f>
        <v>0</v>
      </c>
      <c r="U234" s="136">
        <f>IFERROR(Table1[[#This Row],[Calculation1]]/Exchange,"No data")</f>
        <v>0</v>
      </c>
      <c r="V23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4" s="136">
        <f>IFERROR(Table1[[#This Row],[Calculation3]]/Exchange,"No data")</f>
        <v>0</v>
      </c>
    </row>
    <row r="235" spans="2:23">
      <c r="B235" s="50" t="s">
        <v>250</v>
      </c>
      <c r="C235" s="50" t="s">
        <v>1650</v>
      </c>
      <c r="D235" s="50" t="s">
        <v>1646</v>
      </c>
      <c r="E235" s="50" t="s">
        <v>217</v>
      </c>
      <c r="F235" s="51" t="s">
        <v>1638</v>
      </c>
      <c r="G235" s="50" t="s">
        <v>251</v>
      </c>
      <c r="H235" s="50" t="s">
        <v>18</v>
      </c>
      <c r="I235" s="50" t="s">
        <v>1599</v>
      </c>
      <c r="J235" s="50">
        <v>3</v>
      </c>
      <c r="K235" s="139">
        <v>2009</v>
      </c>
      <c r="L235" s="139">
        <v>1</v>
      </c>
      <c r="M235" s="141">
        <v>1</v>
      </c>
      <c r="N235" s="50" t="s">
        <v>20</v>
      </c>
      <c r="O235" s="50">
        <v>2009</v>
      </c>
      <c r="P235" s="52">
        <v>0</v>
      </c>
      <c r="Q235" s="50">
        <v>5</v>
      </c>
      <c r="R235" s="50" t="s">
        <v>1653</v>
      </c>
      <c r="S235" s="51">
        <v>6</v>
      </c>
      <c r="T235" s="136">
        <f>IFERROR([Expenditure3]*HLOOKUP([Expenditure2],'Curr conv'!$B$17:$BF$56,VLOOKUP('Data Reference Sheet'!$A$1,'Data Reference Sheet'!$A$11:$B$27,2,0),FALSE), "No data")</f>
        <v>0</v>
      </c>
      <c r="U235" s="136">
        <f>IFERROR(Table1[[#This Row],[Calculation1]]/Exchange,"No data")</f>
        <v>0</v>
      </c>
      <c r="V23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5" s="136">
        <f>IFERROR(Table1[[#This Row],[Calculation3]]/Exchange,"No data")</f>
        <v>0</v>
      </c>
    </row>
    <row r="236" spans="2:23">
      <c r="B236" s="50" t="s">
        <v>250</v>
      </c>
      <c r="C236" s="50" t="s">
        <v>1650</v>
      </c>
      <c r="D236" s="50" t="s">
        <v>1646</v>
      </c>
      <c r="E236" s="50" t="s">
        <v>217</v>
      </c>
      <c r="F236" s="51" t="s">
        <v>1638</v>
      </c>
      <c r="G236" s="50" t="s">
        <v>251</v>
      </c>
      <c r="H236" s="50" t="s">
        <v>18</v>
      </c>
      <c r="I236" s="50" t="s">
        <v>1599</v>
      </c>
      <c r="J236" s="50">
        <v>3</v>
      </c>
      <c r="K236" s="139">
        <v>2009</v>
      </c>
      <c r="L236" s="139">
        <v>1</v>
      </c>
      <c r="M236" s="141">
        <v>1</v>
      </c>
      <c r="N236" s="50" t="s">
        <v>20</v>
      </c>
      <c r="O236" s="50">
        <v>2010</v>
      </c>
      <c r="P236" s="52">
        <v>0</v>
      </c>
      <c r="Q236" s="50">
        <v>5</v>
      </c>
      <c r="R236" s="50" t="s">
        <v>1653</v>
      </c>
      <c r="S236" s="51">
        <v>6</v>
      </c>
      <c r="T236" s="136">
        <f>IFERROR([Expenditure3]*HLOOKUP([Expenditure2],'Curr conv'!$B$17:$BF$56,VLOOKUP('Data Reference Sheet'!$A$1,'Data Reference Sheet'!$A$11:$B$27,2,0),FALSE), "No data")</f>
        <v>0</v>
      </c>
      <c r="U236" s="136">
        <f>IFERROR(Table1[[#This Row],[Calculation1]]/Exchange,"No data")</f>
        <v>0</v>
      </c>
      <c r="V23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36" s="136">
        <f>IFERROR(Table1[[#This Row],[Calculation3]]/Exchange,"No data")</f>
        <v>0</v>
      </c>
    </row>
    <row r="237" spans="2:23">
      <c r="B237" s="50" t="s">
        <v>253</v>
      </c>
      <c r="C237" s="50" t="s">
        <v>1650</v>
      </c>
      <c r="D237" s="50" t="s">
        <v>1646</v>
      </c>
      <c r="E237" s="50" t="s">
        <v>217</v>
      </c>
      <c r="F237" s="51" t="s">
        <v>1638</v>
      </c>
      <c r="G237" s="50" t="s">
        <v>254</v>
      </c>
      <c r="H237" s="50" t="s">
        <v>18</v>
      </c>
      <c r="I237" s="50" t="s">
        <v>1599</v>
      </c>
      <c r="J237" s="50">
        <v>3</v>
      </c>
      <c r="K237" s="139" t="s">
        <v>1601</v>
      </c>
      <c r="L237" s="139" t="s">
        <v>1601</v>
      </c>
      <c r="M237" s="141">
        <v>1</v>
      </c>
      <c r="N237" s="50" t="s">
        <v>19</v>
      </c>
      <c r="O237" s="50">
        <v>2009</v>
      </c>
      <c r="P237" s="52">
        <v>2.4</v>
      </c>
      <c r="Q237" s="50">
        <v>1</v>
      </c>
      <c r="R237" s="50" t="s">
        <v>1653</v>
      </c>
      <c r="S237" s="51">
        <v>6</v>
      </c>
      <c r="T237" s="136">
        <f>IFERROR([Expenditure3]*HLOOKUP([Expenditure2],'Curr conv'!$B$17:$BF$56,VLOOKUP('Data Reference Sheet'!$A$1,'Data Reference Sheet'!$A$11:$B$27,2,0),FALSE), "No data")</f>
        <v>2.4</v>
      </c>
      <c r="U237" s="136">
        <f>IFERROR(Table1[[#This Row],[Calculation1]]/Exchange,"No data")</f>
        <v>1.7035775127768311</v>
      </c>
      <c r="V23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37" s="136" t="str">
        <f>IFERROR(Table1[[#This Row],[Calculation3]]/Exchange,"No data")</f>
        <v>No data</v>
      </c>
    </row>
    <row r="238" spans="2:23">
      <c r="B238" s="50" t="s">
        <v>253</v>
      </c>
      <c r="C238" s="50" t="s">
        <v>1650</v>
      </c>
      <c r="D238" s="50" t="s">
        <v>1646</v>
      </c>
      <c r="E238" s="50" t="s">
        <v>217</v>
      </c>
      <c r="F238" s="51" t="s">
        <v>1638</v>
      </c>
      <c r="G238" s="50" t="s">
        <v>254</v>
      </c>
      <c r="H238" s="50" t="s">
        <v>18</v>
      </c>
      <c r="I238" s="50" t="s">
        <v>1599</v>
      </c>
      <c r="J238" s="50">
        <v>3</v>
      </c>
      <c r="K238" s="139" t="s">
        <v>1601</v>
      </c>
      <c r="L238" s="139" t="s">
        <v>1601</v>
      </c>
      <c r="M238" s="141">
        <v>1</v>
      </c>
      <c r="N238" s="50" t="s">
        <v>20</v>
      </c>
      <c r="O238" s="50">
        <v>2006</v>
      </c>
      <c r="P238" s="52">
        <v>0</v>
      </c>
      <c r="Q238" s="50">
        <v>5</v>
      </c>
      <c r="R238" s="50" t="s">
        <v>1653</v>
      </c>
      <c r="S238" s="51">
        <v>6</v>
      </c>
      <c r="T238" s="136">
        <f>IFERROR([Expenditure3]*HLOOKUP([Expenditure2],'Curr conv'!$B$17:$BF$56,VLOOKUP('Data Reference Sheet'!$A$1,'Data Reference Sheet'!$A$11:$B$27,2,0),FALSE), "No data")</f>
        <v>0</v>
      </c>
      <c r="U238" s="136">
        <f>IFERROR(Table1[[#This Row],[Calculation1]]/Exchange,"No data")</f>
        <v>0</v>
      </c>
      <c r="V23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38" s="136" t="str">
        <f>IFERROR(Table1[[#This Row],[Calculation3]]/Exchange,"No data")</f>
        <v>No data</v>
      </c>
    </row>
    <row r="239" spans="2:23">
      <c r="B239" s="50" t="s">
        <v>253</v>
      </c>
      <c r="C239" s="50" t="s">
        <v>1650</v>
      </c>
      <c r="D239" s="50" t="s">
        <v>1646</v>
      </c>
      <c r="E239" s="50" t="s">
        <v>217</v>
      </c>
      <c r="F239" s="51" t="s">
        <v>1638</v>
      </c>
      <c r="G239" s="50" t="s">
        <v>254</v>
      </c>
      <c r="H239" s="50" t="s">
        <v>18</v>
      </c>
      <c r="I239" s="50" t="s">
        <v>1599</v>
      </c>
      <c r="J239" s="50">
        <v>3</v>
      </c>
      <c r="K239" s="139" t="s">
        <v>1601</v>
      </c>
      <c r="L239" s="139" t="s">
        <v>1601</v>
      </c>
      <c r="M239" s="141">
        <v>1</v>
      </c>
      <c r="N239" s="50" t="s">
        <v>20</v>
      </c>
      <c r="O239" s="50">
        <v>2007</v>
      </c>
      <c r="P239" s="52">
        <v>0</v>
      </c>
      <c r="Q239" s="50">
        <v>5</v>
      </c>
      <c r="R239" s="50" t="s">
        <v>1653</v>
      </c>
      <c r="S239" s="51">
        <v>6</v>
      </c>
      <c r="T239" s="136">
        <f>IFERROR([Expenditure3]*HLOOKUP([Expenditure2],'Curr conv'!$B$17:$BF$56,VLOOKUP('Data Reference Sheet'!$A$1,'Data Reference Sheet'!$A$11:$B$27,2,0),FALSE), "No data")</f>
        <v>0</v>
      </c>
      <c r="U239" s="136">
        <f>IFERROR(Table1[[#This Row],[Calculation1]]/Exchange,"No data")</f>
        <v>0</v>
      </c>
      <c r="V23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39" s="136" t="str">
        <f>IFERROR(Table1[[#This Row],[Calculation3]]/Exchange,"No data")</f>
        <v>No data</v>
      </c>
    </row>
    <row r="240" spans="2:23">
      <c r="B240" s="50" t="s">
        <v>253</v>
      </c>
      <c r="C240" s="50" t="s">
        <v>1650</v>
      </c>
      <c r="D240" s="50" t="s">
        <v>1646</v>
      </c>
      <c r="E240" s="50" t="s">
        <v>217</v>
      </c>
      <c r="F240" s="51" t="s">
        <v>1638</v>
      </c>
      <c r="G240" s="50" t="s">
        <v>254</v>
      </c>
      <c r="H240" s="50" t="s">
        <v>18</v>
      </c>
      <c r="I240" s="50" t="s">
        <v>1599</v>
      </c>
      <c r="J240" s="50">
        <v>3</v>
      </c>
      <c r="K240" s="139" t="s">
        <v>1601</v>
      </c>
      <c r="L240" s="139" t="s">
        <v>1601</v>
      </c>
      <c r="M240" s="141">
        <v>1</v>
      </c>
      <c r="N240" s="50" t="s">
        <v>20</v>
      </c>
      <c r="O240" s="50">
        <v>2008</v>
      </c>
      <c r="P240" s="52">
        <v>0</v>
      </c>
      <c r="Q240" s="50">
        <v>5</v>
      </c>
      <c r="R240" s="50" t="s">
        <v>1653</v>
      </c>
      <c r="S240" s="51">
        <v>6</v>
      </c>
      <c r="T240" s="136">
        <f>IFERROR([Expenditure3]*HLOOKUP([Expenditure2],'Curr conv'!$B$17:$BF$56,VLOOKUP('Data Reference Sheet'!$A$1,'Data Reference Sheet'!$A$11:$B$27,2,0),FALSE), "No data")</f>
        <v>0</v>
      </c>
      <c r="U240" s="136">
        <f>IFERROR(Table1[[#This Row],[Calculation1]]/Exchange,"No data")</f>
        <v>0</v>
      </c>
      <c r="V24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0" s="136" t="str">
        <f>IFERROR(Table1[[#This Row],[Calculation3]]/Exchange,"No data")</f>
        <v>No data</v>
      </c>
    </row>
    <row r="241" spans="2:23">
      <c r="B241" s="50" t="s">
        <v>253</v>
      </c>
      <c r="C241" s="50" t="s">
        <v>1650</v>
      </c>
      <c r="D241" s="50" t="s">
        <v>1646</v>
      </c>
      <c r="E241" s="50" t="s">
        <v>217</v>
      </c>
      <c r="F241" s="51" t="s">
        <v>1638</v>
      </c>
      <c r="G241" s="50" t="s">
        <v>254</v>
      </c>
      <c r="H241" s="50" t="s">
        <v>18</v>
      </c>
      <c r="I241" s="50" t="s">
        <v>1599</v>
      </c>
      <c r="J241" s="50">
        <v>3</v>
      </c>
      <c r="K241" s="139" t="s">
        <v>1601</v>
      </c>
      <c r="L241" s="139" t="s">
        <v>1601</v>
      </c>
      <c r="M241" s="141">
        <v>1</v>
      </c>
      <c r="N241" s="50" t="s">
        <v>20</v>
      </c>
      <c r="O241" s="50">
        <v>2009</v>
      </c>
      <c r="P241" s="52">
        <v>0</v>
      </c>
      <c r="Q241" s="50">
        <v>5</v>
      </c>
      <c r="R241" s="50" t="s">
        <v>1653</v>
      </c>
      <c r="S241" s="51">
        <v>6</v>
      </c>
      <c r="T241" s="136">
        <f>IFERROR([Expenditure3]*HLOOKUP([Expenditure2],'Curr conv'!$B$17:$BF$56,VLOOKUP('Data Reference Sheet'!$A$1,'Data Reference Sheet'!$A$11:$B$27,2,0),FALSE), "No data")</f>
        <v>0</v>
      </c>
      <c r="U241" s="136">
        <f>IFERROR(Table1[[#This Row],[Calculation1]]/Exchange,"No data")</f>
        <v>0</v>
      </c>
      <c r="V24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1" s="136" t="str">
        <f>IFERROR(Table1[[#This Row],[Calculation3]]/Exchange,"No data")</f>
        <v>No data</v>
      </c>
    </row>
    <row r="242" spans="2:23">
      <c r="B242" s="50" t="s">
        <v>253</v>
      </c>
      <c r="C242" s="50" t="s">
        <v>1650</v>
      </c>
      <c r="D242" s="50" t="s">
        <v>1646</v>
      </c>
      <c r="E242" s="50" t="s">
        <v>217</v>
      </c>
      <c r="F242" s="51" t="s">
        <v>1638</v>
      </c>
      <c r="G242" s="50" t="s">
        <v>254</v>
      </c>
      <c r="H242" s="50" t="s">
        <v>18</v>
      </c>
      <c r="I242" s="50" t="s">
        <v>1599</v>
      </c>
      <c r="J242" s="50">
        <v>3</v>
      </c>
      <c r="K242" s="139" t="s">
        <v>1601</v>
      </c>
      <c r="L242" s="139" t="s">
        <v>1601</v>
      </c>
      <c r="M242" s="141">
        <v>1</v>
      </c>
      <c r="N242" s="50" t="s">
        <v>20</v>
      </c>
      <c r="O242" s="50">
        <v>2010</v>
      </c>
      <c r="P242" s="52">
        <v>0</v>
      </c>
      <c r="Q242" s="50">
        <v>5</v>
      </c>
      <c r="R242" s="50" t="s">
        <v>1653</v>
      </c>
      <c r="S242" s="51">
        <v>6</v>
      </c>
      <c r="T242" s="136">
        <f>IFERROR([Expenditure3]*HLOOKUP([Expenditure2],'Curr conv'!$B$17:$BF$56,VLOOKUP('Data Reference Sheet'!$A$1,'Data Reference Sheet'!$A$11:$B$27,2,0),FALSE), "No data")</f>
        <v>0</v>
      </c>
      <c r="U242" s="136">
        <f>IFERROR(Table1[[#This Row],[Calculation1]]/Exchange,"No data")</f>
        <v>0</v>
      </c>
      <c r="V24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2" s="136" t="str">
        <f>IFERROR(Table1[[#This Row],[Calculation3]]/Exchange,"No data")</f>
        <v>No data</v>
      </c>
    </row>
    <row r="243" spans="2:23">
      <c r="B243" s="50" t="s">
        <v>255</v>
      </c>
      <c r="C243" s="50" t="s">
        <v>1650</v>
      </c>
      <c r="D243" s="50" t="s">
        <v>1646</v>
      </c>
      <c r="E243" s="50" t="s">
        <v>217</v>
      </c>
      <c r="F243" s="51" t="s">
        <v>1638</v>
      </c>
      <c r="G243" s="50" t="s">
        <v>233</v>
      </c>
      <c r="H243" s="50" t="s">
        <v>18</v>
      </c>
      <c r="I243" s="50" t="s">
        <v>1599</v>
      </c>
      <c r="J243" s="50">
        <v>4</v>
      </c>
      <c r="K243" s="139" t="s">
        <v>1601</v>
      </c>
      <c r="L243" s="139" t="s">
        <v>1601</v>
      </c>
      <c r="M243" s="141">
        <v>1</v>
      </c>
      <c r="N243" s="50" t="s">
        <v>20</v>
      </c>
      <c r="O243" s="50">
        <v>2006</v>
      </c>
      <c r="P243" s="52">
        <v>0</v>
      </c>
      <c r="Q243" s="50">
        <v>5</v>
      </c>
      <c r="R243" s="50" t="s">
        <v>1653</v>
      </c>
      <c r="S243" s="51">
        <v>6</v>
      </c>
      <c r="T243" s="136">
        <f>IFERROR([Expenditure3]*HLOOKUP([Expenditure2],'Curr conv'!$B$17:$BF$56,VLOOKUP('Data Reference Sheet'!$A$1,'Data Reference Sheet'!$A$11:$B$27,2,0),FALSE), "No data")</f>
        <v>0</v>
      </c>
      <c r="U243" s="136">
        <f>IFERROR(Table1[[#This Row],[Calculation1]]/Exchange,"No data")</f>
        <v>0</v>
      </c>
      <c r="V24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3" s="136" t="str">
        <f>IFERROR(Table1[[#This Row],[Calculation3]]/Exchange,"No data")</f>
        <v>No data</v>
      </c>
    </row>
    <row r="244" spans="2:23">
      <c r="B244" s="50" t="s">
        <v>255</v>
      </c>
      <c r="C244" s="50" t="s">
        <v>1650</v>
      </c>
      <c r="D244" s="50" t="s">
        <v>1646</v>
      </c>
      <c r="E244" s="50" t="s">
        <v>217</v>
      </c>
      <c r="F244" s="51" t="s">
        <v>1638</v>
      </c>
      <c r="G244" s="50" t="s">
        <v>233</v>
      </c>
      <c r="H244" s="50" t="s">
        <v>18</v>
      </c>
      <c r="I244" s="50" t="s">
        <v>1599</v>
      </c>
      <c r="J244" s="50">
        <v>4</v>
      </c>
      <c r="K244" s="139" t="s">
        <v>1601</v>
      </c>
      <c r="L244" s="139" t="s">
        <v>1601</v>
      </c>
      <c r="M244" s="141">
        <v>1</v>
      </c>
      <c r="N244" s="50" t="s">
        <v>20</v>
      </c>
      <c r="O244" s="50">
        <v>2007</v>
      </c>
      <c r="P244" s="52">
        <v>0</v>
      </c>
      <c r="Q244" s="50">
        <v>5</v>
      </c>
      <c r="R244" s="50" t="s">
        <v>1653</v>
      </c>
      <c r="S244" s="51">
        <v>6</v>
      </c>
      <c r="T244" s="136">
        <f>IFERROR([Expenditure3]*HLOOKUP([Expenditure2],'Curr conv'!$B$17:$BF$56,VLOOKUP('Data Reference Sheet'!$A$1,'Data Reference Sheet'!$A$11:$B$27,2,0),FALSE), "No data")</f>
        <v>0</v>
      </c>
      <c r="U244" s="136">
        <f>IFERROR(Table1[[#This Row],[Calculation1]]/Exchange,"No data")</f>
        <v>0</v>
      </c>
      <c r="V24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4" s="136" t="str">
        <f>IFERROR(Table1[[#This Row],[Calculation3]]/Exchange,"No data")</f>
        <v>No data</v>
      </c>
    </row>
    <row r="245" spans="2:23">
      <c r="B245" s="50" t="s">
        <v>255</v>
      </c>
      <c r="C245" s="50" t="s">
        <v>1650</v>
      </c>
      <c r="D245" s="50" t="s">
        <v>1646</v>
      </c>
      <c r="E245" s="50" t="s">
        <v>217</v>
      </c>
      <c r="F245" s="51" t="s">
        <v>1638</v>
      </c>
      <c r="G245" s="50" t="s">
        <v>233</v>
      </c>
      <c r="H245" s="50" t="s">
        <v>18</v>
      </c>
      <c r="I245" s="50" t="s">
        <v>1599</v>
      </c>
      <c r="J245" s="50">
        <v>4</v>
      </c>
      <c r="K245" s="139" t="s">
        <v>1601</v>
      </c>
      <c r="L245" s="139" t="s">
        <v>1601</v>
      </c>
      <c r="M245" s="141">
        <v>1</v>
      </c>
      <c r="N245" s="50" t="s">
        <v>20</v>
      </c>
      <c r="O245" s="50">
        <v>2008</v>
      </c>
      <c r="P245" s="52">
        <v>0</v>
      </c>
      <c r="Q245" s="50">
        <v>5</v>
      </c>
      <c r="R245" s="50" t="s">
        <v>1653</v>
      </c>
      <c r="S245" s="51">
        <v>6</v>
      </c>
      <c r="T245" s="136">
        <f>IFERROR([Expenditure3]*HLOOKUP([Expenditure2],'Curr conv'!$B$17:$BF$56,VLOOKUP('Data Reference Sheet'!$A$1,'Data Reference Sheet'!$A$11:$B$27,2,0),FALSE), "No data")</f>
        <v>0</v>
      </c>
      <c r="U245" s="136">
        <f>IFERROR(Table1[[#This Row],[Calculation1]]/Exchange,"No data")</f>
        <v>0</v>
      </c>
      <c r="V24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5" s="136" t="str">
        <f>IFERROR(Table1[[#This Row],[Calculation3]]/Exchange,"No data")</f>
        <v>No data</v>
      </c>
    </row>
    <row r="246" spans="2:23">
      <c r="B246" s="50" t="s">
        <v>255</v>
      </c>
      <c r="C246" s="50" t="s">
        <v>1650</v>
      </c>
      <c r="D246" s="50" t="s">
        <v>1646</v>
      </c>
      <c r="E246" s="50" t="s">
        <v>217</v>
      </c>
      <c r="F246" s="51" t="s">
        <v>1638</v>
      </c>
      <c r="G246" s="50" t="s">
        <v>233</v>
      </c>
      <c r="H246" s="50" t="s">
        <v>18</v>
      </c>
      <c r="I246" s="50" t="s">
        <v>1599</v>
      </c>
      <c r="J246" s="50">
        <v>4</v>
      </c>
      <c r="K246" s="139" t="s">
        <v>1601</v>
      </c>
      <c r="L246" s="139" t="s">
        <v>1601</v>
      </c>
      <c r="M246" s="141">
        <v>1</v>
      </c>
      <c r="N246" s="50" t="s">
        <v>20</v>
      </c>
      <c r="O246" s="50">
        <v>2009</v>
      </c>
      <c r="P246" s="52">
        <v>0</v>
      </c>
      <c r="Q246" s="50">
        <v>5</v>
      </c>
      <c r="R246" s="50" t="s">
        <v>1653</v>
      </c>
      <c r="S246" s="51">
        <v>6</v>
      </c>
      <c r="T246" s="136">
        <f>IFERROR([Expenditure3]*HLOOKUP([Expenditure2],'Curr conv'!$B$17:$BF$56,VLOOKUP('Data Reference Sheet'!$A$1,'Data Reference Sheet'!$A$11:$B$27,2,0),FALSE), "No data")</f>
        <v>0</v>
      </c>
      <c r="U246" s="136">
        <f>IFERROR(Table1[[#This Row],[Calculation1]]/Exchange,"No data")</f>
        <v>0</v>
      </c>
      <c r="V24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6" s="136" t="str">
        <f>IFERROR(Table1[[#This Row],[Calculation3]]/Exchange,"No data")</f>
        <v>No data</v>
      </c>
    </row>
    <row r="247" spans="2:23">
      <c r="B247" s="50" t="s">
        <v>255</v>
      </c>
      <c r="C247" s="50" t="s">
        <v>1650</v>
      </c>
      <c r="D247" s="50" t="s">
        <v>1646</v>
      </c>
      <c r="E247" s="50" t="s">
        <v>217</v>
      </c>
      <c r="F247" s="51" t="s">
        <v>1638</v>
      </c>
      <c r="G247" s="50" t="s">
        <v>233</v>
      </c>
      <c r="H247" s="50" t="s">
        <v>18</v>
      </c>
      <c r="I247" s="50" t="s">
        <v>1599</v>
      </c>
      <c r="J247" s="50">
        <v>4</v>
      </c>
      <c r="K247" s="139" t="s">
        <v>1601</v>
      </c>
      <c r="L247" s="139" t="s">
        <v>1601</v>
      </c>
      <c r="M247" s="141">
        <v>1</v>
      </c>
      <c r="N247" s="50" t="s">
        <v>20</v>
      </c>
      <c r="O247" s="50">
        <v>2010</v>
      </c>
      <c r="P247" s="52">
        <v>0</v>
      </c>
      <c r="Q247" s="50">
        <v>5</v>
      </c>
      <c r="R247" s="50" t="s">
        <v>1653</v>
      </c>
      <c r="S247" s="51">
        <v>6</v>
      </c>
      <c r="T247" s="136">
        <f>IFERROR([Expenditure3]*HLOOKUP([Expenditure2],'Curr conv'!$B$17:$BF$56,VLOOKUP('Data Reference Sheet'!$A$1,'Data Reference Sheet'!$A$11:$B$27,2,0),FALSE), "No data")</f>
        <v>0</v>
      </c>
      <c r="U247" s="136">
        <f>IFERROR(Table1[[#This Row],[Calculation1]]/Exchange,"No data")</f>
        <v>0</v>
      </c>
      <c r="V24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7" s="136" t="str">
        <f>IFERROR(Table1[[#This Row],[Calculation3]]/Exchange,"No data")</f>
        <v>No data</v>
      </c>
    </row>
    <row r="248" spans="2:23">
      <c r="B248" s="50" t="s">
        <v>256</v>
      </c>
      <c r="C248" s="50" t="s">
        <v>1650</v>
      </c>
      <c r="D248" s="50" t="s">
        <v>1646</v>
      </c>
      <c r="E248" s="50" t="s">
        <v>217</v>
      </c>
      <c r="F248" s="51" t="s">
        <v>1638</v>
      </c>
      <c r="G248" s="50" t="s">
        <v>235</v>
      </c>
      <c r="H248" s="50" t="s">
        <v>18</v>
      </c>
      <c r="I248" s="50" t="s">
        <v>1599</v>
      </c>
      <c r="J248" s="50">
        <v>4</v>
      </c>
      <c r="K248" s="139" t="s">
        <v>1601</v>
      </c>
      <c r="L248" s="139" t="s">
        <v>1601</v>
      </c>
      <c r="M248" s="141">
        <v>1</v>
      </c>
      <c r="N248" s="50" t="s">
        <v>20</v>
      </c>
      <c r="O248" s="50">
        <v>2006</v>
      </c>
      <c r="P248" s="52">
        <v>0</v>
      </c>
      <c r="Q248" s="50">
        <v>5</v>
      </c>
      <c r="R248" s="50" t="s">
        <v>1653</v>
      </c>
      <c r="S248" s="51">
        <v>6</v>
      </c>
      <c r="T248" s="136">
        <f>IFERROR([Expenditure3]*HLOOKUP([Expenditure2],'Curr conv'!$B$17:$BF$56,VLOOKUP('Data Reference Sheet'!$A$1,'Data Reference Sheet'!$A$11:$B$27,2,0),FALSE), "No data")</f>
        <v>0</v>
      </c>
      <c r="U248" s="136">
        <f>IFERROR(Table1[[#This Row],[Calculation1]]/Exchange,"No data")</f>
        <v>0</v>
      </c>
      <c r="V24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8" s="136" t="str">
        <f>IFERROR(Table1[[#This Row],[Calculation3]]/Exchange,"No data")</f>
        <v>No data</v>
      </c>
    </row>
    <row r="249" spans="2:23">
      <c r="B249" s="50" t="s">
        <v>256</v>
      </c>
      <c r="C249" s="50" t="s">
        <v>1650</v>
      </c>
      <c r="D249" s="50" t="s">
        <v>1646</v>
      </c>
      <c r="E249" s="50" t="s">
        <v>217</v>
      </c>
      <c r="F249" s="51" t="s">
        <v>1638</v>
      </c>
      <c r="G249" s="50" t="s">
        <v>235</v>
      </c>
      <c r="H249" s="50" t="s">
        <v>18</v>
      </c>
      <c r="I249" s="50" t="s">
        <v>1599</v>
      </c>
      <c r="J249" s="50">
        <v>4</v>
      </c>
      <c r="K249" s="139" t="s">
        <v>1601</v>
      </c>
      <c r="L249" s="139" t="s">
        <v>1601</v>
      </c>
      <c r="M249" s="141">
        <v>1</v>
      </c>
      <c r="N249" s="50" t="s">
        <v>20</v>
      </c>
      <c r="O249" s="50">
        <v>2007</v>
      </c>
      <c r="P249" s="52">
        <v>0</v>
      </c>
      <c r="Q249" s="50">
        <v>5</v>
      </c>
      <c r="R249" s="50" t="s">
        <v>1653</v>
      </c>
      <c r="S249" s="51">
        <v>6</v>
      </c>
      <c r="T249" s="136">
        <f>IFERROR([Expenditure3]*HLOOKUP([Expenditure2],'Curr conv'!$B$17:$BF$56,VLOOKUP('Data Reference Sheet'!$A$1,'Data Reference Sheet'!$A$11:$B$27,2,0),FALSE), "No data")</f>
        <v>0</v>
      </c>
      <c r="U249" s="136">
        <f>IFERROR(Table1[[#This Row],[Calculation1]]/Exchange,"No data")</f>
        <v>0</v>
      </c>
      <c r="V24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49" s="136" t="str">
        <f>IFERROR(Table1[[#This Row],[Calculation3]]/Exchange,"No data")</f>
        <v>No data</v>
      </c>
    </row>
    <row r="250" spans="2:23">
      <c r="B250" s="50" t="s">
        <v>256</v>
      </c>
      <c r="C250" s="50" t="s">
        <v>1650</v>
      </c>
      <c r="D250" s="50" t="s">
        <v>1646</v>
      </c>
      <c r="E250" s="50" t="s">
        <v>217</v>
      </c>
      <c r="F250" s="51" t="s">
        <v>1638</v>
      </c>
      <c r="G250" s="50" t="s">
        <v>235</v>
      </c>
      <c r="H250" s="50" t="s">
        <v>18</v>
      </c>
      <c r="I250" s="50" t="s">
        <v>1599</v>
      </c>
      <c r="J250" s="50">
        <v>4</v>
      </c>
      <c r="K250" s="139" t="s">
        <v>1601</v>
      </c>
      <c r="L250" s="139" t="s">
        <v>1601</v>
      </c>
      <c r="M250" s="141">
        <v>1</v>
      </c>
      <c r="N250" s="50" t="s">
        <v>20</v>
      </c>
      <c r="O250" s="50">
        <v>2008</v>
      </c>
      <c r="P250" s="52">
        <v>0</v>
      </c>
      <c r="Q250" s="50">
        <v>5</v>
      </c>
      <c r="R250" s="50" t="s">
        <v>1653</v>
      </c>
      <c r="S250" s="51">
        <v>6</v>
      </c>
      <c r="T250" s="136">
        <f>IFERROR([Expenditure3]*HLOOKUP([Expenditure2],'Curr conv'!$B$17:$BF$56,VLOOKUP('Data Reference Sheet'!$A$1,'Data Reference Sheet'!$A$11:$B$27,2,0),FALSE), "No data")</f>
        <v>0</v>
      </c>
      <c r="U250" s="136">
        <f>IFERROR(Table1[[#This Row],[Calculation1]]/Exchange,"No data")</f>
        <v>0</v>
      </c>
      <c r="V25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0" s="136" t="str">
        <f>IFERROR(Table1[[#This Row],[Calculation3]]/Exchange,"No data")</f>
        <v>No data</v>
      </c>
    </row>
    <row r="251" spans="2:23">
      <c r="B251" s="50" t="s">
        <v>256</v>
      </c>
      <c r="C251" s="50" t="s">
        <v>1650</v>
      </c>
      <c r="D251" s="50" t="s">
        <v>1646</v>
      </c>
      <c r="E251" s="50" t="s">
        <v>217</v>
      </c>
      <c r="F251" s="51" t="s">
        <v>1638</v>
      </c>
      <c r="G251" s="50" t="s">
        <v>235</v>
      </c>
      <c r="H251" s="50" t="s">
        <v>18</v>
      </c>
      <c r="I251" s="50" t="s">
        <v>1599</v>
      </c>
      <c r="J251" s="50">
        <v>4</v>
      </c>
      <c r="K251" s="139" t="s">
        <v>1601</v>
      </c>
      <c r="L251" s="139" t="s">
        <v>1601</v>
      </c>
      <c r="M251" s="141">
        <v>1</v>
      </c>
      <c r="N251" s="50" t="s">
        <v>20</v>
      </c>
      <c r="O251" s="50">
        <v>2009</v>
      </c>
      <c r="P251" s="52">
        <v>0</v>
      </c>
      <c r="Q251" s="50">
        <v>5</v>
      </c>
      <c r="R251" s="50" t="s">
        <v>1653</v>
      </c>
      <c r="S251" s="51">
        <v>6</v>
      </c>
      <c r="T251" s="136">
        <f>IFERROR([Expenditure3]*HLOOKUP([Expenditure2],'Curr conv'!$B$17:$BF$56,VLOOKUP('Data Reference Sheet'!$A$1,'Data Reference Sheet'!$A$11:$B$27,2,0),FALSE), "No data")</f>
        <v>0</v>
      </c>
      <c r="U251" s="136">
        <f>IFERROR(Table1[[#This Row],[Calculation1]]/Exchange,"No data")</f>
        <v>0</v>
      </c>
      <c r="V25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1" s="136" t="str">
        <f>IFERROR(Table1[[#This Row],[Calculation3]]/Exchange,"No data")</f>
        <v>No data</v>
      </c>
    </row>
    <row r="252" spans="2:23">
      <c r="B252" s="50" t="s">
        <v>256</v>
      </c>
      <c r="C252" s="50" t="s">
        <v>1650</v>
      </c>
      <c r="D252" s="50" t="s">
        <v>1646</v>
      </c>
      <c r="E252" s="50" t="s">
        <v>217</v>
      </c>
      <c r="F252" s="51" t="s">
        <v>1638</v>
      </c>
      <c r="G252" s="50" t="s">
        <v>235</v>
      </c>
      <c r="H252" s="50" t="s">
        <v>18</v>
      </c>
      <c r="I252" s="50" t="s">
        <v>1599</v>
      </c>
      <c r="J252" s="50">
        <v>4</v>
      </c>
      <c r="K252" s="139" t="s">
        <v>1601</v>
      </c>
      <c r="L252" s="139" t="s">
        <v>1601</v>
      </c>
      <c r="M252" s="141">
        <v>1</v>
      </c>
      <c r="N252" s="50" t="s">
        <v>20</v>
      </c>
      <c r="O252" s="50">
        <v>2010</v>
      </c>
      <c r="P252" s="52">
        <v>0</v>
      </c>
      <c r="Q252" s="50">
        <v>5</v>
      </c>
      <c r="R252" s="50" t="s">
        <v>1653</v>
      </c>
      <c r="S252" s="51">
        <v>6</v>
      </c>
      <c r="T252" s="136">
        <f>IFERROR([Expenditure3]*HLOOKUP([Expenditure2],'Curr conv'!$B$17:$BF$56,VLOOKUP('Data Reference Sheet'!$A$1,'Data Reference Sheet'!$A$11:$B$27,2,0),FALSE), "No data")</f>
        <v>0</v>
      </c>
      <c r="U252" s="136">
        <f>IFERROR(Table1[[#This Row],[Calculation1]]/Exchange,"No data")</f>
        <v>0</v>
      </c>
      <c r="V25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2" s="136" t="str">
        <f>IFERROR(Table1[[#This Row],[Calculation3]]/Exchange,"No data")</f>
        <v>No data</v>
      </c>
    </row>
    <row r="253" spans="2:23">
      <c r="B253" s="50" t="s">
        <v>257</v>
      </c>
      <c r="C253" s="50" t="s">
        <v>1650</v>
      </c>
      <c r="D253" s="50" t="s">
        <v>1646</v>
      </c>
      <c r="E253" s="50" t="s">
        <v>217</v>
      </c>
      <c r="F253" s="51" t="s">
        <v>1638</v>
      </c>
      <c r="G253" s="50" t="s">
        <v>252</v>
      </c>
      <c r="H253" s="50" t="s">
        <v>18</v>
      </c>
      <c r="I253" s="50" t="s">
        <v>1599</v>
      </c>
      <c r="J253" s="50">
        <v>3</v>
      </c>
      <c r="K253" s="139" t="s">
        <v>1601</v>
      </c>
      <c r="L253" s="139" t="s">
        <v>1601</v>
      </c>
      <c r="M253" s="141">
        <v>1</v>
      </c>
      <c r="N253" s="50" t="s">
        <v>20</v>
      </c>
      <c r="O253" s="50">
        <v>2006</v>
      </c>
      <c r="P253" s="52">
        <v>0</v>
      </c>
      <c r="Q253" s="50">
        <v>5</v>
      </c>
      <c r="R253" s="50" t="s">
        <v>1653</v>
      </c>
      <c r="S253" s="51">
        <v>6</v>
      </c>
      <c r="T253" s="136">
        <f>IFERROR([Expenditure3]*HLOOKUP([Expenditure2],'Curr conv'!$B$17:$BF$56,VLOOKUP('Data Reference Sheet'!$A$1,'Data Reference Sheet'!$A$11:$B$27,2,0),FALSE), "No data")</f>
        <v>0</v>
      </c>
      <c r="U253" s="136">
        <f>IFERROR(Table1[[#This Row],[Calculation1]]/Exchange,"No data")</f>
        <v>0</v>
      </c>
      <c r="V25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3" s="136" t="str">
        <f>IFERROR(Table1[[#This Row],[Calculation3]]/Exchange,"No data")</f>
        <v>No data</v>
      </c>
    </row>
    <row r="254" spans="2:23">
      <c r="B254" s="50" t="s">
        <v>257</v>
      </c>
      <c r="C254" s="50" t="s">
        <v>1650</v>
      </c>
      <c r="D254" s="50" t="s">
        <v>1646</v>
      </c>
      <c r="E254" s="50" t="s">
        <v>217</v>
      </c>
      <c r="F254" s="51" t="s">
        <v>1638</v>
      </c>
      <c r="G254" s="50" t="s">
        <v>252</v>
      </c>
      <c r="H254" s="50" t="s">
        <v>18</v>
      </c>
      <c r="I254" s="50" t="s">
        <v>1599</v>
      </c>
      <c r="J254" s="50">
        <v>3</v>
      </c>
      <c r="K254" s="139" t="s">
        <v>1601</v>
      </c>
      <c r="L254" s="139" t="s">
        <v>1601</v>
      </c>
      <c r="M254" s="141">
        <v>1</v>
      </c>
      <c r="N254" s="50" t="s">
        <v>20</v>
      </c>
      <c r="O254" s="50">
        <v>2007</v>
      </c>
      <c r="P254" s="52">
        <v>0</v>
      </c>
      <c r="Q254" s="50">
        <v>5</v>
      </c>
      <c r="R254" s="50" t="s">
        <v>1653</v>
      </c>
      <c r="S254" s="51">
        <v>6</v>
      </c>
      <c r="T254" s="136">
        <f>IFERROR([Expenditure3]*HLOOKUP([Expenditure2],'Curr conv'!$B$17:$BF$56,VLOOKUP('Data Reference Sheet'!$A$1,'Data Reference Sheet'!$A$11:$B$27,2,0),FALSE), "No data")</f>
        <v>0</v>
      </c>
      <c r="U254" s="136">
        <f>IFERROR(Table1[[#This Row],[Calculation1]]/Exchange,"No data")</f>
        <v>0</v>
      </c>
      <c r="V25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4" s="136" t="str">
        <f>IFERROR(Table1[[#This Row],[Calculation3]]/Exchange,"No data")</f>
        <v>No data</v>
      </c>
    </row>
    <row r="255" spans="2:23">
      <c r="B255" s="50" t="s">
        <v>257</v>
      </c>
      <c r="C255" s="50" t="s">
        <v>1650</v>
      </c>
      <c r="D255" s="50" t="s">
        <v>1646</v>
      </c>
      <c r="E255" s="50" t="s">
        <v>217</v>
      </c>
      <c r="F255" s="51" t="s">
        <v>1638</v>
      </c>
      <c r="G255" s="50" t="s">
        <v>252</v>
      </c>
      <c r="H255" s="50" t="s">
        <v>18</v>
      </c>
      <c r="I255" s="50" t="s">
        <v>1599</v>
      </c>
      <c r="J255" s="50">
        <v>3</v>
      </c>
      <c r="K255" s="139" t="s">
        <v>1601</v>
      </c>
      <c r="L255" s="139" t="s">
        <v>1601</v>
      </c>
      <c r="M255" s="141">
        <v>1</v>
      </c>
      <c r="N255" s="50" t="s">
        <v>20</v>
      </c>
      <c r="O255" s="50">
        <v>2008</v>
      </c>
      <c r="P255" s="52">
        <v>0</v>
      </c>
      <c r="Q255" s="50">
        <v>5</v>
      </c>
      <c r="R255" s="50" t="s">
        <v>1653</v>
      </c>
      <c r="S255" s="51">
        <v>6</v>
      </c>
      <c r="T255" s="136">
        <f>IFERROR([Expenditure3]*HLOOKUP([Expenditure2],'Curr conv'!$B$17:$BF$56,VLOOKUP('Data Reference Sheet'!$A$1,'Data Reference Sheet'!$A$11:$B$27,2,0),FALSE), "No data")</f>
        <v>0</v>
      </c>
      <c r="U255" s="136">
        <f>IFERROR(Table1[[#This Row],[Calculation1]]/Exchange,"No data")</f>
        <v>0</v>
      </c>
      <c r="V25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5" s="136" t="str">
        <f>IFERROR(Table1[[#This Row],[Calculation3]]/Exchange,"No data")</f>
        <v>No data</v>
      </c>
    </row>
    <row r="256" spans="2:23">
      <c r="B256" s="50" t="s">
        <v>257</v>
      </c>
      <c r="C256" s="50" t="s">
        <v>1650</v>
      </c>
      <c r="D256" s="50" t="s">
        <v>1646</v>
      </c>
      <c r="E256" s="50" t="s">
        <v>217</v>
      </c>
      <c r="F256" s="51" t="s">
        <v>1638</v>
      </c>
      <c r="G256" s="50" t="s">
        <v>252</v>
      </c>
      <c r="H256" s="50" t="s">
        <v>18</v>
      </c>
      <c r="I256" s="50" t="s">
        <v>1599</v>
      </c>
      <c r="J256" s="50">
        <v>3</v>
      </c>
      <c r="K256" s="139" t="s">
        <v>1601</v>
      </c>
      <c r="L256" s="139" t="s">
        <v>1601</v>
      </c>
      <c r="M256" s="141">
        <v>1</v>
      </c>
      <c r="N256" s="50" t="s">
        <v>20</v>
      </c>
      <c r="O256" s="50">
        <v>2009</v>
      </c>
      <c r="P256" s="52">
        <v>0</v>
      </c>
      <c r="Q256" s="50">
        <v>5</v>
      </c>
      <c r="R256" s="50" t="s">
        <v>1653</v>
      </c>
      <c r="S256" s="51">
        <v>6</v>
      </c>
      <c r="T256" s="136">
        <f>IFERROR([Expenditure3]*HLOOKUP([Expenditure2],'Curr conv'!$B$17:$BF$56,VLOOKUP('Data Reference Sheet'!$A$1,'Data Reference Sheet'!$A$11:$B$27,2,0),FALSE), "No data")</f>
        <v>0</v>
      </c>
      <c r="U256" s="136">
        <f>IFERROR(Table1[[#This Row],[Calculation1]]/Exchange,"No data")</f>
        <v>0</v>
      </c>
      <c r="V25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6" s="136" t="str">
        <f>IFERROR(Table1[[#This Row],[Calculation3]]/Exchange,"No data")</f>
        <v>No data</v>
      </c>
    </row>
    <row r="257" spans="2:23">
      <c r="B257" s="50" t="s">
        <v>257</v>
      </c>
      <c r="C257" s="50" t="s">
        <v>1650</v>
      </c>
      <c r="D257" s="50" t="s">
        <v>1646</v>
      </c>
      <c r="E257" s="50" t="s">
        <v>217</v>
      </c>
      <c r="F257" s="51" t="s">
        <v>1638</v>
      </c>
      <c r="G257" s="50" t="s">
        <v>252</v>
      </c>
      <c r="H257" s="50" t="s">
        <v>18</v>
      </c>
      <c r="I257" s="50" t="s">
        <v>1599</v>
      </c>
      <c r="J257" s="50">
        <v>3</v>
      </c>
      <c r="K257" s="139" t="s">
        <v>1601</v>
      </c>
      <c r="L257" s="139" t="s">
        <v>1601</v>
      </c>
      <c r="M257" s="141">
        <v>1</v>
      </c>
      <c r="N257" s="50" t="s">
        <v>20</v>
      </c>
      <c r="O257" s="50">
        <v>2010</v>
      </c>
      <c r="P257" s="52">
        <v>0</v>
      </c>
      <c r="Q257" s="50">
        <v>5</v>
      </c>
      <c r="R257" s="50" t="s">
        <v>1653</v>
      </c>
      <c r="S257" s="51">
        <v>6</v>
      </c>
      <c r="T257" s="136">
        <f>IFERROR([Expenditure3]*HLOOKUP([Expenditure2],'Curr conv'!$B$17:$BF$56,VLOOKUP('Data Reference Sheet'!$A$1,'Data Reference Sheet'!$A$11:$B$27,2,0),FALSE), "No data")</f>
        <v>0</v>
      </c>
      <c r="U257" s="136">
        <f>IFERROR(Table1[[#This Row],[Calculation1]]/Exchange,"No data")</f>
        <v>0</v>
      </c>
      <c r="V25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7" s="136" t="str">
        <f>IFERROR(Table1[[#This Row],[Calculation3]]/Exchange,"No data")</f>
        <v>No data</v>
      </c>
    </row>
    <row r="258" spans="2:23">
      <c r="B258" s="50" t="s">
        <v>258</v>
      </c>
      <c r="C258" s="50" t="s">
        <v>1650</v>
      </c>
      <c r="D258" s="50" t="s">
        <v>1646</v>
      </c>
      <c r="E258" s="50" t="s">
        <v>217</v>
      </c>
      <c r="F258" s="51" t="s">
        <v>1638</v>
      </c>
      <c r="G258" s="50" t="s">
        <v>259</v>
      </c>
      <c r="H258" s="50" t="s">
        <v>18</v>
      </c>
      <c r="I258" s="50" t="s">
        <v>1599</v>
      </c>
      <c r="J258" s="50">
        <v>5</v>
      </c>
      <c r="K258" s="139">
        <v>2008</v>
      </c>
      <c r="L258" s="139">
        <v>2</v>
      </c>
      <c r="M258" s="141">
        <v>1</v>
      </c>
      <c r="N258" s="50" t="s">
        <v>16</v>
      </c>
      <c r="O258" s="50">
        <v>2008</v>
      </c>
      <c r="P258" s="52">
        <v>150</v>
      </c>
      <c r="Q258" s="50">
        <v>1</v>
      </c>
      <c r="R258" s="50" t="s">
        <v>1653</v>
      </c>
      <c r="S258" s="51">
        <v>6</v>
      </c>
      <c r="T258" s="136">
        <f>IFERROR([Expenditure3]*HLOOKUP([Expenditure2],'Curr conv'!$B$17:$BF$56,VLOOKUP('Data Reference Sheet'!$A$1,'Data Reference Sheet'!$A$11:$B$27,2,0),FALSE), "No data")</f>
        <v>180.30315264007112</v>
      </c>
      <c r="U258" s="136">
        <f>IFERROR(Table1[[#This Row],[Calculation1]]/Exchange,"No data")</f>
        <v>127.98349846683071</v>
      </c>
      <c r="V258"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30.050525440011853</v>
      </c>
      <c r="W258" s="136">
        <f>IFERROR(Table1[[#This Row],[Calculation3]]/Exchange,"No data")</f>
        <v>21.33058307780512</v>
      </c>
    </row>
    <row r="259" spans="2:23">
      <c r="B259" s="50" t="s">
        <v>258</v>
      </c>
      <c r="C259" s="50" t="s">
        <v>1650</v>
      </c>
      <c r="D259" s="50" t="s">
        <v>1646</v>
      </c>
      <c r="E259" s="50" t="s">
        <v>217</v>
      </c>
      <c r="F259" s="51" t="s">
        <v>1638</v>
      </c>
      <c r="G259" s="50" t="s">
        <v>259</v>
      </c>
      <c r="H259" s="50" t="s">
        <v>18</v>
      </c>
      <c r="I259" s="50" t="s">
        <v>1599</v>
      </c>
      <c r="J259" s="50">
        <v>5</v>
      </c>
      <c r="K259" s="139" t="s">
        <v>1601</v>
      </c>
      <c r="L259" s="139" t="s">
        <v>1601</v>
      </c>
      <c r="M259" s="141" t="s">
        <v>1601</v>
      </c>
      <c r="N259" s="50" t="s">
        <v>19</v>
      </c>
      <c r="O259" s="50">
        <v>2009</v>
      </c>
      <c r="P259" s="52" t="s">
        <v>1601</v>
      </c>
      <c r="Q259" s="50" t="s">
        <v>1601</v>
      </c>
      <c r="R259" s="50" t="s">
        <v>1653</v>
      </c>
      <c r="S259" s="51">
        <v>6</v>
      </c>
      <c r="T259" s="136" t="str">
        <f>IFERROR([Expenditure3]*HLOOKUP([Expenditure2],'Curr conv'!$B$17:$BF$56,VLOOKUP('Data Reference Sheet'!$A$1,'Data Reference Sheet'!$A$11:$B$27,2,0),FALSE), "No data")</f>
        <v>No data</v>
      </c>
      <c r="U259" s="136" t="str">
        <f>IFERROR(Table1[[#This Row],[Calculation1]]/Exchange,"No data")</f>
        <v>No data</v>
      </c>
      <c r="V25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59" s="136" t="str">
        <f>IFERROR(Table1[[#This Row],[Calculation3]]/Exchange,"No data")</f>
        <v>No data</v>
      </c>
    </row>
    <row r="260" spans="2:23">
      <c r="B260" s="50" t="s">
        <v>260</v>
      </c>
      <c r="C260" s="50" t="s">
        <v>1650</v>
      </c>
      <c r="D260" s="50" t="s">
        <v>1646</v>
      </c>
      <c r="E260" s="50" t="s">
        <v>217</v>
      </c>
      <c r="F260" s="51" t="s">
        <v>1638</v>
      </c>
      <c r="G260" s="50" t="s">
        <v>249</v>
      </c>
      <c r="H260" s="50" t="s">
        <v>18</v>
      </c>
      <c r="I260" s="50" t="s">
        <v>1599</v>
      </c>
      <c r="J260" s="50">
        <v>2</v>
      </c>
      <c r="K260" s="139" t="s">
        <v>1601</v>
      </c>
      <c r="L260" s="139" t="s">
        <v>1601</v>
      </c>
      <c r="M260" s="141">
        <v>1</v>
      </c>
      <c r="N260" s="50" t="s">
        <v>20</v>
      </c>
      <c r="O260" s="50">
        <v>2006</v>
      </c>
      <c r="P260" s="52">
        <v>0</v>
      </c>
      <c r="Q260" s="50">
        <v>5</v>
      </c>
      <c r="R260" s="50" t="s">
        <v>1653</v>
      </c>
      <c r="S260" s="51">
        <v>6</v>
      </c>
      <c r="T260" s="136">
        <f>IFERROR([Expenditure3]*HLOOKUP([Expenditure2],'Curr conv'!$B$17:$BF$56,VLOOKUP('Data Reference Sheet'!$A$1,'Data Reference Sheet'!$A$11:$B$27,2,0),FALSE), "No data")</f>
        <v>0</v>
      </c>
      <c r="U260" s="136">
        <f>IFERROR(Table1[[#This Row],[Calculation1]]/Exchange,"No data")</f>
        <v>0</v>
      </c>
      <c r="V26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0" s="136" t="str">
        <f>IFERROR(Table1[[#This Row],[Calculation3]]/Exchange,"No data")</f>
        <v>No data</v>
      </c>
    </row>
    <row r="261" spans="2:23">
      <c r="B261" s="50" t="s">
        <v>260</v>
      </c>
      <c r="C261" s="50" t="s">
        <v>1650</v>
      </c>
      <c r="D261" s="50" t="s">
        <v>1646</v>
      </c>
      <c r="E261" s="50" t="s">
        <v>217</v>
      </c>
      <c r="F261" s="51" t="s">
        <v>1638</v>
      </c>
      <c r="G261" s="50" t="s">
        <v>249</v>
      </c>
      <c r="H261" s="50" t="s">
        <v>18</v>
      </c>
      <c r="I261" s="50" t="s">
        <v>1599</v>
      </c>
      <c r="J261" s="50">
        <v>2</v>
      </c>
      <c r="K261" s="139" t="s">
        <v>1601</v>
      </c>
      <c r="L261" s="139" t="s">
        <v>1601</v>
      </c>
      <c r="M261" s="141">
        <v>1</v>
      </c>
      <c r="N261" s="50" t="s">
        <v>20</v>
      </c>
      <c r="O261" s="50">
        <v>2007</v>
      </c>
      <c r="P261" s="52">
        <v>0</v>
      </c>
      <c r="Q261" s="50">
        <v>5</v>
      </c>
      <c r="R261" s="50" t="s">
        <v>1653</v>
      </c>
      <c r="S261" s="51">
        <v>6</v>
      </c>
      <c r="T261" s="136">
        <f>IFERROR([Expenditure3]*HLOOKUP([Expenditure2],'Curr conv'!$B$17:$BF$56,VLOOKUP('Data Reference Sheet'!$A$1,'Data Reference Sheet'!$A$11:$B$27,2,0),FALSE), "No data")</f>
        <v>0</v>
      </c>
      <c r="U261" s="136">
        <f>IFERROR(Table1[[#This Row],[Calculation1]]/Exchange,"No data")</f>
        <v>0</v>
      </c>
      <c r="V26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1" s="136" t="str">
        <f>IFERROR(Table1[[#This Row],[Calculation3]]/Exchange,"No data")</f>
        <v>No data</v>
      </c>
    </row>
    <row r="262" spans="2:23">
      <c r="B262" s="50" t="s">
        <v>260</v>
      </c>
      <c r="C262" s="50" t="s">
        <v>1650</v>
      </c>
      <c r="D262" s="50" t="s">
        <v>1646</v>
      </c>
      <c r="E262" s="50" t="s">
        <v>217</v>
      </c>
      <c r="F262" s="51" t="s">
        <v>1638</v>
      </c>
      <c r="G262" s="50" t="s">
        <v>249</v>
      </c>
      <c r="H262" s="50" t="s">
        <v>18</v>
      </c>
      <c r="I262" s="50" t="s">
        <v>1599</v>
      </c>
      <c r="J262" s="50">
        <v>2</v>
      </c>
      <c r="K262" s="139" t="s">
        <v>1601</v>
      </c>
      <c r="L262" s="139" t="s">
        <v>1601</v>
      </c>
      <c r="M262" s="141">
        <v>1</v>
      </c>
      <c r="N262" s="50" t="s">
        <v>20</v>
      </c>
      <c r="O262" s="50">
        <v>2008</v>
      </c>
      <c r="P262" s="52">
        <v>0</v>
      </c>
      <c r="Q262" s="50">
        <v>5</v>
      </c>
      <c r="R262" s="50" t="s">
        <v>1653</v>
      </c>
      <c r="S262" s="51">
        <v>6</v>
      </c>
      <c r="T262" s="136">
        <f>IFERROR([Expenditure3]*HLOOKUP([Expenditure2],'Curr conv'!$B$17:$BF$56,VLOOKUP('Data Reference Sheet'!$A$1,'Data Reference Sheet'!$A$11:$B$27,2,0),FALSE), "No data")</f>
        <v>0</v>
      </c>
      <c r="U262" s="136">
        <f>IFERROR(Table1[[#This Row],[Calculation1]]/Exchange,"No data")</f>
        <v>0</v>
      </c>
      <c r="V26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2" s="136" t="str">
        <f>IFERROR(Table1[[#This Row],[Calculation3]]/Exchange,"No data")</f>
        <v>No data</v>
      </c>
    </row>
    <row r="263" spans="2:23">
      <c r="B263" s="50" t="s">
        <v>260</v>
      </c>
      <c r="C263" s="50" t="s">
        <v>1650</v>
      </c>
      <c r="D263" s="50" t="s">
        <v>1646</v>
      </c>
      <c r="E263" s="50" t="s">
        <v>217</v>
      </c>
      <c r="F263" s="51" t="s">
        <v>1638</v>
      </c>
      <c r="G263" s="50" t="s">
        <v>249</v>
      </c>
      <c r="H263" s="50" t="s">
        <v>18</v>
      </c>
      <c r="I263" s="50" t="s">
        <v>1599</v>
      </c>
      <c r="J263" s="50">
        <v>2</v>
      </c>
      <c r="K263" s="139" t="s">
        <v>1601</v>
      </c>
      <c r="L263" s="139" t="s">
        <v>1601</v>
      </c>
      <c r="M263" s="141">
        <v>1</v>
      </c>
      <c r="N263" s="50" t="s">
        <v>20</v>
      </c>
      <c r="O263" s="50">
        <v>2009</v>
      </c>
      <c r="P263" s="52">
        <v>0</v>
      </c>
      <c r="Q263" s="50">
        <v>5</v>
      </c>
      <c r="R263" s="50" t="s">
        <v>1653</v>
      </c>
      <c r="S263" s="51">
        <v>6</v>
      </c>
      <c r="T263" s="136">
        <f>IFERROR([Expenditure3]*HLOOKUP([Expenditure2],'Curr conv'!$B$17:$BF$56,VLOOKUP('Data Reference Sheet'!$A$1,'Data Reference Sheet'!$A$11:$B$27,2,0),FALSE), "No data")</f>
        <v>0</v>
      </c>
      <c r="U263" s="136">
        <f>IFERROR(Table1[[#This Row],[Calculation1]]/Exchange,"No data")</f>
        <v>0</v>
      </c>
      <c r="V26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3" s="136" t="str">
        <f>IFERROR(Table1[[#This Row],[Calculation3]]/Exchange,"No data")</f>
        <v>No data</v>
      </c>
    </row>
    <row r="264" spans="2:23">
      <c r="B264" s="50" t="s">
        <v>260</v>
      </c>
      <c r="C264" s="50" t="s">
        <v>1650</v>
      </c>
      <c r="D264" s="50" t="s">
        <v>1646</v>
      </c>
      <c r="E264" s="50" t="s">
        <v>217</v>
      </c>
      <c r="F264" s="51" t="s">
        <v>1638</v>
      </c>
      <c r="G264" s="50" t="s">
        <v>249</v>
      </c>
      <c r="H264" s="50" t="s">
        <v>18</v>
      </c>
      <c r="I264" s="50" t="s">
        <v>1599</v>
      </c>
      <c r="J264" s="50">
        <v>2</v>
      </c>
      <c r="K264" s="139" t="s">
        <v>1601</v>
      </c>
      <c r="L264" s="139" t="s">
        <v>1601</v>
      </c>
      <c r="M264" s="141">
        <v>1</v>
      </c>
      <c r="N264" s="50" t="s">
        <v>20</v>
      </c>
      <c r="O264" s="50">
        <v>2010</v>
      </c>
      <c r="P264" s="52">
        <v>0</v>
      </c>
      <c r="Q264" s="50">
        <v>5</v>
      </c>
      <c r="R264" s="50" t="s">
        <v>1653</v>
      </c>
      <c r="S264" s="51">
        <v>6</v>
      </c>
      <c r="T264" s="136">
        <f>IFERROR([Expenditure3]*HLOOKUP([Expenditure2],'Curr conv'!$B$17:$BF$56,VLOOKUP('Data Reference Sheet'!$A$1,'Data Reference Sheet'!$A$11:$B$27,2,0),FALSE), "No data")</f>
        <v>0</v>
      </c>
      <c r="U264" s="136">
        <f>IFERROR(Table1[[#This Row],[Calculation1]]/Exchange,"No data")</f>
        <v>0</v>
      </c>
      <c r="V26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4" s="136" t="str">
        <f>IFERROR(Table1[[#This Row],[Calculation3]]/Exchange,"No data")</f>
        <v>No data</v>
      </c>
    </row>
    <row r="265" spans="2:23">
      <c r="B265" s="50" t="s">
        <v>261</v>
      </c>
      <c r="C265" s="50" t="s">
        <v>1650</v>
      </c>
      <c r="D265" s="50" t="s">
        <v>1646</v>
      </c>
      <c r="E265" s="50" t="s">
        <v>262</v>
      </c>
      <c r="F265" s="51" t="s">
        <v>1640</v>
      </c>
      <c r="G265" s="50" t="s">
        <v>263</v>
      </c>
      <c r="H265" s="50" t="s">
        <v>18</v>
      </c>
      <c r="I265" s="50" t="s">
        <v>1599</v>
      </c>
      <c r="J265" s="50">
        <v>3</v>
      </c>
      <c r="K265" s="139" t="s">
        <v>1601</v>
      </c>
      <c r="L265" s="139" t="s">
        <v>1601</v>
      </c>
      <c r="M265" s="141">
        <v>1</v>
      </c>
      <c r="N265" s="50" t="s">
        <v>20</v>
      </c>
      <c r="O265" s="50">
        <v>2006</v>
      </c>
      <c r="P265" s="52">
        <v>0</v>
      </c>
      <c r="Q265" s="50">
        <v>5</v>
      </c>
      <c r="R265" s="50" t="s">
        <v>1653</v>
      </c>
      <c r="S265" s="51">
        <v>6</v>
      </c>
      <c r="T265" s="136">
        <f>IFERROR([Expenditure3]*HLOOKUP([Expenditure2],'Curr conv'!$B$17:$BF$56,VLOOKUP('Data Reference Sheet'!$A$1,'Data Reference Sheet'!$A$11:$B$27,2,0),FALSE), "No data")</f>
        <v>0</v>
      </c>
      <c r="U265" s="136">
        <f>IFERROR(Table1[[#This Row],[Calculation1]]/Exchange,"No data")</f>
        <v>0</v>
      </c>
      <c r="V26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5" s="136" t="str">
        <f>IFERROR(Table1[[#This Row],[Calculation3]]/Exchange,"No data")</f>
        <v>No data</v>
      </c>
    </row>
    <row r="266" spans="2:23">
      <c r="B266" s="50" t="s">
        <v>261</v>
      </c>
      <c r="C266" s="50" t="s">
        <v>1650</v>
      </c>
      <c r="D266" s="50" t="s">
        <v>1646</v>
      </c>
      <c r="E266" s="50" t="s">
        <v>262</v>
      </c>
      <c r="F266" s="51" t="s">
        <v>1640</v>
      </c>
      <c r="G266" s="50" t="s">
        <v>263</v>
      </c>
      <c r="H266" s="50" t="s">
        <v>18</v>
      </c>
      <c r="I266" s="50" t="s">
        <v>1599</v>
      </c>
      <c r="J266" s="50">
        <v>3</v>
      </c>
      <c r="K266" s="139" t="s">
        <v>1601</v>
      </c>
      <c r="L266" s="139" t="s">
        <v>1601</v>
      </c>
      <c r="M266" s="141">
        <v>1</v>
      </c>
      <c r="N266" s="50" t="s">
        <v>20</v>
      </c>
      <c r="O266" s="50">
        <v>2007</v>
      </c>
      <c r="P266" s="52">
        <v>0</v>
      </c>
      <c r="Q266" s="50">
        <v>5</v>
      </c>
      <c r="R266" s="50" t="s">
        <v>1653</v>
      </c>
      <c r="S266" s="51">
        <v>6</v>
      </c>
      <c r="T266" s="136">
        <f>IFERROR([Expenditure3]*HLOOKUP([Expenditure2],'Curr conv'!$B$17:$BF$56,VLOOKUP('Data Reference Sheet'!$A$1,'Data Reference Sheet'!$A$11:$B$27,2,0),FALSE), "No data")</f>
        <v>0</v>
      </c>
      <c r="U266" s="136">
        <f>IFERROR(Table1[[#This Row],[Calculation1]]/Exchange,"No data")</f>
        <v>0</v>
      </c>
      <c r="V26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6" s="136" t="str">
        <f>IFERROR(Table1[[#This Row],[Calculation3]]/Exchange,"No data")</f>
        <v>No data</v>
      </c>
    </row>
    <row r="267" spans="2:23">
      <c r="B267" s="50" t="s">
        <v>261</v>
      </c>
      <c r="C267" s="50" t="s">
        <v>1650</v>
      </c>
      <c r="D267" s="50" t="s">
        <v>1646</v>
      </c>
      <c r="E267" s="50" t="s">
        <v>262</v>
      </c>
      <c r="F267" s="51" t="s">
        <v>1640</v>
      </c>
      <c r="G267" s="50" t="s">
        <v>263</v>
      </c>
      <c r="H267" s="50" t="s">
        <v>18</v>
      </c>
      <c r="I267" s="50" t="s">
        <v>1599</v>
      </c>
      <c r="J267" s="50">
        <v>3</v>
      </c>
      <c r="K267" s="139" t="s">
        <v>1601</v>
      </c>
      <c r="L267" s="139" t="s">
        <v>1601</v>
      </c>
      <c r="M267" s="141">
        <v>1</v>
      </c>
      <c r="N267" s="50" t="s">
        <v>20</v>
      </c>
      <c r="O267" s="50">
        <v>2008</v>
      </c>
      <c r="P267" s="52">
        <v>0</v>
      </c>
      <c r="Q267" s="50">
        <v>5</v>
      </c>
      <c r="R267" s="50" t="s">
        <v>1653</v>
      </c>
      <c r="S267" s="51">
        <v>6</v>
      </c>
      <c r="T267" s="136">
        <f>IFERROR([Expenditure3]*HLOOKUP([Expenditure2],'Curr conv'!$B$17:$BF$56,VLOOKUP('Data Reference Sheet'!$A$1,'Data Reference Sheet'!$A$11:$B$27,2,0),FALSE), "No data")</f>
        <v>0</v>
      </c>
      <c r="U267" s="136">
        <f>IFERROR(Table1[[#This Row],[Calculation1]]/Exchange,"No data")</f>
        <v>0</v>
      </c>
      <c r="V26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7" s="136" t="str">
        <f>IFERROR(Table1[[#This Row],[Calculation3]]/Exchange,"No data")</f>
        <v>No data</v>
      </c>
    </row>
    <row r="268" spans="2:23">
      <c r="B268" s="50" t="s">
        <v>261</v>
      </c>
      <c r="C268" s="50" t="s">
        <v>1650</v>
      </c>
      <c r="D268" s="50" t="s">
        <v>1646</v>
      </c>
      <c r="E268" s="50" t="s">
        <v>262</v>
      </c>
      <c r="F268" s="51" t="s">
        <v>1640</v>
      </c>
      <c r="G268" s="50" t="s">
        <v>263</v>
      </c>
      <c r="H268" s="50" t="s">
        <v>18</v>
      </c>
      <c r="I268" s="50" t="s">
        <v>1599</v>
      </c>
      <c r="J268" s="50">
        <v>3</v>
      </c>
      <c r="K268" s="139" t="s">
        <v>1601</v>
      </c>
      <c r="L268" s="139" t="s">
        <v>1601</v>
      </c>
      <c r="M268" s="141">
        <v>1</v>
      </c>
      <c r="N268" s="50" t="s">
        <v>20</v>
      </c>
      <c r="O268" s="50">
        <v>2009</v>
      </c>
      <c r="P268" s="52">
        <v>0</v>
      </c>
      <c r="Q268" s="50">
        <v>5</v>
      </c>
      <c r="R268" s="50" t="s">
        <v>1653</v>
      </c>
      <c r="S268" s="51">
        <v>6</v>
      </c>
      <c r="T268" s="136">
        <f>IFERROR([Expenditure3]*HLOOKUP([Expenditure2],'Curr conv'!$B$17:$BF$56,VLOOKUP('Data Reference Sheet'!$A$1,'Data Reference Sheet'!$A$11:$B$27,2,0),FALSE), "No data")</f>
        <v>0</v>
      </c>
      <c r="U268" s="136">
        <f>IFERROR(Table1[[#This Row],[Calculation1]]/Exchange,"No data")</f>
        <v>0</v>
      </c>
      <c r="V26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8" s="136" t="str">
        <f>IFERROR(Table1[[#This Row],[Calculation3]]/Exchange,"No data")</f>
        <v>No data</v>
      </c>
    </row>
    <row r="269" spans="2:23">
      <c r="B269" s="50" t="s">
        <v>261</v>
      </c>
      <c r="C269" s="50" t="s">
        <v>1650</v>
      </c>
      <c r="D269" s="50" t="s">
        <v>1646</v>
      </c>
      <c r="E269" s="50" t="s">
        <v>262</v>
      </c>
      <c r="F269" s="51" t="s">
        <v>1640</v>
      </c>
      <c r="G269" s="50" t="s">
        <v>263</v>
      </c>
      <c r="H269" s="50" t="s">
        <v>18</v>
      </c>
      <c r="I269" s="50" t="s">
        <v>1599</v>
      </c>
      <c r="J269" s="50">
        <v>3</v>
      </c>
      <c r="K269" s="139" t="s">
        <v>1601</v>
      </c>
      <c r="L269" s="139" t="s">
        <v>1601</v>
      </c>
      <c r="M269" s="141">
        <v>1</v>
      </c>
      <c r="N269" s="50" t="s">
        <v>20</v>
      </c>
      <c r="O269" s="50">
        <v>2010</v>
      </c>
      <c r="P269" s="52">
        <v>0</v>
      </c>
      <c r="Q269" s="50">
        <v>5</v>
      </c>
      <c r="R269" s="50" t="s">
        <v>1653</v>
      </c>
      <c r="S269" s="51">
        <v>6</v>
      </c>
      <c r="T269" s="136">
        <f>IFERROR([Expenditure3]*HLOOKUP([Expenditure2],'Curr conv'!$B$17:$BF$56,VLOOKUP('Data Reference Sheet'!$A$1,'Data Reference Sheet'!$A$11:$B$27,2,0),FALSE), "No data")</f>
        <v>0</v>
      </c>
      <c r="U269" s="136">
        <f>IFERROR(Table1[[#This Row],[Calculation1]]/Exchange,"No data")</f>
        <v>0</v>
      </c>
      <c r="V26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69" s="136" t="str">
        <f>IFERROR(Table1[[#This Row],[Calculation3]]/Exchange,"No data")</f>
        <v>No data</v>
      </c>
    </row>
    <row r="270" spans="2:23">
      <c r="B270" s="50" t="s">
        <v>264</v>
      </c>
      <c r="C270" s="50" t="s">
        <v>1650</v>
      </c>
      <c r="D270" s="50" t="s">
        <v>1646</v>
      </c>
      <c r="E270" s="50" t="s">
        <v>262</v>
      </c>
      <c r="F270" s="51" t="s">
        <v>1640</v>
      </c>
      <c r="G270" s="50" t="s">
        <v>265</v>
      </c>
      <c r="H270" s="50" t="s">
        <v>18</v>
      </c>
      <c r="I270" s="50" t="s">
        <v>1599</v>
      </c>
      <c r="J270" s="50">
        <v>2</v>
      </c>
      <c r="K270" s="139">
        <v>2006</v>
      </c>
      <c r="L270" s="139">
        <v>4</v>
      </c>
      <c r="M270" s="141">
        <v>1</v>
      </c>
      <c r="N270" s="50" t="s">
        <v>16</v>
      </c>
      <c r="O270" s="50">
        <v>2006</v>
      </c>
      <c r="P270" s="52">
        <v>300</v>
      </c>
      <c r="Q270" s="50">
        <v>1</v>
      </c>
      <c r="R270" s="50" t="s">
        <v>1653</v>
      </c>
      <c r="S270" s="51">
        <v>6</v>
      </c>
      <c r="T270" s="136">
        <f>IFERROR([Expenditure3]*HLOOKUP([Expenditure2],'Curr conv'!$B$17:$BF$56,VLOOKUP('Data Reference Sheet'!$A$1,'Data Reference Sheet'!$A$11:$B$27,2,0),FALSE), "No data")</f>
        <v>757.88701664914822</v>
      </c>
      <c r="U270" s="136">
        <f>IFERROR(Table1[[#This Row],[Calculation1]]/Exchange,"No data")</f>
        <v>537.96636616208707</v>
      </c>
      <c r="V270"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126.31450277485804</v>
      </c>
      <c r="W270" s="136">
        <f>IFERROR(Table1[[#This Row],[Calculation3]]/Exchange,"No data")</f>
        <v>89.661061027014512</v>
      </c>
    </row>
    <row r="271" spans="2:23">
      <c r="B271" s="50" t="s">
        <v>264</v>
      </c>
      <c r="C271" s="50" t="s">
        <v>1650</v>
      </c>
      <c r="D271" s="50" t="s">
        <v>1646</v>
      </c>
      <c r="E271" s="50" t="s">
        <v>262</v>
      </c>
      <c r="F271" s="51" t="s">
        <v>1640</v>
      </c>
      <c r="G271" s="50" t="s">
        <v>265</v>
      </c>
      <c r="H271" s="50" t="s">
        <v>18</v>
      </c>
      <c r="I271" s="50" t="s">
        <v>1599</v>
      </c>
      <c r="J271" s="50">
        <v>2</v>
      </c>
      <c r="K271" s="139" t="s">
        <v>1601</v>
      </c>
      <c r="L271" s="139" t="s">
        <v>1601</v>
      </c>
      <c r="M271" s="141">
        <v>1</v>
      </c>
      <c r="N271" s="50" t="s">
        <v>19</v>
      </c>
      <c r="O271" s="50">
        <v>2009</v>
      </c>
      <c r="P271" s="52">
        <v>60</v>
      </c>
      <c r="Q271" s="50">
        <v>1</v>
      </c>
      <c r="R271" s="50" t="s">
        <v>1653</v>
      </c>
      <c r="S271" s="51">
        <v>6</v>
      </c>
      <c r="T271" s="136">
        <f>IFERROR([Expenditure3]*HLOOKUP([Expenditure2],'Curr conv'!$B$17:$BF$56,VLOOKUP('Data Reference Sheet'!$A$1,'Data Reference Sheet'!$A$11:$B$27,2,0),FALSE), "No data")</f>
        <v>60</v>
      </c>
      <c r="U271" s="136">
        <f>IFERROR(Table1[[#This Row],[Calculation1]]/Exchange,"No data")</f>
        <v>42.58943781942078</v>
      </c>
      <c r="V27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71" s="136" t="str">
        <f>IFERROR(Table1[[#This Row],[Calculation3]]/Exchange,"No data")</f>
        <v>No data</v>
      </c>
    </row>
    <row r="272" spans="2:23">
      <c r="B272" s="50" t="s">
        <v>264</v>
      </c>
      <c r="C272" s="50" t="s">
        <v>1650</v>
      </c>
      <c r="D272" s="50" t="s">
        <v>1646</v>
      </c>
      <c r="E272" s="50" t="s">
        <v>262</v>
      </c>
      <c r="F272" s="51" t="s">
        <v>1640</v>
      </c>
      <c r="G272" s="50" t="s">
        <v>265</v>
      </c>
      <c r="H272" s="50" t="s">
        <v>18</v>
      </c>
      <c r="I272" s="50" t="s">
        <v>1599</v>
      </c>
      <c r="J272" s="50">
        <v>2</v>
      </c>
      <c r="K272" s="139">
        <v>2006</v>
      </c>
      <c r="L272" s="139">
        <v>4</v>
      </c>
      <c r="M272" s="141">
        <v>1</v>
      </c>
      <c r="N272" s="50" t="s">
        <v>20</v>
      </c>
      <c r="O272" s="50">
        <v>2006</v>
      </c>
      <c r="P272" s="52">
        <v>0</v>
      </c>
      <c r="Q272" s="50">
        <v>5</v>
      </c>
      <c r="R272" s="50" t="s">
        <v>1653</v>
      </c>
      <c r="S272" s="51">
        <v>6</v>
      </c>
      <c r="T272" s="136">
        <f>IFERROR([Expenditure3]*HLOOKUP([Expenditure2],'Curr conv'!$B$17:$BF$56,VLOOKUP('Data Reference Sheet'!$A$1,'Data Reference Sheet'!$A$11:$B$27,2,0),FALSE), "No data")</f>
        <v>0</v>
      </c>
      <c r="U272" s="136">
        <f>IFERROR(Table1[[#This Row],[Calculation1]]/Exchange,"No data")</f>
        <v>0</v>
      </c>
      <c r="V27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2" s="136">
        <f>IFERROR(Table1[[#This Row],[Calculation3]]/Exchange,"No data")</f>
        <v>0</v>
      </c>
    </row>
    <row r="273" spans="2:23">
      <c r="B273" s="50" t="s">
        <v>264</v>
      </c>
      <c r="C273" s="50" t="s">
        <v>1650</v>
      </c>
      <c r="D273" s="50" t="s">
        <v>1646</v>
      </c>
      <c r="E273" s="50" t="s">
        <v>262</v>
      </c>
      <c r="F273" s="51" t="s">
        <v>1640</v>
      </c>
      <c r="G273" s="50" t="s">
        <v>265</v>
      </c>
      <c r="H273" s="50" t="s">
        <v>18</v>
      </c>
      <c r="I273" s="50" t="s">
        <v>1599</v>
      </c>
      <c r="J273" s="50">
        <v>2</v>
      </c>
      <c r="K273" s="139">
        <v>2006</v>
      </c>
      <c r="L273" s="139">
        <v>4</v>
      </c>
      <c r="M273" s="141">
        <v>1</v>
      </c>
      <c r="N273" s="50" t="s">
        <v>20</v>
      </c>
      <c r="O273" s="50">
        <v>2007</v>
      </c>
      <c r="P273" s="52">
        <v>0</v>
      </c>
      <c r="Q273" s="50">
        <v>5</v>
      </c>
      <c r="R273" s="50" t="s">
        <v>1653</v>
      </c>
      <c r="S273" s="51">
        <v>6</v>
      </c>
      <c r="T273" s="136">
        <f>IFERROR([Expenditure3]*HLOOKUP([Expenditure2],'Curr conv'!$B$17:$BF$56,VLOOKUP('Data Reference Sheet'!$A$1,'Data Reference Sheet'!$A$11:$B$27,2,0),FALSE), "No data")</f>
        <v>0</v>
      </c>
      <c r="U273" s="136">
        <f>IFERROR(Table1[[#This Row],[Calculation1]]/Exchange,"No data")</f>
        <v>0</v>
      </c>
      <c r="V273"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3" s="136">
        <f>IFERROR(Table1[[#This Row],[Calculation3]]/Exchange,"No data")</f>
        <v>0</v>
      </c>
    </row>
    <row r="274" spans="2:23">
      <c r="B274" s="50" t="s">
        <v>264</v>
      </c>
      <c r="C274" s="50" t="s">
        <v>1650</v>
      </c>
      <c r="D274" s="50" t="s">
        <v>1646</v>
      </c>
      <c r="E274" s="50" t="s">
        <v>262</v>
      </c>
      <c r="F274" s="51" t="s">
        <v>1640</v>
      </c>
      <c r="G274" s="50" t="s">
        <v>265</v>
      </c>
      <c r="H274" s="50" t="s">
        <v>18</v>
      </c>
      <c r="I274" s="50" t="s">
        <v>1599</v>
      </c>
      <c r="J274" s="50">
        <v>2</v>
      </c>
      <c r="K274" s="139">
        <v>2006</v>
      </c>
      <c r="L274" s="139">
        <v>4</v>
      </c>
      <c r="M274" s="141">
        <v>1</v>
      </c>
      <c r="N274" s="50" t="s">
        <v>20</v>
      </c>
      <c r="O274" s="50">
        <v>2008</v>
      </c>
      <c r="P274" s="52">
        <v>0</v>
      </c>
      <c r="Q274" s="50">
        <v>5</v>
      </c>
      <c r="R274" s="50" t="s">
        <v>1653</v>
      </c>
      <c r="S274" s="51">
        <v>6</v>
      </c>
      <c r="T274" s="136">
        <f>IFERROR([Expenditure3]*HLOOKUP([Expenditure2],'Curr conv'!$B$17:$BF$56,VLOOKUP('Data Reference Sheet'!$A$1,'Data Reference Sheet'!$A$11:$B$27,2,0),FALSE), "No data")</f>
        <v>0</v>
      </c>
      <c r="U274" s="136">
        <f>IFERROR(Table1[[#This Row],[Calculation1]]/Exchange,"No data")</f>
        <v>0</v>
      </c>
      <c r="V27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4" s="136">
        <f>IFERROR(Table1[[#This Row],[Calculation3]]/Exchange,"No data")</f>
        <v>0</v>
      </c>
    </row>
    <row r="275" spans="2:23">
      <c r="B275" s="50" t="s">
        <v>264</v>
      </c>
      <c r="C275" s="50" t="s">
        <v>1650</v>
      </c>
      <c r="D275" s="50" t="s">
        <v>1646</v>
      </c>
      <c r="E275" s="50" t="s">
        <v>262</v>
      </c>
      <c r="F275" s="51" t="s">
        <v>1640</v>
      </c>
      <c r="G275" s="50" t="s">
        <v>265</v>
      </c>
      <c r="H275" s="50" t="s">
        <v>18</v>
      </c>
      <c r="I275" s="50" t="s">
        <v>1599</v>
      </c>
      <c r="J275" s="50">
        <v>2</v>
      </c>
      <c r="K275" s="139">
        <v>2006</v>
      </c>
      <c r="L275" s="139">
        <v>4</v>
      </c>
      <c r="M275" s="141">
        <v>1</v>
      </c>
      <c r="N275" s="50" t="s">
        <v>20</v>
      </c>
      <c r="O275" s="50">
        <v>2009</v>
      </c>
      <c r="P275" s="52">
        <v>0</v>
      </c>
      <c r="Q275" s="50">
        <v>5</v>
      </c>
      <c r="R275" s="50" t="s">
        <v>1653</v>
      </c>
      <c r="S275" s="51">
        <v>6</v>
      </c>
      <c r="T275" s="136">
        <f>IFERROR([Expenditure3]*HLOOKUP([Expenditure2],'Curr conv'!$B$17:$BF$56,VLOOKUP('Data Reference Sheet'!$A$1,'Data Reference Sheet'!$A$11:$B$27,2,0),FALSE), "No data")</f>
        <v>0</v>
      </c>
      <c r="U275" s="136">
        <f>IFERROR(Table1[[#This Row],[Calculation1]]/Exchange,"No data")</f>
        <v>0</v>
      </c>
      <c r="V275"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5" s="136">
        <f>IFERROR(Table1[[#This Row],[Calculation3]]/Exchange,"No data")</f>
        <v>0</v>
      </c>
    </row>
    <row r="276" spans="2:23">
      <c r="B276" s="50" t="s">
        <v>264</v>
      </c>
      <c r="C276" s="50" t="s">
        <v>1650</v>
      </c>
      <c r="D276" s="50" t="s">
        <v>1646</v>
      </c>
      <c r="E276" s="50" t="s">
        <v>262</v>
      </c>
      <c r="F276" s="51" t="s">
        <v>1640</v>
      </c>
      <c r="G276" s="50" t="s">
        <v>265</v>
      </c>
      <c r="H276" s="50" t="s">
        <v>18</v>
      </c>
      <c r="I276" s="50" t="s">
        <v>1599</v>
      </c>
      <c r="J276" s="50">
        <v>2</v>
      </c>
      <c r="K276" s="139">
        <v>2006</v>
      </c>
      <c r="L276" s="139">
        <v>4</v>
      </c>
      <c r="M276" s="141">
        <v>1</v>
      </c>
      <c r="N276" s="50" t="s">
        <v>20</v>
      </c>
      <c r="O276" s="50">
        <v>2010</v>
      </c>
      <c r="P276" s="52">
        <v>0</v>
      </c>
      <c r="Q276" s="50">
        <v>5</v>
      </c>
      <c r="R276" s="50" t="s">
        <v>1653</v>
      </c>
      <c r="S276" s="51">
        <v>6</v>
      </c>
      <c r="T276" s="136">
        <f>IFERROR([Expenditure3]*HLOOKUP([Expenditure2],'Curr conv'!$B$17:$BF$56,VLOOKUP('Data Reference Sheet'!$A$1,'Data Reference Sheet'!$A$11:$B$27,2,0),FALSE), "No data")</f>
        <v>0</v>
      </c>
      <c r="U276" s="136">
        <f>IFERROR(Table1[[#This Row],[Calculation1]]/Exchange,"No data")</f>
        <v>0</v>
      </c>
      <c r="V27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276" s="136">
        <f>IFERROR(Table1[[#This Row],[Calculation3]]/Exchange,"No data")</f>
        <v>0</v>
      </c>
    </row>
    <row r="277" spans="2:23">
      <c r="B277" s="50" t="s">
        <v>266</v>
      </c>
      <c r="C277" s="50" t="s">
        <v>1650</v>
      </c>
      <c r="D277" s="50" t="s">
        <v>1646</v>
      </c>
      <c r="E277" s="50" t="s">
        <v>262</v>
      </c>
      <c r="F277" s="51" t="s">
        <v>1640</v>
      </c>
      <c r="G277" s="50" t="s">
        <v>267</v>
      </c>
      <c r="H277" s="50" t="s">
        <v>18</v>
      </c>
      <c r="I277" s="50" t="s">
        <v>1599</v>
      </c>
      <c r="J277" s="50">
        <v>8</v>
      </c>
      <c r="K277" s="139">
        <v>1992</v>
      </c>
      <c r="L277" s="139">
        <v>18</v>
      </c>
      <c r="M277" s="141">
        <v>1</v>
      </c>
      <c r="N277" s="50" t="s">
        <v>16</v>
      </c>
      <c r="O277" s="50">
        <v>1992</v>
      </c>
      <c r="P277" s="52">
        <v>60</v>
      </c>
      <c r="Q277" s="50">
        <v>1</v>
      </c>
      <c r="R277" s="50" t="s">
        <v>1653</v>
      </c>
      <c r="S277" s="51">
        <v>6</v>
      </c>
      <c r="T277" s="136">
        <f>IFERROR([Expenditure3]*HLOOKUP([Expenditure2],'Curr conv'!$B$17:$BF$56,VLOOKUP('Data Reference Sheet'!$A$1,'Data Reference Sheet'!$A$11:$B$27,2,0),FALSE), "No data")</f>
        <v>3282.1599146384929</v>
      </c>
      <c r="U277" s="136">
        <f>IFERROR(Table1[[#This Row],[Calculation1]]/Exchange,"No data")</f>
        <v>2329.7557599648585</v>
      </c>
      <c r="V277"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547.02665243974877</v>
      </c>
      <c r="W277" s="136">
        <f>IFERROR(Table1[[#This Row],[Calculation3]]/Exchange,"No data")</f>
        <v>388.29262666080973</v>
      </c>
    </row>
    <row r="278" spans="2:23">
      <c r="B278" s="50" t="s">
        <v>266</v>
      </c>
      <c r="C278" s="50" t="s">
        <v>1650</v>
      </c>
      <c r="D278" s="50" t="s">
        <v>1646</v>
      </c>
      <c r="E278" s="50" t="s">
        <v>262</v>
      </c>
      <c r="F278" s="51" t="s">
        <v>1640</v>
      </c>
      <c r="G278" s="50" t="s">
        <v>267</v>
      </c>
      <c r="H278" s="50" t="s">
        <v>18</v>
      </c>
      <c r="I278" s="50" t="s">
        <v>1599</v>
      </c>
      <c r="J278" s="50">
        <v>8</v>
      </c>
      <c r="K278" s="139" t="s">
        <v>1601</v>
      </c>
      <c r="L278" s="139" t="s">
        <v>1601</v>
      </c>
      <c r="M278" s="141" t="s">
        <v>1601</v>
      </c>
      <c r="N278" s="50" t="s">
        <v>19</v>
      </c>
      <c r="O278" s="50">
        <v>2009</v>
      </c>
      <c r="P278" s="52" t="s">
        <v>1601</v>
      </c>
      <c r="Q278" s="50" t="s">
        <v>1601</v>
      </c>
      <c r="R278" s="50" t="s">
        <v>1653</v>
      </c>
      <c r="S278" s="51">
        <v>6</v>
      </c>
      <c r="T278" s="136" t="str">
        <f>IFERROR([Expenditure3]*HLOOKUP([Expenditure2],'Curr conv'!$B$17:$BF$56,VLOOKUP('Data Reference Sheet'!$A$1,'Data Reference Sheet'!$A$11:$B$27,2,0),FALSE), "No data")</f>
        <v>No data</v>
      </c>
      <c r="U278" s="136" t="str">
        <f>IFERROR(Table1[[#This Row],[Calculation1]]/Exchange,"No data")</f>
        <v>No data</v>
      </c>
      <c r="V27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78" s="136" t="str">
        <f>IFERROR(Table1[[#This Row],[Calculation3]]/Exchange,"No data")</f>
        <v>No data</v>
      </c>
    </row>
    <row r="279" spans="2:23">
      <c r="B279" s="50" t="s">
        <v>266</v>
      </c>
      <c r="C279" s="50" t="s">
        <v>1650</v>
      </c>
      <c r="D279" s="50" t="s">
        <v>1646</v>
      </c>
      <c r="E279" s="50" t="s">
        <v>262</v>
      </c>
      <c r="F279" s="51" t="s">
        <v>1640</v>
      </c>
      <c r="G279" s="50" t="s">
        <v>268</v>
      </c>
      <c r="H279" s="50" t="s">
        <v>18</v>
      </c>
      <c r="I279" s="50" t="s">
        <v>1599</v>
      </c>
      <c r="J279" s="50">
        <v>8</v>
      </c>
      <c r="K279" s="139" t="s">
        <v>1601</v>
      </c>
      <c r="L279" s="139" t="s">
        <v>1601</v>
      </c>
      <c r="M279" s="141">
        <v>1</v>
      </c>
      <c r="N279" s="50" t="s">
        <v>19</v>
      </c>
      <c r="O279" s="50">
        <v>2009</v>
      </c>
      <c r="P279" s="52">
        <v>12</v>
      </c>
      <c r="Q279" s="50">
        <v>1</v>
      </c>
      <c r="R279" s="50" t="s">
        <v>1653</v>
      </c>
      <c r="S279" s="51">
        <v>6</v>
      </c>
      <c r="T279" s="136">
        <f>IFERROR([Expenditure3]*HLOOKUP([Expenditure2],'Curr conv'!$B$17:$BF$56,VLOOKUP('Data Reference Sheet'!$A$1,'Data Reference Sheet'!$A$11:$B$27,2,0),FALSE), "No data")</f>
        <v>12</v>
      </c>
      <c r="U279" s="136">
        <f>IFERROR(Table1[[#This Row],[Calculation1]]/Exchange,"No data")</f>
        <v>8.5178875638841571</v>
      </c>
      <c r="V27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79" s="136" t="str">
        <f>IFERROR(Table1[[#This Row],[Calculation3]]/Exchange,"No data")</f>
        <v>No data</v>
      </c>
    </row>
    <row r="280" spans="2:23">
      <c r="B280" s="50" t="s">
        <v>269</v>
      </c>
      <c r="C280" s="50" t="s">
        <v>1650</v>
      </c>
      <c r="D280" s="50" t="s">
        <v>1646</v>
      </c>
      <c r="E280" s="50" t="s">
        <v>262</v>
      </c>
      <c r="F280" s="51" t="s">
        <v>1640</v>
      </c>
      <c r="G280" s="50" t="s">
        <v>263</v>
      </c>
      <c r="H280" s="50" t="s">
        <v>18</v>
      </c>
      <c r="I280" s="50" t="s">
        <v>1599</v>
      </c>
      <c r="J280" s="50">
        <v>3</v>
      </c>
      <c r="K280" s="139" t="s">
        <v>1601</v>
      </c>
      <c r="L280" s="139" t="s">
        <v>1601</v>
      </c>
      <c r="M280" s="141">
        <v>1</v>
      </c>
      <c r="N280" s="50" t="s">
        <v>19</v>
      </c>
      <c r="O280" s="50">
        <v>2009</v>
      </c>
      <c r="P280" s="52">
        <v>12</v>
      </c>
      <c r="Q280" s="50">
        <v>1</v>
      </c>
      <c r="R280" s="50" t="s">
        <v>1653</v>
      </c>
      <c r="S280" s="51">
        <v>6</v>
      </c>
      <c r="T280" s="136">
        <f>IFERROR([Expenditure3]*HLOOKUP([Expenditure2],'Curr conv'!$B$17:$BF$56,VLOOKUP('Data Reference Sheet'!$A$1,'Data Reference Sheet'!$A$11:$B$27,2,0),FALSE), "No data")</f>
        <v>12</v>
      </c>
      <c r="U280" s="136">
        <f>IFERROR(Table1[[#This Row],[Calculation1]]/Exchange,"No data")</f>
        <v>8.5178875638841571</v>
      </c>
      <c r="V28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0" s="136" t="str">
        <f>IFERROR(Table1[[#This Row],[Calculation3]]/Exchange,"No data")</f>
        <v>No data</v>
      </c>
    </row>
    <row r="281" spans="2:23">
      <c r="B281" s="50" t="s">
        <v>269</v>
      </c>
      <c r="C281" s="50" t="s">
        <v>1650</v>
      </c>
      <c r="D281" s="50" t="s">
        <v>1646</v>
      </c>
      <c r="E281" s="50" t="s">
        <v>262</v>
      </c>
      <c r="F281" s="51" t="s">
        <v>1640</v>
      </c>
      <c r="G281" s="50" t="s">
        <v>270</v>
      </c>
      <c r="H281" s="50" t="s">
        <v>18</v>
      </c>
      <c r="I281" s="50" t="s">
        <v>1599</v>
      </c>
      <c r="J281" s="50">
        <v>6</v>
      </c>
      <c r="K281" s="139" t="s">
        <v>1601</v>
      </c>
      <c r="L281" s="139" t="s">
        <v>1601</v>
      </c>
      <c r="M281" s="141">
        <v>1</v>
      </c>
      <c r="N281" s="50" t="s">
        <v>19</v>
      </c>
      <c r="O281" s="50">
        <v>2009</v>
      </c>
      <c r="P281" s="52">
        <v>9</v>
      </c>
      <c r="Q281" s="50">
        <v>1</v>
      </c>
      <c r="R281" s="50" t="s">
        <v>1653</v>
      </c>
      <c r="S281" s="51">
        <v>6</v>
      </c>
      <c r="T281" s="136">
        <f>IFERROR([Expenditure3]*HLOOKUP([Expenditure2],'Curr conv'!$B$17:$BF$56,VLOOKUP('Data Reference Sheet'!$A$1,'Data Reference Sheet'!$A$11:$B$27,2,0),FALSE), "No data")</f>
        <v>9</v>
      </c>
      <c r="U281" s="136">
        <f>IFERROR(Table1[[#This Row],[Calculation1]]/Exchange,"No data")</f>
        <v>6.3884156729131174</v>
      </c>
      <c r="V28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1" s="136" t="str">
        <f>IFERROR(Table1[[#This Row],[Calculation3]]/Exchange,"No data")</f>
        <v>No data</v>
      </c>
    </row>
    <row r="282" spans="2:23">
      <c r="B282" s="50" t="s">
        <v>269</v>
      </c>
      <c r="C282" s="50" t="s">
        <v>1650</v>
      </c>
      <c r="D282" s="50" t="s">
        <v>1646</v>
      </c>
      <c r="E282" s="50" t="s">
        <v>262</v>
      </c>
      <c r="F282" s="51" t="s">
        <v>1640</v>
      </c>
      <c r="G282" s="50" t="s">
        <v>271</v>
      </c>
      <c r="H282" s="50" t="s">
        <v>18</v>
      </c>
      <c r="I282" s="50" t="s">
        <v>1599</v>
      </c>
      <c r="J282" s="50">
        <v>5</v>
      </c>
      <c r="K282" s="139" t="s">
        <v>1601</v>
      </c>
      <c r="L282" s="139" t="s">
        <v>1601</v>
      </c>
      <c r="M282" s="141">
        <v>1</v>
      </c>
      <c r="N282" s="50" t="s">
        <v>19</v>
      </c>
      <c r="O282" s="50">
        <v>2009</v>
      </c>
      <c r="P282" s="52">
        <v>6</v>
      </c>
      <c r="Q282" s="50">
        <v>1</v>
      </c>
      <c r="R282" s="50" t="s">
        <v>1653</v>
      </c>
      <c r="S282" s="51">
        <v>6</v>
      </c>
      <c r="T282" s="136">
        <f>IFERROR([Expenditure3]*HLOOKUP([Expenditure2],'Curr conv'!$B$17:$BF$56,VLOOKUP('Data Reference Sheet'!$A$1,'Data Reference Sheet'!$A$11:$B$27,2,0),FALSE), "No data")</f>
        <v>6</v>
      </c>
      <c r="U282" s="136">
        <f>IFERROR(Table1[[#This Row],[Calculation1]]/Exchange,"No data")</f>
        <v>4.2589437819420786</v>
      </c>
      <c r="V28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2" s="136" t="str">
        <f>IFERROR(Table1[[#This Row],[Calculation3]]/Exchange,"No data")</f>
        <v>No data</v>
      </c>
    </row>
    <row r="283" spans="2:23">
      <c r="B283" s="50" t="s">
        <v>269</v>
      </c>
      <c r="C283" s="50" t="s">
        <v>1650</v>
      </c>
      <c r="D283" s="50" t="s">
        <v>1646</v>
      </c>
      <c r="E283" s="50" t="s">
        <v>262</v>
      </c>
      <c r="F283" s="51" t="s">
        <v>1640</v>
      </c>
      <c r="G283" s="50" t="s">
        <v>272</v>
      </c>
      <c r="H283" s="50" t="s">
        <v>18</v>
      </c>
      <c r="I283" s="50" t="s">
        <v>1599</v>
      </c>
      <c r="J283" s="50">
        <v>5</v>
      </c>
      <c r="K283" s="139" t="s">
        <v>1601</v>
      </c>
      <c r="L283" s="139" t="s">
        <v>1601</v>
      </c>
      <c r="M283" s="141">
        <v>1</v>
      </c>
      <c r="N283" s="50" t="s">
        <v>19</v>
      </c>
      <c r="O283" s="50">
        <v>2009</v>
      </c>
      <c r="P283" s="52">
        <v>25.6</v>
      </c>
      <c r="Q283" s="50">
        <v>1</v>
      </c>
      <c r="R283" s="50" t="s">
        <v>1653</v>
      </c>
      <c r="S283" s="51">
        <v>6</v>
      </c>
      <c r="T283" s="136">
        <f>IFERROR([Expenditure3]*HLOOKUP([Expenditure2],'Curr conv'!$B$17:$BF$56,VLOOKUP('Data Reference Sheet'!$A$1,'Data Reference Sheet'!$A$11:$B$27,2,0),FALSE), "No data")</f>
        <v>25.6</v>
      </c>
      <c r="U283" s="136">
        <f>IFERROR(Table1[[#This Row],[Calculation1]]/Exchange,"No data")</f>
        <v>18.171493469619534</v>
      </c>
      <c r="V28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3" s="136" t="str">
        <f>IFERROR(Table1[[#This Row],[Calculation3]]/Exchange,"No data")</f>
        <v>No data</v>
      </c>
    </row>
    <row r="284" spans="2:23">
      <c r="B284" s="50" t="s">
        <v>273</v>
      </c>
      <c r="C284" s="50" t="s">
        <v>1650</v>
      </c>
      <c r="D284" s="50" t="s">
        <v>1646</v>
      </c>
      <c r="E284" s="50" t="s">
        <v>262</v>
      </c>
      <c r="F284" s="51" t="s">
        <v>1640</v>
      </c>
      <c r="G284" s="50" t="s">
        <v>273</v>
      </c>
      <c r="H284" s="50" t="s">
        <v>18</v>
      </c>
      <c r="I284" s="50" t="s">
        <v>1599</v>
      </c>
      <c r="J284" s="50">
        <v>4</v>
      </c>
      <c r="K284" s="139" t="s">
        <v>1601</v>
      </c>
      <c r="L284" s="139" t="s">
        <v>1601</v>
      </c>
      <c r="M284" s="141">
        <v>1</v>
      </c>
      <c r="N284" s="50" t="s">
        <v>19</v>
      </c>
      <c r="O284" s="50">
        <v>2009</v>
      </c>
      <c r="P284" s="52">
        <v>21.6</v>
      </c>
      <c r="Q284" s="50">
        <v>1</v>
      </c>
      <c r="R284" s="50" t="s">
        <v>1653</v>
      </c>
      <c r="S284" s="51">
        <v>6</v>
      </c>
      <c r="T284" s="136">
        <f>IFERROR([Expenditure3]*HLOOKUP([Expenditure2],'Curr conv'!$B$17:$BF$56,VLOOKUP('Data Reference Sheet'!$A$1,'Data Reference Sheet'!$A$11:$B$27,2,0),FALSE), "No data")</f>
        <v>21.6</v>
      </c>
      <c r="U284" s="136">
        <f>IFERROR(Table1[[#This Row],[Calculation1]]/Exchange,"No data")</f>
        <v>15.332197614991482</v>
      </c>
      <c r="V28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4" s="136" t="str">
        <f>IFERROR(Table1[[#This Row],[Calculation3]]/Exchange,"No data")</f>
        <v>No data</v>
      </c>
    </row>
    <row r="285" spans="2:23">
      <c r="B285" s="50" t="s">
        <v>274</v>
      </c>
      <c r="C285" s="50" t="s">
        <v>1650</v>
      </c>
      <c r="D285" s="50" t="s">
        <v>1646</v>
      </c>
      <c r="E285" s="50" t="s">
        <v>262</v>
      </c>
      <c r="F285" s="51" t="s">
        <v>1640</v>
      </c>
      <c r="G285" s="50" t="s">
        <v>274</v>
      </c>
      <c r="H285" s="50" t="s">
        <v>18</v>
      </c>
      <c r="I285" s="50" t="s">
        <v>1599</v>
      </c>
      <c r="J285" s="50">
        <v>12</v>
      </c>
      <c r="K285" s="139" t="s">
        <v>1601</v>
      </c>
      <c r="L285" s="139" t="s">
        <v>1601</v>
      </c>
      <c r="M285" s="141">
        <v>1</v>
      </c>
      <c r="N285" s="50" t="s">
        <v>19</v>
      </c>
      <c r="O285" s="50">
        <v>2009</v>
      </c>
      <c r="P285" s="52">
        <v>9.6</v>
      </c>
      <c r="Q285" s="50">
        <v>1</v>
      </c>
      <c r="R285" s="50" t="s">
        <v>1653</v>
      </c>
      <c r="S285" s="51">
        <v>6</v>
      </c>
      <c r="T285" s="136">
        <f>IFERROR([Expenditure3]*HLOOKUP([Expenditure2],'Curr conv'!$B$17:$BF$56,VLOOKUP('Data Reference Sheet'!$A$1,'Data Reference Sheet'!$A$11:$B$27,2,0),FALSE), "No data")</f>
        <v>9.6</v>
      </c>
      <c r="U285" s="136">
        <f>IFERROR(Table1[[#This Row],[Calculation1]]/Exchange,"No data")</f>
        <v>6.8143100511073245</v>
      </c>
      <c r="V28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5" s="136" t="str">
        <f>IFERROR(Table1[[#This Row],[Calculation3]]/Exchange,"No data")</f>
        <v>No data</v>
      </c>
    </row>
    <row r="286" spans="2:23">
      <c r="B286" s="50" t="s">
        <v>275</v>
      </c>
      <c r="C286" s="50" t="s">
        <v>1650</v>
      </c>
      <c r="D286" s="50" t="s">
        <v>1646</v>
      </c>
      <c r="E286" s="50" t="s">
        <v>262</v>
      </c>
      <c r="F286" s="51" t="s">
        <v>1640</v>
      </c>
      <c r="G286" s="50" t="s">
        <v>275</v>
      </c>
      <c r="H286" s="50" t="s">
        <v>18</v>
      </c>
      <c r="I286" s="50" t="s">
        <v>1599</v>
      </c>
      <c r="J286" s="50">
        <v>1</v>
      </c>
      <c r="K286" s="139" t="s">
        <v>1601</v>
      </c>
      <c r="L286" s="139" t="s">
        <v>1601</v>
      </c>
      <c r="M286" s="141">
        <v>1</v>
      </c>
      <c r="N286" s="50" t="s">
        <v>19</v>
      </c>
      <c r="O286" s="50">
        <v>2009</v>
      </c>
      <c r="P286" s="52">
        <v>60</v>
      </c>
      <c r="Q286" s="50">
        <v>1</v>
      </c>
      <c r="R286" s="50" t="s">
        <v>1653</v>
      </c>
      <c r="S286" s="51">
        <v>6</v>
      </c>
      <c r="T286" s="136">
        <f>IFERROR([Expenditure3]*HLOOKUP([Expenditure2],'Curr conv'!$B$17:$BF$56,VLOOKUP('Data Reference Sheet'!$A$1,'Data Reference Sheet'!$A$11:$B$27,2,0),FALSE), "No data")</f>
        <v>60</v>
      </c>
      <c r="U286" s="136">
        <f>IFERROR(Table1[[#This Row],[Calculation1]]/Exchange,"No data")</f>
        <v>42.58943781942078</v>
      </c>
      <c r="V28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6" s="136" t="str">
        <f>IFERROR(Table1[[#This Row],[Calculation3]]/Exchange,"No data")</f>
        <v>No data</v>
      </c>
    </row>
    <row r="287" spans="2:23">
      <c r="B287" s="50" t="s">
        <v>276</v>
      </c>
      <c r="C287" s="50" t="s">
        <v>1650</v>
      </c>
      <c r="D287" s="50" t="s">
        <v>1646</v>
      </c>
      <c r="E287" s="50" t="s">
        <v>262</v>
      </c>
      <c r="F287" s="51" t="s">
        <v>1640</v>
      </c>
      <c r="G287" s="50" t="s">
        <v>271</v>
      </c>
      <c r="H287" s="50" t="s">
        <v>18</v>
      </c>
      <c r="I287" s="50" t="s">
        <v>1599</v>
      </c>
      <c r="J287" s="50">
        <v>5</v>
      </c>
      <c r="K287" s="139" t="s">
        <v>1601</v>
      </c>
      <c r="L287" s="139" t="s">
        <v>1601</v>
      </c>
      <c r="M287" s="141">
        <v>1</v>
      </c>
      <c r="N287" s="50" t="s">
        <v>20</v>
      </c>
      <c r="O287" s="50">
        <v>2006</v>
      </c>
      <c r="P287" s="52">
        <v>0</v>
      </c>
      <c r="Q287" s="50">
        <v>5</v>
      </c>
      <c r="R287" s="50" t="s">
        <v>1653</v>
      </c>
      <c r="S287" s="51">
        <v>6</v>
      </c>
      <c r="T287" s="136">
        <f>IFERROR([Expenditure3]*HLOOKUP([Expenditure2],'Curr conv'!$B$17:$BF$56,VLOOKUP('Data Reference Sheet'!$A$1,'Data Reference Sheet'!$A$11:$B$27,2,0),FALSE), "No data")</f>
        <v>0</v>
      </c>
      <c r="U287" s="136">
        <f>IFERROR(Table1[[#This Row],[Calculation1]]/Exchange,"No data")</f>
        <v>0</v>
      </c>
      <c r="V28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7" s="136" t="str">
        <f>IFERROR(Table1[[#This Row],[Calculation3]]/Exchange,"No data")</f>
        <v>No data</v>
      </c>
    </row>
    <row r="288" spans="2:23">
      <c r="B288" s="50" t="s">
        <v>276</v>
      </c>
      <c r="C288" s="50" t="s">
        <v>1650</v>
      </c>
      <c r="D288" s="50" t="s">
        <v>1646</v>
      </c>
      <c r="E288" s="50" t="s">
        <v>262</v>
      </c>
      <c r="F288" s="51" t="s">
        <v>1640</v>
      </c>
      <c r="G288" s="50" t="s">
        <v>271</v>
      </c>
      <c r="H288" s="50" t="s">
        <v>18</v>
      </c>
      <c r="I288" s="50" t="s">
        <v>1599</v>
      </c>
      <c r="J288" s="50">
        <v>5</v>
      </c>
      <c r="K288" s="139" t="s">
        <v>1601</v>
      </c>
      <c r="L288" s="139" t="s">
        <v>1601</v>
      </c>
      <c r="M288" s="141">
        <v>1</v>
      </c>
      <c r="N288" s="50" t="s">
        <v>20</v>
      </c>
      <c r="O288" s="50">
        <v>2007</v>
      </c>
      <c r="P288" s="52">
        <v>0</v>
      </c>
      <c r="Q288" s="50">
        <v>5</v>
      </c>
      <c r="R288" s="50" t="s">
        <v>1653</v>
      </c>
      <c r="S288" s="51">
        <v>6</v>
      </c>
      <c r="T288" s="136">
        <f>IFERROR([Expenditure3]*HLOOKUP([Expenditure2],'Curr conv'!$B$17:$BF$56,VLOOKUP('Data Reference Sheet'!$A$1,'Data Reference Sheet'!$A$11:$B$27,2,0),FALSE), "No data")</f>
        <v>0</v>
      </c>
      <c r="U288" s="136">
        <f>IFERROR(Table1[[#This Row],[Calculation1]]/Exchange,"No data")</f>
        <v>0</v>
      </c>
      <c r="V28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8" s="136" t="str">
        <f>IFERROR(Table1[[#This Row],[Calculation3]]/Exchange,"No data")</f>
        <v>No data</v>
      </c>
    </row>
    <row r="289" spans="2:23">
      <c r="B289" s="50" t="s">
        <v>276</v>
      </c>
      <c r="C289" s="50" t="s">
        <v>1650</v>
      </c>
      <c r="D289" s="50" t="s">
        <v>1646</v>
      </c>
      <c r="E289" s="50" t="s">
        <v>262</v>
      </c>
      <c r="F289" s="51" t="s">
        <v>1640</v>
      </c>
      <c r="G289" s="50" t="s">
        <v>271</v>
      </c>
      <c r="H289" s="50" t="s">
        <v>18</v>
      </c>
      <c r="I289" s="50" t="s">
        <v>1599</v>
      </c>
      <c r="J289" s="50">
        <v>5</v>
      </c>
      <c r="K289" s="139" t="s">
        <v>1601</v>
      </c>
      <c r="L289" s="139" t="s">
        <v>1601</v>
      </c>
      <c r="M289" s="141">
        <v>1</v>
      </c>
      <c r="N289" s="50" t="s">
        <v>20</v>
      </c>
      <c r="O289" s="50">
        <v>2008</v>
      </c>
      <c r="P289" s="52">
        <v>0</v>
      </c>
      <c r="Q289" s="50">
        <v>5</v>
      </c>
      <c r="R289" s="50" t="s">
        <v>1653</v>
      </c>
      <c r="S289" s="51">
        <v>6</v>
      </c>
      <c r="T289" s="136">
        <f>IFERROR([Expenditure3]*HLOOKUP([Expenditure2],'Curr conv'!$B$17:$BF$56,VLOOKUP('Data Reference Sheet'!$A$1,'Data Reference Sheet'!$A$11:$B$27,2,0),FALSE), "No data")</f>
        <v>0</v>
      </c>
      <c r="U289" s="136">
        <f>IFERROR(Table1[[#This Row],[Calculation1]]/Exchange,"No data")</f>
        <v>0</v>
      </c>
      <c r="V28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89" s="136" t="str">
        <f>IFERROR(Table1[[#This Row],[Calculation3]]/Exchange,"No data")</f>
        <v>No data</v>
      </c>
    </row>
    <row r="290" spans="2:23">
      <c r="B290" s="50" t="s">
        <v>276</v>
      </c>
      <c r="C290" s="50" t="s">
        <v>1650</v>
      </c>
      <c r="D290" s="50" t="s">
        <v>1646</v>
      </c>
      <c r="E290" s="50" t="s">
        <v>262</v>
      </c>
      <c r="F290" s="51" t="s">
        <v>1640</v>
      </c>
      <c r="G290" s="50" t="s">
        <v>271</v>
      </c>
      <c r="H290" s="50" t="s">
        <v>18</v>
      </c>
      <c r="I290" s="50" t="s">
        <v>1599</v>
      </c>
      <c r="J290" s="50">
        <v>5</v>
      </c>
      <c r="K290" s="139" t="s">
        <v>1601</v>
      </c>
      <c r="L290" s="139" t="s">
        <v>1601</v>
      </c>
      <c r="M290" s="141">
        <v>1</v>
      </c>
      <c r="N290" s="50" t="s">
        <v>20</v>
      </c>
      <c r="O290" s="50">
        <v>2009</v>
      </c>
      <c r="P290" s="52">
        <v>0</v>
      </c>
      <c r="Q290" s="50">
        <v>5</v>
      </c>
      <c r="R290" s="50" t="s">
        <v>1653</v>
      </c>
      <c r="S290" s="51">
        <v>6</v>
      </c>
      <c r="T290" s="136">
        <f>IFERROR([Expenditure3]*HLOOKUP([Expenditure2],'Curr conv'!$B$17:$BF$56,VLOOKUP('Data Reference Sheet'!$A$1,'Data Reference Sheet'!$A$11:$B$27,2,0),FALSE), "No data")</f>
        <v>0</v>
      </c>
      <c r="U290" s="136">
        <f>IFERROR(Table1[[#This Row],[Calculation1]]/Exchange,"No data")</f>
        <v>0</v>
      </c>
      <c r="V29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0" s="136" t="str">
        <f>IFERROR(Table1[[#This Row],[Calculation3]]/Exchange,"No data")</f>
        <v>No data</v>
      </c>
    </row>
    <row r="291" spans="2:23">
      <c r="B291" s="50" t="s">
        <v>276</v>
      </c>
      <c r="C291" s="50" t="s">
        <v>1650</v>
      </c>
      <c r="D291" s="50" t="s">
        <v>1646</v>
      </c>
      <c r="E291" s="50" t="s">
        <v>262</v>
      </c>
      <c r="F291" s="51" t="s">
        <v>1640</v>
      </c>
      <c r="G291" s="50" t="s">
        <v>271</v>
      </c>
      <c r="H291" s="50" t="s">
        <v>18</v>
      </c>
      <c r="I291" s="50" t="s">
        <v>1599</v>
      </c>
      <c r="J291" s="50">
        <v>5</v>
      </c>
      <c r="K291" s="139" t="s">
        <v>1601</v>
      </c>
      <c r="L291" s="139" t="s">
        <v>1601</v>
      </c>
      <c r="M291" s="141">
        <v>1</v>
      </c>
      <c r="N291" s="50" t="s">
        <v>20</v>
      </c>
      <c r="O291" s="50">
        <v>2010</v>
      </c>
      <c r="P291" s="52">
        <v>0</v>
      </c>
      <c r="Q291" s="50">
        <v>5</v>
      </c>
      <c r="R291" s="50" t="s">
        <v>1653</v>
      </c>
      <c r="S291" s="51">
        <v>6</v>
      </c>
      <c r="T291" s="136">
        <f>IFERROR([Expenditure3]*HLOOKUP([Expenditure2],'Curr conv'!$B$17:$BF$56,VLOOKUP('Data Reference Sheet'!$A$1,'Data Reference Sheet'!$A$11:$B$27,2,0),FALSE), "No data")</f>
        <v>0</v>
      </c>
      <c r="U291" s="136">
        <f>IFERROR(Table1[[#This Row],[Calculation1]]/Exchange,"No data")</f>
        <v>0</v>
      </c>
      <c r="V29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1" s="136" t="str">
        <f>IFERROR(Table1[[#This Row],[Calculation3]]/Exchange,"No data")</f>
        <v>No data</v>
      </c>
    </row>
    <row r="292" spans="2:23">
      <c r="B292" s="50" t="s">
        <v>277</v>
      </c>
      <c r="C292" s="50" t="s">
        <v>1650</v>
      </c>
      <c r="D292" s="50" t="s">
        <v>1646</v>
      </c>
      <c r="E292" s="50" t="s">
        <v>262</v>
      </c>
      <c r="F292" s="51" t="s">
        <v>1640</v>
      </c>
      <c r="G292" s="50" t="s">
        <v>275</v>
      </c>
      <c r="H292" s="50" t="s">
        <v>18</v>
      </c>
      <c r="I292" s="50" t="s">
        <v>1599</v>
      </c>
      <c r="J292" s="50">
        <v>1</v>
      </c>
      <c r="K292" s="139" t="s">
        <v>1601</v>
      </c>
      <c r="L292" s="139" t="s">
        <v>1601</v>
      </c>
      <c r="M292" s="141">
        <v>1</v>
      </c>
      <c r="N292" s="50" t="s">
        <v>20</v>
      </c>
      <c r="O292" s="50">
        <v>2006</v>
      </c>
      <c r="P292" s="52">
        <v>0</v>
      </c>
      <c r="Q292" s="50">
        <v>5</v>
      </c>
      <c r="R292" s="50" t="s">
        <v>1653</v>
      </c>
      <c r="S292" s="51">
        <v>6</v>
      </c>
      <c r="T292" s="136">
        <f>IFERROR([Expenditure3]*HLOOKUP([Expenditure2],'Curr conv'!$B$17:$BF$56,VLOOKUP('Data Reference Sheet'!$A$1,'Data Reference Sheet'!$A$11:$B$27,2,0),FALSE), "No data")</f>
        <v>0</v>
      </c>
      <c r="U292" s="136">
        <f>IFERROR(Table1[[#This Row],[Calculation1]]/Exchange,"No data")</f>
        <v>0</v>
      </c>
      <c r="V29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2" s="136" t="str">
        <f>IFERROR(Table1[[#This Row],[Calculation3]]/Exchange,"No data")</f>
        <v>No data</v>
      </c>
    </row>
    <row r="293" spans="2:23">
      <c r="B293" s="50" t="s">
        <v>277</v>
      </c>
      <c r="C293" s="50" t="s">
        <v>1650</v>
      </c>
      <c r="D293" s="50" t="s">
        <v>1646</v>
      </c>
      <c r="E293" s="50" t="s">
        <v>262</v>
      </c>
      <c r="F293" s="51" t="s">
        <v>1640</v>
      </c>
      <c r="G293" s="50" t="s">
        <v>275</v>
      </c>
      <c r="H293" s="50" t="s">
        <v>18</v>
      </c>
      <c r="I293" s="50" t="s">
        <v>1599</v>
      </c>
      <c r="J293" s="50">
        <v>1</v>
      </c>
      <c r="K293" s="139" t="s">
        <v>1601</v>
      </c>
      <c r="L293" s="139" t="s">
        <v>1601</v>
      </c>
      <c r="M293" s="141">
        <v>1</v>
      </c>
      <c r="N293" s="50" t="s">
        <v>20</v>
      </c>
      <c r="O293" s="50">
        <v>2007</v>
      </c>
      <c r="P293" s="52">
        <v>0</v>
      </c>
      <c r="Q293" s="50">
        <v>5</v>
      </c>
      <c r="R293" s="50" t="s">
        <v>1653</v>
      </c>
      <c r="S293" s="51">
        <v>6</v>
      </c>
      <c r="T293" s="136">
        <f>IFERROR([Expenditure3]*HLOOKUP([Expenditure2],'Curr conv'!$B$17:$BF$56,VLOOKUP('Data Reference Sheet'!$A$1,'Data Reference Sheet'!$A$11:$B$27,2,0),FALSE), "No data")</f>
        <v>0</v>
      </c>
      <c r="U293" s="136">
        <f>IFERROR(Table1[[#This Row],[Calculation1]]/Exchange,"No data")</f>
        <v>0</v>
      </c>
      <c r="V29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3" s="136" t="str">
        <f>IFERROR(Table1[[#This Row],[Calculation3]]/Exchange,"No data")</f>
        <v>No data</v>
      </c>
    </row>
    <row r="294" spans="2:23">
      <c r="B294" s="50" t="s">
        <v>277</v>
      </c>
      <c r="C294" s="50" t="s">
        <v>1650</v>
      </c>
      <c r="D294" s="50" t="s">
        <v>1646</v>
      </c>
      <c r="E294" s="50" t="s">
        <v>262</v>
      </c>
      <c r="F294" s="51" t="s">
        <v>1640</v>
      </c>
      <c r="G294" s="50" t="s">
        <v>275</v>
      </c>
      <c r="H294" s="50" t="s">
        <v>18</v>
      </c>
      <c r="I294" s="50" t="s">
        <v>1599</v>
      </c>
      <c r="J294" s="50">
        <v>1</v>
      </c>
      <c r="K294" s="139" t="s">
        <v>1601</v>
      </c>
      <c r="L294" s="139" t="s">
        <v>1601</v>
      </c>
      <c r="M294" s="141">
        <v>1</v>
      </c>
      <c r="N294" s="50" t="s">
        <v>20</v>
      </c>
      <c r="O294" s="50">
        <v>2008</v>
      </c>
      <c r="P294" s="52">
        <v>0</v>
      </c>
      <c r="Q294" s="50">
        <v>5</v>
      </c>
      <c r="R294" s="50" t="s">
        <v>1653</v>
      </c>
      <c r="S294" s="51">
        <v>6</v>
      </c>
      <c r="T294" s="136">
        <f>IFERROR([Expenditure3]*HLOOKUP([Expenditure2],'Curr conv'!$B$17:$BF$56,VLOOKUP('Data Reference Sheet'!$A$1,'Data Reference Sheet'!$A$11:$B$27,2,0),FALSE), "No data")</f>
        <v>0</v>
      </c>
      <c r="U294" s="136">
        <f>IFERROR(Table1[[#This Row],[Calculation1]]/Exchange,"No data")</f>
        <v>0</v>
      </c>
      <c r="V29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4" s="136" t="str">
        <f>IFERROR(Table1[[#This Row],[Calculation3]]/Exchange,"No data")</f>
        <v>No data</v>
      </c>
    </row>
    <row r="295" spans="2:23">
      <c r="B295" s="50" t="s">
        <v>277</v>
      </c>
      <c r="C295" s="50" t="s">
        <v>1650</v>
      </c>
      <c r="D295" s="50" t="s">
        <v>1646</v>
      </c>
      <c r="E295" s="50" t="s">
        <v>262</v>
      </c>
      <c r="F295" s="51" t="s">
        <v>1640</v>
      </c>
      <c r="G295" s="50" t="s">
        <v>275</v>
      </c>
      <c r="H295" s="50" t="s">
        <v>18</v>
      </c>
      <c r="I295" s="50" t="s">
        <v>1599</v>
      </c>
      <c r="J295" s="50">
        <v>1</v>
      </c>
      <c r="K295" s="139" t="s">
        <v>1601</v>
      </c>
      <c r="L295" s="139" t="s">
        <v>1601</v>
      </c>
      <c r="M295" s="141">
        <v>1</v>
      </c>
      <c r="N295" s="50" t="s">
        <v>20</v>
      </c>
      <c r="O295" s="50">
        <v>2009</v>
      </c>
      <c r="P295" s="52">
        <v>0</v>
      </c>
      <c r="Q295" s="50">
        <v>5</v>
      </c>
      <c r="R295" s="50" t="s">
        <v>1653</v>
      </c>
      <c r="S295" s="51">
        <v>6</v>
      </c>
      <c r="T295" s="136">
        <f>IFERROR([Expenditure3]*HLOOKUP([Expenditure2],'Curr conv'!$B$17:$BF$56,VLOOKUP('Data Reference Sheet'!$A$1,'Data Reference Sheet'!$A$11:$B$27,2,0),FALSE), "No data")</f>
        <v>0</v>
      </c>
      <c r="U295" s="136">
        <f>IFERROR(Table1[[#This Row],[Calculation1]]/Exchange,"No data")</f>
        <v>0</v>
      </c>
      <c r="V29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5" s="136" t="str">
        <f>IFERROR(Table1[[#This Row],[Calculation3]]/Exchange,"No data")</f>
        <v>No data</v>
      </c>
    </row>
    <row r="296" spans="2:23">
      <c r="B296" s="50" t="s">
        <v>277</v>
      </c>
      <c r="C296" s="50" t="s">
        <v>1650</v>
      </c>
      <c r="D296" s="50" t="s">
        <v>1646</v>
      </c>
      <c r="E296" s="50" t="s">
        <v>262</v>
      </c>
      <c r="F296" s="51" t="s">
        <v>1640</v>
      </c>
      <c r="G296" s="50" t="s">
        <v>275</v>
      </c>
      <c r="H296" s="50" t="s">
        <v>18</v>
      </c>
      <c r="I296" s="50" t="s">
        <v>1599</v>
      </c>
      <c r="J296" s="50">
        <v>1</v>
      </c>
      <c r="K296" s="139" t="s">
        <v>1601</v>
      </c>
      <c r="L296" s="139" t="s">
        <v>1601</v>
      </c>
      <c r="M296" s="141">
        <v>1</v>
      </c>
      <c r="N296" s="50" t="s">
        <v>20</v>
      </c>
      <c r="O296" s="50">
        <v>2010</v>
      </c>
      <c r="P296" s="52">
        <v>0</v>
      </c>
      <c r="Q296" s="50">
        <v>5</v>
      </c>
      <c r="R296" s="50" t="s">
        <v>1653</v>
      </c>
      <c r="S296" s="51">
        <v>6</v>
      </c>
      <c r="T296" s="136">
        <f>IFERROR([Expenditure3]*HLOOKUP([Expenditure2],'Curr conv'!$B$17:$BF$56,VLOOKUP('Data Reference Sheet'!$A$1,'Data Reference Sheet'!$A$11:$B$27,2,0),FALSE), "No data")</f>
        <v>0</v>
      </c>
      <c r="U296" s="136">
        <f>IFERROR(Table1[[#This Row],[Calculation1]]/Exchange,"No data")</f>
        <v>0</v>
      </c>
      <c r="V29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6" s="136" t="str">
        <f>IFERROR(Table1[[#This Row],[Calculation3]]/Exchange,"No data")</f>
        <v>No data</v>
      </c>
    </row>
    <row r="297" spans="2:23">
      <c r="B297" s="50" t="s">
        <v>278</v>
      </c>
      <c r="C297" s="50" t="s">
        <v>1650</v>
      </c>
      <c r="D297" s="50" t="s">
        <v>1646</v>
      </c>
      <c r="E297" s="50" t="s">
        <v>262</v>
      </c>
      <c r="F297" s="51" t="s">
        <v>1640</v>
      </c>
      <c r="G297" s="50" t="s">
        <v>270</v>
      </c>
      <c r="H297" s="50" t="s">
        <v>18</v>
      </c>
      <c r="I297" s="50" t="s">
        <v>1599</v>
      </c>
      <c r="J297" s="50">
        <v>6</v>
      </c>
      <c r="K297" s="139" t="s">
        <v>1601</v>
      </c>
      <c r="L297" s="139" t="s">
        <v>1601</v>
      </c>
      <c r="M297" s="141">
        <v>1</v>
      </c>
      <c r="N297" s="50" t="s">
        <v>20</v>
      </c>
      <c r="O297" s="50">
        <v>2006</v>
      </c>
      <c r="P297" s="52">
        <v>0</v>
      </c>
      <c r="Q297" s="50">
        <v>5</v>
      </c>
      <c r="R297" s="50" t="s">
        <v>1653</v>
      </c>
      <c r="S297" s="51">
        <v>6</v>
      </c>
      <c r="T297" s="136">
        <f>IFERROR([Expenditure3]*HLOOKUP([Expenditure2],'Curr conv'!$B$17:$BF$56,VLOOKUP('Data Reference Sheet'!$A$1,'Data Reference Sheet'!$A$11:$B$27,2,0),FALSE), "No data")</f>
        <v>0</v>
      </c>
      <c r="U297" s="136">
        <f>IFERROR(Table1[[#This Row],[Calculation1]]/Exchange,"No data")</f>
        <v>0</v>
      </c>
      <c r="V29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7" s="136" t="str">
        <f>IFERROR(Table1[[#This Row],[Calculation3]]/Exchange,"No data")</f>
        <v>No data</v>
      </c>
    </row>
    <row r="298" spans="2:23">
      <c r="B298" s="50" t="s">
        <v>278</v>
      </c>
      <c r="C298" s="50" t="s">
        <v>1650</v>
      </c>
      <c r="D298" s="50" t="s">
        <v>1646</v>
      </c>
      <c r="E298" s="50" t="s">
        <v>262</v>
      </c>
      <c r="F298" s="51" t="s">
        <v>1640</v>
      </c>
      <c r="G298" s="50" t="s">
        <v>270</v>
      </c>
      <c r="H298" s="50" t="s">
        <v>18</v>
      </c>
      <c r="I298" s="50" t="s">
        <v>1599</v>
      </c>
      <c r="J298" s="50">
        <v>6</v>
      </c>
      <c r="K298" s="139" t="s">
        <v>1601</v>
      </c>
      <c r="L298" s="139" t="s">
        <v>1601</v>
      </c>
      <c r="M298" s="141">
        <v>1</v>
      </c>
      <c r="N298" s="50" t="s">
        <v>20</v>
      </c>
      <c r="O298" s="50">
        <v>2007</v>
      </c>
      <c r="P298" s="52">
        <v>0</v>
      </c>
      <c r="Q298" s="50">
        <v>5</v>
      </c>
      <c r="R298" s="50" t="s">
        <v>1653</v>
      </c>
      <c r="S298" s="51">
        <v>6</v>
      </c>
      <c r="T298" s="136">
        <f>IFERROR([Expenditure3]*HLOOKUP([Expenditure2],'Curr conv'!$B$17:$BF$56,VLOOKUP('Data Reference Sheet'!$A$1,'Data Reference Sheet'!$A$11:$B$27,2,0),FALSE), "No data")</f>
        <v>0</v>
      </c>
      <c r="U298" s="136">
        <f>IFERROR(Table1[[#This Row],[Calculation1]]/Exchange,"No data")</f>
        <v>0</v>
      </c>
      <c r="V29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8" s="136" t="str">
        <f>IFERROR(Table1[[#This Row],[Calculation3]]/Exchange,"No data")</f>
        <v>No data</v>
      </c>
    </row>
    <row r="299" spans="2:23">
      <c r="B299" s="50" t="s">
        <v>278</v>
      </c>
      <c r="C299" s="50" t="s">
        <v>1650</v>
      </c>
      <c r="D299" s="50" t="s">
        <v>1646</v>
      </c>
      <c r="E299" s="50" t="s">
        <v>262</v>
      </c>
      <c r="F299" s="51" t="s">
        <v>1640</v>
      </c>
      <c r="G299" s="50" t="s">
        <v>270</v>
      </c>
      <c r="H299" s="50" t="s">
        <v>18</v>
      </c>
      <c r="I299" s="50" t="s">
        <v>1599</v>
      </c>
      <c r="J299" s="50">
        <v>6</v>
      </c>
      <c r="K299" s="139" t="s">
        <v>1601</v>
      </c>
      <c r="L299" s="139" t="s">
        <v>1601</v>
      </c>
      <c r="M299" s="141">
        <v>1</v>
      </c>
      <c r="N299" s="50" t="s">
        <v>20</v>
      </c>
      <c r="O299" s="50">
        <v>2008</v>
      </c>
      <c r="P299" s="52">
        <v>0</v>
      </c>
      <c r="Q299" s="50">
        <v>5</v>
      </c>
      <c r="R299" s="50" t="s">
        <v>1653</v>
      </c>
      <c r="S299" s="51">
        <v>6</v>
      </c>
      <c r="T299" s="136">
        <f>IFERROR([Expenditure3]*HLOOKUP([Expenditure2],'Curr conv'!$B$17:$BF$56,VLOOKUP('Data Reference Sheet'!$A$1,'Data Reference Sheet'!$A$11:$B$27,2,0),FALSE), "No data")</f>
        <v>0</v>
      </c>
      <c r="U299" s="136">
        <f>IFERROR(Table1[[#This Row],[Calculation1]]/Exchange,"No data")</f>
        <v>0</v>
      </c>
      <c r="V29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299" s="136" t="str">
        <f>IFERROR(Table1[[#This Row],[Calculation3]]/Exchange,"No data")</f>
        <v>No data</v>
      </c>
    </row>
    <row r="300" spans="2:23">
      <c r="B300" s="50" t="s">
        <v>278</v>
      </c>
      <c r="C300" s="50" t="s">
        <v>1650</v>
      </c>
      <c r="D300" s="50" t="s">
        <v>1646</v>
      </c>
      <c r="E300" s="50" t="s">
        <v>262</v>
      </c>
      <c r="F300" s="51" t="s">
        <v>1640</v>
      </c>
      <c r="G300" s="50" t="s">
        <v>270</v>
      </c>
      <c r="H300" s="50" t="s">
        <v>18</v>
      </c>
      <c r="I300" s="50" t="s">
        <v>1599</v>
      </c>
      <c r="J300" s="50">
        <v>6</v>
      </c>
      <c r="K300" s="139" t="s">
        <v>1601</v>
      </c>
      <c r="L300" s="139" t="s">
        <v>1601</v>
      </c>
      <c r="M300" s="141">
        <v>1</v>
      </c>
      <c r="N300" s="50" t="s">
        <v>20</v>
      </c>
      <c r="O300" s="50">
        <v>2009</v>
      </c>
      <c r="P300" s="52">
        <v>0</v>
      </c>
      <c r="Q300" s="50">
        <v>5</v>
      </c>
      <c r="R300" s="50" t="s">
        <v>1653</v>
      </c>
      <c r="S300" s="51">
        <v>6</v>
      </c>
      <c r="T300" s="136">
        <f>IFERROR([Expenditure3]*HLOOKUP([Expenditure2],'Curr conv'!$B$17:$BF$56,VLOOKUP('Data Reference Sheet'!$A$1,'Data Reference Sheet'!$A$11:$B$27,2,0),FALSE), "No data")</f>
        <v>0</v>
      </c>
      <c r="U300" s="136">
        <f>IFERROR(Table1[[#This Row],[Calculation1]]/Exchange,"No data")</f>
        <v>0</v>
      </c>
      <c r="V30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0" s="136" t="str">
        <f>IFERROR(Table1[[#This Row],[Calculation3]]/Exchange,"No data")</f>
        <v>No data</v>
      </c>
    </row>
    <row r="301" spans="2:23">
      <c r="B301" s="50" t="s">
        <v>278</v>
      </c>
      <c r="C301" s="50" t="s">
        <v>1650</v>
      </c>
      <c r="D301" s="50" t="s">
        <v>1646</v>
      </c>
      <c r="E301" s="50" t="s">
        <v>262</v>
      </c>
      <c r="F301" s="51" t="s">
        <v>1640</v>
      </c>
      <c r="G301" s="50" t="s">
        <v>270</v>
      </c>
      <c r="H301" s="50" t="s">
        <v>18</v>
      </c>
      <c r="I301" s="50" t="s">
        <v>1599</v>
      </c>
      <c r="J301" s="50">
        <v>6</v>
      </c>
      <c r="K301" s="139" t="s">
        <v>1601</v>
      </c>
      <c r="L301" s="139" t="s">
        <v>1601</v>
      </c>
      <c r="M301" s="141">
        <v>1</v>
      </c>
      <c r="N301" s="50" t="s">
        <v>20</v>
      </c>
      <c r="O301" s="50">
        <v>2010</v>
      </c>
      <c r="P301" s="52">
        <v>0</v>
      </c>
      <c r="Q301" s="50">
        <v>5</v>
      </c>
      <c r="R301" s="50" t="s">
        <v>1653</v>
      </c>
      <c r="S301" s="51">
        <v>6</v>
      </c>
      <c r="T301" s="136">
        <f>IFERROR([Expenditure3]*HLOOKUP([Expenditure2],'Curr conv'!$B$17:$BF$56,VLOOKUP('Data Reference Sheet'!$A$1,'Data Reference Sheet'!$A$11:$B$27,2,0),FALSE), "No data")</f>
        <v>0</v>
      </c>
      <c r="U301" s="136">
        <f>IFERROR(Table1[[#This Row],[Calculation1]]/Exchange,"No data")</f>
        <v>0</v>
      </c>
      <c r="V30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1" s="136" t="str">
        <f>IFERROR(Table1[[#This Row],[Calculation3]]/Exchange,"No data")</f>
        <v>No data</v>
      </c>
    </row>
    <row r="302" spans="2:23">
      <c r="B302" s="50" t="s">
        <v>279</v>
      </c>
      <c r="C302" s="50" t="s">
        <v>1650</v>
      </c>
      <c r="D302" s="50" t="s">
        <v>1646</v>
      </c>
      <c r="E302" s="50" t="s">
        <v>262</v>
      </c>
      <c r="F302" s="51" t="s">
        <v>1640</v>
      </c>
      <c r="G302" s="50" t="s">
        <v>273</v>
      </c>
      <c r="H302" s="50" t="s">
        <v>18</v>
      </c>
      <c r="I302" s="50" t="s">
        <v>1599</v>
      </c>
      <c r="J302" s="50">
        <v>4</v>
      </c>
      <c r="K302" s="139" t="s">
        <v>1601</v>
      </c>
      <c r="L302" s="139" t="s">
        <v>1601</v>
      </c>
      <c r="M302" s="141">
        <v>1</v>
      </c>
      <c r="N302" s="50" t="s">
        <v>20</v>
      </c>
      <c r="O302" s="50">
        <v>2006</v>
      </c>
      <c r="P302" s="52">
        <v>0</v>
      </c>
      <c r="Q302" s="50">
        <v>5</v>
      </c>
      <c r="R302" s="50" t="s">
        <v>1653</v>
      </c>
      <c r="S302" s="51">
        <v>6</v>
      </c>
      <c r="T302" s="136">
        <f>IFERROR([Expenditure3]*HLOOKUP([Expenditure2],'Curr conv'!$B$17:$BF$56,VLOOKUP('Data Reference Sheet'!$A$1,'Data Reference Sheet'!$A$11:$B$27,2,0),FALSE), "No data")</f>
        <v>0</v>
      </c>
      <c r="U302" s="136">
        <f>IFERROR(Table1[[#This Row],[Calculation1]]/Exchange,"No data")</f>
        <v>0</v>
      </c>
      <c r="V30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2" s="136" t="str">
        <f>IFERROR(Table1[[#This Row],[Calculation3]]/Exchange,"No data")</f>
        <v>No data</v>
      </c>
    </row>
    <row r="303" spans="2:23">
      <c r="B303" s="50" t="s">
        <v>279</v>
      </c>
      <c r="C303" s="50" t="s">
        <v>1650</v>
      </c>
      <c r="D303" s="50" t="s">
        <v>1646</v>
      </c>
      <c r="E303" s="50" t="s">
        <v>262</v>
      </c>
      <c r="F303" s="51" t="s">
        <v>1640</v>
      </c>
      <c r="G303" s="50" t="s">
        <v>273</v>
      </c>
      <c r="H303" s="50" t="s">
        <v>18</v>
      </c>
      <c r="I303" s="50" t="s">
        <v>1599</v>
      </c>
      <c r="J303" s="50">
        <v>4</v>
      </c>
      <c r="K303" s="139" t="s">
        <v>1601</v>
      </c>
      <c r="L303" s="139" t="s">
        <v>1601</v>
      </c>
      <c r="M303" s="141">
        <v>1</v>
      </c>
      <c r="N303" s="50" t="s">
        <v>20</v>
      </c>
      <c r="O303" s="50">
        <v>2007</v>
      </c>
      <c r="P303" s="52">
        <v>0</v>
      </c>
      <c r="Q303" s="50">
        <v>5</v>
      </c>
      <c r="R303" s="50" t="s">
        <v>1653</v>
      </c>
      <c r="S303" s="51">
        <v>6</v>
      </c>
      <c r="T303" s="136">
        <f>IFERROR([Expenditure3]*HLOOKUP([Expenditure2],'Curr conv'!$B$17:$BF$56,VLOOKUP('Data Reference Sheet'!$A$1,'Data Reference Sheet'!$A$11:$B$27,2,0),FALSE), "No data")</f>
        <v>0</v>
      </c>
      <c r="U303" s="136">
        <f>IFERROR(Table1[[#This Row],[Calculation1]]/Exchange,"No data")</f>
        <v>0</v>
      </c>
      <c r="V30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3" s="136" t="str">
        <f>IFERROR(Table1[[#This Row],[Calculation3]]/Exchange,"No data")</f>
        <v>No data</v>
      </c>
    </row>
    <row r="304" spans="2:23">
      <c r="B304" s="50" t="s">
        <v>279</v>
      </c>
      <c r="C304" s="50" t="s">
        <v>1650</v>
      </c>
      <c r="D304" s="50" t="s">
        <v>1646</v>
      </c>
      <c r="E304" s="50" t="s">
        <v>262</v>
      </c>
      <c r="F304" s="51" t="s">
        <v>1640</v>
      </c>
      <c r="G304" s="50" t="s">
        <v>273</v>
      </c>
      <c r="H304" s="50" t="s">
        <v>18</v>
      </c>
      <c r="I304" s="50" t="s">
        <v>1599</v>
      </c>
      <c r="J304" s="50">
        <v>4</v>
      </c>
      <c r="K304" s="139" t="s">
        <v>1601</v>
      </c>
      <c r="L304" s="139" t="s">
        <v>1601</v>
      </c>
      <c r="M304" s="141">
        <v>1</v>
      </c>
      <c r="N304" s="50" t="s">
        <v>20</v>
      </c>
      <c r="O304" s="50">
        <v>2008</v>
      </c>
      <c r="P304" s="52">
        <v>0</v>
      </c>
      <c r="Q304" s="50">
        <v>5</v>
      </c>
      <c r="R304" s="50" t="s">
        <v>1653</v>
      </c>
      <c r="S304" s="51">
        <v>6</v>
      </c>
      <c r="T304" s="136">
        <f>IFERROR([Expenditure3]*HLOOKUP([Expenditure2],'Curr conv'!$B$17:$BF$56,VLOOKUP('Data Reference Sheet'!$A$1,'Data Reference Sheet'!$A$11:$B$27,2,0),FALSE), "No data")</f>
        <v>0</v>
      </c>
      <c r="U304" s="136">
        <f>IFERROR(Table1[[#This Row],[Calculation1]]/Exchange,"No data")</f>
        <v>0</v>
      </c>
      <c r="V30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4" s="136" t="str">
        <f>IFERROR(Table1[[#This Row],[Calculation3]]/Exchange,"No data")</f>
        <v>No data</v>
      </c>
    </row>
    <row r="305" spans="2:23">
      <c r="B305" s="50" t="s">
        <v>279</v>
      </c>
      <c r="C305" s="50" t="s">
        <v>1650</v>
      </c>
      <c r="D305" s="50" t="s">
        <v>1646</v>
      </c>
      <c r="E305" s="50" t="s">
        <v>262</v>
      </c>
      <c r="F305" s="51" t="s">
        <v>1640</v>
      </c>
      <c r="G305" s="50" t="s">
        <v>273</v>
      </c>
      <c r="H305" s="50" t="s">
        <v>18</v>
      </c>
      <c r="I305" s="50" t="s">
        <v>1599</v>
      </c>
      <c r="J305" s="50">
        <v>4</v>
      </c>
      <c r="K305" s="139" t="s">
        <v>1601</v>
      </c>
      <c r="L305" s="139" t="s">
        <v>1601</v>
      </c>
      <c r="M305" s="141">
        <v>1</v>
      </c>
      <c r="N305" s="50" t="s">
        <v>20</v>
      </c>
      <c r="O305" s="50">
        <v>2009</v>
      </c>
      <c r="P305" s="52">
        <v>0</v>
      </c>
      <c r="Q305" s="50">
        <v>5</v>
      </c>
      <c r="R305" s="50" t="s">
        <v>1653</v>
      </c>
      <c r="S305" s="51">
        <v>6</v>
      </c>
      <c r="T305" s="136">
        <f>IFERROR([Expenditure3]*HLOOKUP([Expenditure2],'Curr conv'!$B$17:$BF$56,VLOOKUP('Data Reference Sheet'!$A$1,'Data Reference Sheet'!$A$11:$B$27,2,0),FALSE), "No data")</f>
        <v>0</v>
      </c>
      <c r="U305" s="136">
        <f>IFERROR(Table1[[#This Row],[Calculation1]]/Exchange,"No data")</f>
        <v>0</v>
      </c>
      <c r="V30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5" s="136" t="str">
        <f>IFERROR(Table1[[#This Row],[Calculation3]]/Exchange,"No data")</f>
        <v>No data</v>
      </c>
    </row>
    <row r="306" spans="2:23">
      <c r="B306" s="50" t="s">
        <v>279</v>
      </c>
      <c r="C306" s="50" t="s">
        <v>1650</v>
      </c>
      <c r="D306" s="50" t="s">
        <v>1646</v>
      </c>
      <c r="E306" s="50" t="s">
        <v>262</v>
      </c>
      <c r="F306" s="51" t="s">
        <v>1640</v>
      </c>
      <c r="G306" s="50" t="s">
        <v>273</v>
      </c>
      <c r="H306" s="50" t="s">
        <v>18</v>
      </c>
      <c r="I306" s="50" t="s">
        <v>1599</v>
      </c>
      <c r="J306" s="50">
        <v>4</v>
      </c>
      <c r="K306" s="139" t="s">
        <v>1601</v>
      </c>
      <c r="L306" s="139" t="s">
        <v>1601</v>
      </c>
      <c r="M306" s="141">
        <v>1</v>
      </c>
      <c r="N306" s="50" t="s">
        <v>20</v>
      </c>
      <c r="O306" s="50">
        <v>2010</v>
      </c>
      <c r="P306" s="52">
        <v>0</v>
      </c>
      <c r="Q306" s="50">
        <v>5</v>
      </c>
      <c r="R306" s="50" t="s">
        <v>1653</v>
      </c>
      <c r="S306" s="51">
        <v>6</v>
      </c>
      <c r="T306" s="136">
        <f>IFERROR([Expenditure3]*HLOOKUP([Expenditure2],'Curr conv'!$B$17:$BF$56,VLOOKUP('Data Reference Sheet'!$A$1,'Data Reference Sheet'!$A$11:$B$27,2,0),FALSE), "No data")</f>
        <v>0</v>
      </c>
      <c r="U306" s="136">
        <f>IFERROR(Table1[[#This Row],[Calculation1]]/Exchange,"No data")</f>
        <v>0</v>
      </c>
      <c r="V30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6" s="136" t="str">
        <f>IFERROR(Table1[[#This Row],[Calculation3]]/Exchange,"No data")</f>
        <v>No data</v>
      </c>
    </row>
    <row r="307" spans="2:23">
      <c r="B307" s="50" t="s">
        <v>280</v>
      </c>
      <c r="C307" s="50" t="s">
        <v>1650</v>
      </c>
      <c r="D307" s="50" t="s">
        <v>1646</v>
      </c>
      <c r="E307" s="50" t="s">
        <v>262</v>
      </c>
      <c r="F307" s="51" t="s">
        <v>1640</v>
      </c>
      <c r="G307" s="50" t="s">
        <v>268</v>
      </c>
      <c r="H307" s="50" t="s">
        <v>18</v>
      </c>
      <c r="I307" s="50" t="s">
        <v>1599</v>
      </c>
      <c r="J307" s="50">
        <v>8</v>
      </c>
      <c r="K307" s="139" t="s">
        <v>1601</v>
      </c>
      <c r="L307" s="139" t="s">
        <v>1601</v>
      </c>
      <c r="M307" s="141">
        <v>1</v>
      </c>
      <c r="N307" s="50" t="s">
        <v>20</v>
      </c>
      <c r="O307" s="50">
        <v>2006</v>
      </c>
      <c r="P307" s="52">
        <v>0</v>
      </c>
      <c r="Q307" s="50">
        <v>5</v>
      </c>
      <c r="R307" s="50" t="s">
        <v>1653</v>
      </c>
      <c r="S307" s="51">
        <v>6</v>
      </c>
      <c r="T307" s="136">
        <f>IFERROR([Expenditure3]*HLOOKUP([Expenditure2],'Curr conv'!$B$17:$BF$56,VLOOKUP('Data Reference Sheet'!$A$1,'Data Reference Sheet'!$A$11:$B$27,2,0),FALSE), "No data")</f>
        <v>0</v>
      </c>
      <c r="U307" s="136">
        <f>IFERROR(Table1[[#This Row],[Calculation1]]/Exchange,"No data")</f>
        <v>0</v>
      </c>
      <c r="V30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7" s="136" t="str">
        <f>IFERROR(Table1[[#This Row],[Calculation3]]/Exchange,"No data")</f>
        <v>No data</v>
      </c>
    </row>
    <row r="308" spans="2:23">
      <c r="B308" s="50" t="s">
        <v>280</v>
      </c>
      <c r="C308" s="50" t="s">
        <v>1650</v>
      </c>
      <c r="D308" s="50" t="s">
        <v>1646</v>
      </c>
      <c r="E308" s="50" t="s">
        <v>262</v>
      </c>
      <c r="F308" s="51" t="s">
        <v>1640</v>
      </c>
      <c r="G308" s="50" t="s">
        <v>268</v>
      </c>
      <c r="H308" s="50" t="s">
        <v>18</v>
      </c>
      <c r="I308" s="50" t="s">
        <v>1599</v>
      </c>
      <c r="J308" s="50">
        <v>8</v>
      </c>
      <c r="K308" s="139" t="s">
        <v>1601</v>
      </c>
      <c r="L308" s="139" t="s">
        <v>1601</v>
      </c>
      <c r="M308" s="141">
        <v>1</v>
      </c>
      <c r="N308" s="50" t="s">
        <v>20</v>
      </c>
      <c r="O308" s="50">
        <v>2007</v>
      </c>
      <c r="P308" s="52">
        <v>0</v>
      </c>
      <c r="Q308" s="50">
        <v>5</v>
      </c>
      <c r="R308" s="50" t="s">
        <v>1653</v>
      </c>
      <c r="S308" s="51">
        <v>6</v>
      </c>
      <c r="T308" s="136">
        <f>IFERROR([Expenditure3]*HLOOKUP([Expenditure2],'Curr conv'!$B$17:$BF$56,VLOOKUP('Data Reference Sheet'!$A$1,'Data Reference Sheet'!$A$11:$B$27,2,0),FALSE), "No data")</f>
        <v>0</v>
      </c>
      <c r="U308" s="136">
        <f>IFERROR(Table1[[#This Row],[Calculation1]]/Exchange,"No data")</f>
        <v>0</v>
      </c>
      <c r="V30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8" s="136" t="str">
        <f>IFERROR(Table1[[#This Row],[Calculation3]]/Exchange,"No data")</f>
        <v>No data</v>
      </c>
    </row>
    <row r="309" spans="2:23">
      <c r="B309" s="50" t="s">
        <v>280</v>
      </c>
      <c r="C309" s="50" t="s">
        <v>1650</v>
      </c>
      <c r="D309" s="50" t="s">
        <v>1646</v>
      </c>
      <c r="E309" s="50" t="s">
        <v>262</v>
      </c>
      <c r="F309" s="51" t="s">
        <v>1640</v>
      </c>
      <c r="G309" s="50" t="s">
        <v>268</v>
      </c>
      <c r="H309" s="50" t="s">
        <v>18</v>
      </c>
      <c r="I309" s="50" t="s">
        <v>1599</v>
      </c>
      <c r="J309" s="50">
        <v>8</v>
      </c>
      <c r="K309" s="139" t="s">
        <v>1601</v>
      </c>
      <c r="L309" s="139" t="s">
        <v>1601</v>
      </c>
      <c r="M309" s="141">
        <v>1</v>
      </c>
      <c r="N309" s="50" t="s">
        <v>20</v>
      </c>
      <c r="O309" s="50">
        <v>2008</v>
      </c>
      <c r="P309" s="52">
        <v>0</v>
      </c>
      <c r="Q309" s="50">
        <v>5</v>
      </c>
      <c r="R309" s="50" t="s">
        <v>1653</v>
      </c>
      <c r="S309" s="51">
        <v>6</v>
      </c>
      <c r="T309" s="136">
        <f>IFERROR([Expenditure3]*HLOOKUP([Expenditure2],'Curr conv'!$B$17:$BF$56,VLOOKUP('Data Reference Sheet'!$A$1,'Data Reference Sheet'!$A$11:$B$27,2,0),FALSE), "No data")</f>
        <v>0</v>
      </c>
      <c r="U309" s="136">
        <f>IFERROR(Table1[[#This Row],[Calculation1]]/Exchange,"No data")</f>
        <v>0</v>
      </c>
      <c r="V30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09" s="136" t="str">
        <f>IFERROR(Table1[[#This Row],[Calculation3]]/Exchange,"No data")</f>
        <v>No data</v>
      </c>
    </row>
    <row r="310" spans="2:23">
      <c r="B310" s="50" t="s">
        <v>280</v>
      </c>
      <c r="C310" s="50" t="s">
        <v>1650</v>
      </c>
      <c r="D310" s="50" t="s">
        <v>1646</v>
      </c>
      <c r="E310" s="50" t="s">
        <v>262</v>
      </c>
      <c r="F310" s="51" t="s">
        <v>1640</v>
      </c>
      <c r="G310" s="50" t="s">
        <v>268</v>
      </c>
      <c r="H310" s="44" t="s">
        <v>18</v>
      </c>
      <c r="I310" s="50" t="s">
        <v>1599</v>
      </c>
      <c r="J310" s="50">
        <v>8</v>
      </c>
      <c r="K310" s="139" t="s">
        <v>1601</v>
      </c>
      <c r="L310" s="139" t="s">
        <v>1601</v>
      </c>
      <c r="M310" s="141">
        <v>1</v>
      </c>
      <c r="N310" s="50" t="s">
        <v>20</v>
      </c>
      <c r="O310" s="50">
        <v>2009</v>
      </c>
      <c r="P310" s="52">
        <v>0</v>
      </c>
      <c r="Q310" s="50">
        <v>5</v>
      </c>
      <c r="R310" s="50" t="s">
        <v>1653</v>
      </c>
      <c r="S310" s="51">
        <v>6</v>
      </c>
      <c r="T310" s="136">
        <f>IFERROR([Expenditure3]*HLOOKUP([Expenditure2],'Curr conv'!$B$17:$BF$56,VLOOKUP('Data Reference Sheet'!$A$1,'Data Reference Sheet'!$A$11:$B$27,2,0),FALSE), "No data")</f>
        <v>0</v>
      </c>
      <c r="U310" s="136">
        <f>IFERROR(Table1[[#This Row],[Calculation1]]/Exchange,"No data")</f>
        <v>0</v>
      </c>
      <c r="V31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0" s="136" t="str">
        <f>IFERROR(Table1[[#This Row],[Calculation3]]/Exchange,"No data")</f>
        <v>No data</v>
      </c>
    </row>
    <row r="311" spans="2:23">
      <c r="B311" s="50" t="s">
        <v>280</v>
      </c>
      <c r="C311" s="50" t="s">
        <v>1650</v>
      </c>
      <c r="D311" s="50" t="s">
        <v>1646</v>
      </c>
      <c r="E311" s="50" t="s">
        <v>262</v>
      </c>
      <c r="F311" s="51" t="s">
        <v>1640</v>
      </c>
      <c r="G311" s="50" t="s">
        <v>268</v>
      </c>
      <c r="H311" s="50" t="s">
        <v>18</v>
      </c>
      <c r="I311" s="50" t="s">
        <v>1599</v>
      </c>
      <c r="J311" s="50">
        <v>8</v>
      </c>
      <c r="K311" s="139" t="s">
        <v>1601</v>
      </c>
      <c r="L311" s="139" t="s">
        <v>1601</v>
      </c>
      <c r="M311" s="141">
        <v>1</v>
      </c>
      <c r="N311" s="50" t="s">
        <v>20</v>
      </c>
      <c r="O311" s="50">
        <v>2010</v>
      </c>
      <c r="P311" s="52">
        <v>0</v>
      </c>
      <c r="Q311" s="50">
        <v>5</v>
      </c>
      <c r="R311" s="50" t="s">
        <v>1653</v>
      </c>
      <c r="S311" s="51">
        <v>6</v>
      </c>
      <c r="T311" s="136">
        <f>IFERROR([Expenditure3]*HLOOKUP([Expenditure2],'Curr conv'!$B$17:$BF$56,VLOOKUP('Data Reference Sheet'!$A$1,'Data Reference Sheet'!$A$11:$B$27,2,0),FALSE), "No data")</f>
        <v>0</v>
      </c>
      <c r="U311" s="136">
        <f>IFERROR(Table1[[#This Row],[Calculation1]]/Exchange,"No data")</f>
        <v>0</v>
      </c>
      <c r="V31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1" s="136" t="str">
        <f>IFERROR(Table1[[#This Row],[Calculation3]]/Exchange,"No data")</f>
        <v>No data</v>
      </c>
    </row>
    <row r="312" spans="2:23">
      <c r="B312" s="50" t="s">
        <v>281</v>
      </c>
      <c r="C312" s="50" t="s">
        <v>1650</v>
      </c>
      <c r="D312" s="50" t="s">
        <v>1646</v>
      </c>
      <c r="E312" s="50" t="s">
        <v>262</v>
      </c>
      <c r="F312" s="51" t="s">
        <v>1640</v>
      </c>
      <c r="G312" s="50" t="s">
        <v>272</v>
      </c>
      <c r="H312" s="50" t="s">
        <v>18</v>
      </c>
      <c r="I312" s="50" t="s">
        <v>1599</v>
      </c>
      <c r="J312" s="50">
        <v>5</v>
      </c>
      <c r="K312" s="139" t="s">
        <v>1601</v>
      </c>
      <c r="L312" s="139" t="s">
        <v>1601</v>
      </c>
      <c r="M312" s="141">
        <v>1</v>
      </c>
      <c r="N312" s="50" t="s">
        <v>20</v>
      </c>
      <c r="O312" s="50">
        <v>2006</v>
      </c>
      <c r="P312" s="52">
        <v>0</v>
      </c>
      <c r="Q312" s="50">
        <v>5</v>
      </c>
      <c r="R312" s="50" t="s">
        <v>1653</v>
      </c>
      <c r="S312" s="51">
        <v>6</v>
      </c>
      <c r="T312" s="136">
        <f>IFERROR([Expenditure3]*HLOOKUP([Expenditure2],'Curr conv'!$B$17:$BF$56,VLOOKUP('Data Reference Sheet'!$A$1,'Data Reference Sheet'!$A$11:$B$27,2,0),FALSE), "No data")</f>
        <v>0</v>
      </c>
      <c r="U312" s="136">
        <f>IFERROR(Table1[[#This Row],[Calculation1]]/Exchange,"No data")</f>
        <v>0</v>
      </c>
      <c r="V31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2" s="136" t="str">
        <f>IFERROR(Table1[[#This Row],[Calculation3]]/Exchange,"No data")</f>
        <v>No data</v>
      </c>
    </row>
    <row r="313" spans="2:23">
      <c r="B313" s="50" t="s">
        <v>281</v>
      </c>
      <c r="C313" s="50" t="s">
        <v>1650</v>
      </c>
      <c r="D313" s="50" t="s">
        <v>1646</v>
      </c>
      <c r="E313" s="50" t="s">
        <v>262</v>
      </c>
      <c r="F313" s="51" t="s">
        <v>1640</v>
      </c>
      <c r="G313" s="50" t="s">
        <v>272</v>
      </c>
      <c r="H313" s="50" t="s">
        <v>18</v>
      </c>
      <c r="I313" s="50" t="s">
        <v>1599</v>
      </c>
      <c r="J313" s="50">
        <v>5</v>
      </c>
      <c r="K313" s="139" t="s">
        <v>1601</v>
      </c>
      <c r="L313" s="139" t="s">
        <v>1601</v>
      </c>
      <c r="M313" s="141">
        <v>1</v>
      </c>
      <c r="N313" s="50" t="s">
        <v>20</v>
      </c>
      <c r="O313" s="50">
        <v>2007</v>
      </c>
      <c r="P313" s="52">
        <v>0</v>
      </c>
      <c r="Q313" s="50">
        <v>5</v>
      </c>
      <c r="R313" s="50" t="s">
        <v>1653</v>
      </c>
      <c r="S313" s="51">
        <v>6</v>
      </c>
      <c r="T313" s="136">
        <f>IFERROR([Expenditure3]*HLOOKUP([Expenditure2],'Curr conv'!$B$17:$BF$56,VLOOKUP('Data Reference Sheet'!$A$1,'Data Reference Sheet'!$A$11:$B$27,2,0),FALSE), "No data")</f>
        <v>0</v>
      </c>
      <c r="U313" s="136">
        <f>IFERROR(Table1[[#This Row],[Calculation1]]/Exchange,"No data")</f>
        <v>0</v>
      </c>
      <c r="V31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3" s="136" t="str">
        <f>IFERROR(Table1[[#This Row],[Calculation3]]/Exchange,"No data")</f>
        <v>No data</v>
      </c>
    </row>
    <row r="314" spans="2:23">
      <c r="B314" s="50" t="s">
        <v>281</v>
      </c>
      <c r="C314" s="50" t="s">
        <v>1650</v>
      </c>
      <c r="D314" s="50" t="s">
        <v>1646</v>
      </c>
      <c r="E314" s="50" t="s">
        <v>262</v>
      </c>
      <c r="F314" s="51" t="s">
        <v>1640</v>
      </c>
      <c r="G314" s="50" t="s">
        <v>272</v>
      </c>
      <c r="H314" s="50" t="s">
        <v>18</v>
      </c>
      <c r="I314" s="50" t="s">
        <v>1599</v>
      </c>
      <c r="J314" s="50">
        <v>5</v>
      </c>
      <c r="K314" s="139" t="s">
        <v>1601</v>
      </c>
      <c r="L314" s="139" t="s">
        <v>1601</v>
      </c>
      <c r="M314" s="141">
        <v>1</v>
      </c>
      <c r="N314" s="50" t="s">
        <v>20</v>
      </c>
      <c r="O314" s="50">
        <v>2008</v>
      </c>
      <c r="P314" s="52">
        <v>0</v>
      </c>
      <c r="Q314" s="50">
        <v>5</v>
      </c>
      <c r="R314" s="50" t="s">
        <v>1653</v>
      </c>
      <c r="S314" s="51">
        <v>6</v>
      </c>
      <c r="T314" s="136">
        <f>IFERROR([Expenditure3]*HLOOKUP([Expenditure2],'Curr conv'!$B$17:$BF$56,VLOOKUP('Data Reference Sheet'!$A$1,'Data Reference Sheet'!$A$11:$B$27,2,0),FALSE), "No data")</f>
        <v>0</v>
      </c>
      <c r="U314" s="136">
        <f>IFERROR(Table1[[#This Row],[Calculation1]]/Exchange,"No data")</f>
        <v>0</v>
      </c>
      <c r="V31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4" s="136" t="str">
        <f>IFERROR(Table1[[#This Row],[Calculation3]]/Exchange,"No data")</f>
        <v>No data</v>
      </c>
    </row>
    <row r="315" spans="2:23">
      <c r="B315" s="50" t="s">
        <v>281</v>
      </c>
      <c r="C315" s="50" t="s">
        <v>1650</v>
      </c>
      <c r="D315" s="50" t="s">
        <v>1646</v>
      </c>
      <c r="E315" s="50" t="s">
        <v>262</v>
      </c>
      <c r="F315" s="51" t="s">
        <v>1640</v>
      </c>
      <c r="G315" s="50" t="s">
        <v>272</v>
      </c>
      <c r="H315" s="50" t="s">
        <v>18</v>
      </c>
      <c r="I315" s="50" t="s">
        <v>1599</v>
      </c>
      <c r="J315" s="50">
        <v>5</v>
      </c>
      <c r="K315" s="139" t="s">
        <v>1601</v>
      </c>
      <c r="L315" s="139" t="s">
        <v>1601</v>
      </c>
      <c r="M315" s="141">
        <v>1</v>
      </c>
      <c r="N315" s="50" t="s">
        <v>20</v>
      </c>
      <c r="O315" s="50">
        <v>2009</v>
      </c>
      <c r="P315" s="52">
        <v>0</v>
      </c>
      <c r="Q315" s="50">
        <v>5</v>
      </c>
      <c r="R315" s="50" t="s">
        <v>1653</v>
      </c>
      <c r="S315" s="51">
        <v>6</v>
      </c>
      <c r="T315" s="136">
        <f>IFERROR([Expenditure3]*HLOOKUP([Expenditure2],'Curr conv'!$B$17:$BF$56,VLOOKUP('Data Reference Sheet'!$A$1,'Data Reference Sheet'!$A$11:$B$27,2,0),FALSE), "No data")</f>
        <v>0</v>
      </c>
      <c r="U315" s="136">
        <f>IFERROR(Table1[[#This Row],[Calculation1]]/Exchange,"No data")</f>
        <v>0</v>
      </c>
      <c r="V31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5" s="136" t="str">
        <f>IFERROR(Table1[[#This Row],[Calculation3]]/Exchange,"No data")</f>
        <v>No data</v>
      </c>
    </row>
    <row r="316" spans="2:23">
      <c r="B316" s="50" t="s">
        <v>281</v>
      </c>
      <c r="C316" s="50" t="s">
        <v>1650</v>
      </c>
      <c r="D316" s="50" t="s">
        <v>1646</v>
      </c>
      <c r="E316" s="50" t="s">
        <v>262</v>
      </c>
      <c r="F316" s="51" t="s">
        <v>1640</v>
      </c>
      <c r="G316" s="50" t="s">
        <v>272</v>
      </c>
      <c r="H316" s="50" t="s">
        <v>18</v>
      </c>
      <c r="I316" s="50" t="s">
        <v>1599</v>
      </c>
      <c r="J316" s="50">
        <v>5</v>
      </c>
      <c r="K316" s="139" t="s">
        <v>1601</v>
      </c>
      <c r="L316" s="139" t="s">
        <v>1601</v>
      </c>
      <c r="M316" s="141">
        <v>1</v>
      </c>
      <c r="N316" s="50" t="s">
        <v>20</v>
      </c>
      <c r="O316" s="50">
        <v>2010</v>
      </c>
      <c r="P316" s="52">
        <v>0</v>
      </c>
      <c r="Q316" s="50">
        <v>5</v>
      </c>
      <c r="R316" s="50" t="s">
        <v>1653</v>
      </c>
      <c r="S316" s="51">
        <v>6</v>
      </c>
      <c r="T316" s="136">
        <f>IFERROR([Expenditure3]*HLOOKUP([Expenditure2],'Curr conv'!$B$17:$BF$56,VLOOKUP('Data Reference Sheet'!$A$1,'Data Reference Sheet'!$A$11:$B$27,2,0),FALSE), "No data")</f>
        <v>0</v>
      </c>
      <c r="U316" s="136">
        <f>IFERROR(Table1[[#This Row],[Calculation1]]/Exchange,"No data")</f>
        <v>0</v>
      </c>
      <c r="V31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6" s="136" t="str">
        <f>IFERROR(Table1[[#This Row],[Calculation3]]/Exchange,"No data")</f>
        <v>No data</v>
      </c>
    </row>
    <row r="317" spans="2:23">
      <c r="B317" s="50" t="s">
        <v>282</v>
      </c>
      <c r="C317" s="50" t="s">
        <v>1650</v>
      </c>
      <c r="D317" s="50" t="s">
        <v>1646</v>
      </c>
      <c r="E317" s="50" t="s">
        <v>262</v>
      </c>
      <c r="F317" s="51" t="s">
        <v>1640</v>
      </c>
      <c r="G317" s="50" t="s">
        <v>274</v>
      </c>
      <c r="H317" s="50" t="s">
        <v>18</v>
      </c>
      <c r="I317" s="50" t="s">
        <v>1599</v>
      </c>
      <c r="J317" s="50">
        <v>12</v>
      </c>
      <c r="K317" s="139" t="s">
        <v>1601</v>
      </c>
      <c r="L317" s="139" t="s">
        <v>1601</v>
      </c>
      <c r="M317" s="141">
        <v>1</v>
      </c>
      <c r="N317" s="50" t="s">
        <v>20</v>
      </c>
      <c r="O317" s="50">
        <v>2006</v>
      </c>
      <c r="P317" s="52">
        <v>0</v>
      </c>
      <c r="Q317" s="50">
        <v>5</v>
      </c>
      <c r="R317" s="50" t="s">
        <v>1653</v>
      </c>
      <c r="S317" s="51">
        <v>6</v>
      </c>
      <c r="T317" s="136">
        <f>IFERROR([Expenditure3]*HLOOKUP([Expenditure2],'Curr conv'!$B$17:$BF$56,VLOOKUP('Data Reference Sheet'!$A$1,'Data Reference Sheet'!$A$11:$B$27,2,0),FALSE), "No data")</f>
        <v>0</v>
      </c>
      <c r="U317" s="136">
        <f>IFERROR(Table1[[#This Row],[Calculation1]]/Exchange,"No data")</f>
        <v>0</v>
      </c>
      <c r="V31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7" s="136" t="str">
        <f>IFERROR(Table1[[#This Row],[Calculation3]]/Exchange,"No data")</f>
        <v>No data</v>
      </c>
    </row>
    <row r="318" spans="2:23">
      <c r="B318" s="50" t="s">
        <v>282</v>
      </c>
      <c r="C318" s="50" t="s">
        <v>1650</v>
      </c>
      <c r="D318" s="50" t="s">
        <v>1646</v>
      </c>
      <c r="E318" s="50" t="s">
        <v>262</v>
      </c>
      <c r="F318" s="51" t="s">
        <v>1640</v>
      </c>
      <c r="G318" s="50" t="s">
        <v>274</v>
      </c>
      <c r="H318" s="50" t="s">
        <v>18</v>
      </c>
      <c r="I318" s="50" t="s">
        <v>1599</v>
      </c>
      <c r="J318" s="50">
        <v>12</v>
      </c>
      <c r="K318" s="139" t="s">
        <v>1601</v>
      </c>
      <c r="L318" s="139" t="s">
        <v>1601</v>
      </c>
      <c r="M318" s="141">
        <v>1</v>
      </c>
      <c r="N318" s="50" t="s">
        <v>20</v>
      </c>
      <c r="O318" s="50">
        <v>2007</v>
      </c>
      <c r="P318" s="52">
        <v>0</v>
      </c>
      <c r="Q318" s="50">
        <v>5</v>
      </c>
      <c r="R318" s="50" t="s">
        <v>1653</v>
      </c>
      <c r="S318" s="51">
        <v>6</v>
      </c>
      <c r="T318" s="136">
        <f>IFERROR([Expenditure3]*HLOOKUP([Expenditure2],'Curr conv'!$B$17:$BF$56,VLOOKUP('Data Reference Sheet'!$A$1,'Data Reference Sheet'!$A$11:$B$27,2,0),FALSE), "No data")</f>
        <v>0</v>
      </c>
      <c r="U318" s="136">
        <f>IFERROR(Table1[[#This Row],[Calculation1]]/Exchange,"No data")</f>
        <v>0</v>
      </c>
      <c r="V31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8" s="136" t="str">
        <f>IFERROR(Table1[[#This Row],[Calculation3]]/Exchange,"No data")</f>
        <v>No data</v>
      </c>
    </row>
    <row r="319" spans="2:23">
      <c r="B319" s="50" t="s">
        <v>282</v>
      </c>
      <c r="C319" s="50" t="s">
        <v>1650</v>
      </c>
      <c r="D319" s="50" t="s">
        <v>1646</v>
      </c>
      <c r="E319" s="50" t="s">
        <v>262</v>
      </c>
      <c r="F319" s="51" t="s">
        <v>1640</v>
      </c>
      <c r="G319" s="50" t="s">
        <v>274</v>
      </c>
      <c r="H319" s="50" t="s">
        <v>18</v>
      </c>
      <c r="I319" s="50" t="s">
        <v>1599</v>
      </c>
      <c r="J319" s="50">
        <v>12</v>
      </c>
      <c r="K319" s="139" t="s">
        <v>1601</v>
      </c>
      <c r="L319" s="139" t="s">
        <v>1601</v>
      </c>
      <c r="M319" s="141">
        <v>1</v>
      </c>
      <c r="N319" s="50" t="s">
        <v>20</v>
      </c>
      <c r="O319" s="50">
        <v>2008</v>
      </c>
      <c r="P319" s="52">
        <v>0</v>
      </c>
      <c r="Q319" s="50">
        <v>5</v>
      </c>
      <c r="R319" s="50" t="s">
        <v>1653</v>
      </c>
      <c r="S319" s="51">
        <v>6</v>
      </c>
      <c r="T319" s="136">
        <f>IFERROR([Expenditure3]*HLOOKUP([Expenditure2],'Curr conv'!$B$17:$BF$56,VLOOKUP('Data Reference Sheet'!$A$1,'Data Reference Sheet'!$A$11:$B$27,2,0),FALSE), "No data")</f>
        <v>0</v>
      </c>
      <c r="U319" s="136">
        <f>IFERROR(Table1[[#This Row],[Calculation1]]/Exchange,"No data")</f>
        <v>0</v>
      </c>
      <c r="V31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19" s="136" t="str">
        <f>IFERROR(Table1[[#This Row],[Calculation3]]/Exchange,"No data")</f>
        <v>No data</v>
      </c>
    </row>
    <row r="320" spans="2:23">
      <c r="B320" s="50" t="s">
        <v>282</v>
      </c>
      <c r="C320" s="50" t="s">
        <v>1650</v>
      </c>
      <c r="D320" s="50" t="s">
        <v>1646</v>
      </c>
      <c r="E320" s="50" t="s">
        <v>262</v>
      </c>
      <c r="F320" s="51" t="s">
        <v>1640</v>
      </c>
      <c r="G320" s="50" t="s">
        <v>274</v>
      </c>
      <c r="H320" s="50" t="s">
        <v>18</v>
      </c>
      <c r="I320" s="50" t="s">
        <v>1599</v>
      </c>
      <c r="J320" s="50">
        <v>12</v>
      </c>
      <c r="K320" s="139" t="s">
        <v>1601</v>
      </c>
      <c r="L320" s="139" t="s">
        <v>1601</v>
      </c>
      <c r="M320" s="141">
        <v>1</v>
      </c>
      <c r="N320" s="50" t="s">
        <v>20</v>
      </c>
      <c r="O320" s="50">
        <v>2009</v>
      </c>
      <c r="P320" s="52">
        <v>0</v>
      </c>
      <c r="Q320" s="50">
        <v>5</v>
      </c>
      <c r="R320" s="50" t="s">
        <v>1653</v>
      </c>
      <c r="S320" s="51">
        <v>6</v>
      </c>
      <c r="T320" s="136">
        <f>IFERROR([Expenditure3]*HLOOKUP([Expenditure2],'Curr conv'!$B$17:$BF$56,VLOOKUP('Data Reference Sheet'!$A$1,'Data Reference Sheet'!$A$11:$B$27,2,0),FALSE), "No data")</f>
        <v>0</v>
      </c>
      <c r="U320" s="136">
        <f>IFERROR(Table1[[#This Row],[Calculation1]]/Exchange,"No data")</f>
        <v>0</v>
      </c>
      <c r="V32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0" s="136" t="str">
        <f>IFERROR(Table1[[#This Row],[Calculation3]]/Exchange,"No data")</f>
        <v>No data</v>
      </c>
    </row>
    <row r="321" spans="2:23">
      <c r="B321" s="50" t="s">
        <v>282</v>
      </c>
      <c r="C321" s="50" t="s">
        <v>1650</v>
      </c>
      <c r="D321" s="50" t="s">
        <v>1646</v>
      </c>
      <c r="E321" s="50" t="s">
        <v>262</v>
      </c>
      <c r="F321" s="51" t="s">
        <v>1640</v>
      </c>
      <c r="G321" s="50" t="s">
        <v>274</v>
      </c>
      <c r="H321" s="50" t="s">
        <v>18</v>
      </c>
      <c r="I321" s="50" t="s">
        <v>1599</v>
      </c>
      <c r="J321" s="50">
        <v>12</v>
      </c>
      <c r="K321" s="139" t="s">
        <v>1601</v>
      </c>
      <c r="L321" s="139" t="s">
        <v>1601</v>
      </c>
      <c r="M321" s="141">
        <v>1</v>
      </c>
      <c r="N321" s="50" t="s">
        <v>20</v>
      </c>
      <c r="O321" s="50">
        <v>2010</v>
      </c>
      <c r="P321" s="52">
        <v>0</v>
      </c>
      <c r="Q321" s="50">
        <v>5</v>
      </c>
      <c r="R321" s="50" t="s">
        <v>1653</v>
      </c>
      <c r="S321" s="51">
        <v>6</v>
      </c>
      <c r="T321" s="136">
        <f>IFERROR([Expenditure3]*HLOOKUP([Expenditure2],'Curr conv'!$B$17:$BF$56,VLOOKUP('Data Reference Sheet'!$A$1,'Data Reference Sheet'!$A$11:$B$27,2,0),FALSE), "No data")</f>
        <v>0</v>
      </c>
      <c r="U321" s="136">
        <f>IFERROR(Table1[[#This Row],[Calculation1]]/Exchange,"No data")</f>
        <v>0</v>
      </c>
      <c r="V32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1" s="136" t="str">
        <f>IFERROR(Table1[[#This Row],[Calculation3]]/Exchange,"No data")</f>
        <v>No data</v>
      </c>
    </row>
    <row r="322" spans="2:23">
      <c r="B322" s="50" t="s">
        <v>283</v>
      </c>
      <c r="C322" s="50" t="s">
        <v>1650</v>
      </c>
      <c r="D322" s="50" t="s">
        <v>1646</v>
      </c>
      <c r="E322" s="50" t="s">
        <v>220</v>
      </c>
      <c r="F322" s="51" t="s">
        <v>1641</v>
      </c>
      <c r="G322" s="50" t="s">
        <v>231</v>
      </c>
      <c r="H322" s="50" t="s">
        <v>18</v>
      </c>
      <c r="I322" s="50" t="s">
        <v>1599</v>
      </c>
      <c r="J322" s="50">
        <v>8</v>
      </c>
      <c r="K322" s="139" t="s">
        <v>1601</v>
      </c>
      <c r="L322" s="139" t="s">
        <v>1601</v>
      </c>
      <c r="M322" s="141">
        <v>1</v>
      </c>
      <c r="N322" s="50" t="s">
        <v>20</v>
      </c>
      <c r="O322" s="50">
        <v>2006</v>
      </c>
      <c r="P322" s="52">
        <v>0</v>
      </c>
      <c r="Q322" s="50">
        <v>5</v>
      </c>
      <c r="R322" s="50" t="s">
        <v>1653</v>
      </c>
      <c r="S322" s="51">
        <v>6</v>
      </c>
      <c r="T322" s="136">
        <f>IFERROR([Expenditure3]*HLOOKUP([Expenditure2],'Curr conv'!$B$17:$BF$56,VLOOKUP('Data Reference Sheet'!$A$1,'Data Reference Sheet'!$A$11:$B$27,2,0),FALSE), "No data")</f>
        <v>0</v>
      </c>
      <c r="U322" s="136">
        <f>IFERROR(Table1[[#This Row],[Calculation1]]/Exchange,"No data")</f>
        <v>0</v>
      </c>
      <c r="V32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2" s="136" t="str">
        <f>IFERROR(Table1[[#This Row],[Calculation3]]/Exchange,"No data")</f>
        <v>No data</v>
      </c>
    </row>
    <row r="323" spans="2:23">
      <c r="B323" s="50" t="s">
        <v>283</v>
      </c>
      <c r="C323" s="50" t="s">
        <v>1650</v>
      </c>
      <c r="D323" s="50" t="s">
        <v>1646</v>
      </c>
      <c r="E323" s="50" t="s">
        <v>220</v>
      </c>
      <c r="F323" s="51" t="s">
        <v>1641</v>
      </c>
      <c r="G323" s="50" t="s">
        <v>231</v>
      </c>
      <c r="H323" s="50" t="s">
        <v>18</v>
      </c>
      <c r="I323" s="50" t="s">
        <v>1599</v>
      </c>
      <c r="J323" s="50">
        <v>8</v>
      </c>
      <c r="K323" s="139" t="s">
        <v>1601</v>
      </c>
      <c r="L323" s="139" t="s">
        <v>1601</v>
      </c>
      <c r="M323" s="141">
        <v>1</v>
      </c>
      <c r="N323" s="50" t="s">
        <v>20</v>
      </c>
      <c r="O323" s="50">
        <v>2007</v>
      </c>
      <c r="P323" s="52">
        <v>0</v>
      </c>
      <c r="Q323" s="50">
        <v>5</v>
      </c>
      <c r="R323" s="50" t="s">
        <v>1653</v>
      </c>
      <c r="S323" s="51">
        <v>6</v>
      </c>
      <c r="T323" s="136">
        <f>IFERROR([Expenditure3]*HLOOKUP([Expenditure2],'Curr conv'!$B$17:$BF$56,VLOOKUP('Data Reference Sheet'!$A$1,'Data Reference Sheet'!$A$11:$B$27,2,0),FALSE), "No data")</f>
        <v>0</v>
      </c>
      <c r="U323" s="136">
        <f>IFERROR(Table1[[#This Row],[Calculation1]]/Exchange,"No data")</f>
        <v>0</v>
      </c>
      <c r="V32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3" s="136" t="str">
        <f>IFERROR(Table1[[#This Row],[Calculation3]]/Exchange,"No data")</f>
        <v>No data</v>
      </c>
    </row>
    <row r="324" spans="2:23">
      <c r="B324" s="50" t="s">
        <v>283</v>
      </c>
      <c r="C324" s="50" t="s">
        <v>1650</v>
      </c>
      <c r="D324" s="50" t="s">
        <v>1646</v>
      </c>
      <c r="E324" s="50" t="s">
        <v>220</v>
      </c>
      <c r="F324" s="51" t="s">
        <v>1641</v>
      </c>
      <c r="G324" s="50" t="s">
        <v>231</v>
      </c>
      <c r="H324" s="50" t="s">
        <v>18</v>
      </c>
      <c r="I324" s="50" t="s">
        <v>1599</v>
      </c>
      <c r="J324" s="50">
        <v>8</v>
      </c>
      <c r="K324" s="139" t="s">
        <v>1601</v>
      </c>
      <c r="L324" s="139" t="s">
        <v>1601</v>
      </c>
      <c r="M324" s="141">
        <v>1</v>
      </c>
      <c r="N324" s="50" t="s">
        <v>20</v>
      </c>
      <c r="O324" s="50">
        <v>2008</v>
      </c>
      <c r="P324" s="52">
        <v>0</v>
      </c>
      <c r="Q324" s="50">
        <v>5</v>
      </c>
      <c r="R324" s="50" t="s">
        <v>1653</v>
      </c>
      <c r="S324" s="51">
        <v>6</v>
      </c>
      <c r="T324" s="136">
        <f>IFERROR([Expenditure3]*HLOOKUP([Expenditure2],'Curr conv'!$B$17:$BF$56,VLOOKUP('Data Reference Sheet'!$A$1,'Data Reference Sheet'!$A$11:$B$27,2,0),FALSE), "No data")</f>
        <v>0</v>
      </c>
      <c r="U324" s="136">
        <f>IFERROR(Table1[[#This Row],[Calculation1]]/Exchange,"No data")</f>
        <v>0</v>
      </c>
      <c r="V32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4" s="136" t="str">
        <f>IFERROR(Table1[[#This Row],[Calculation3]]/Exchange,"No data")</f>
        <v>No data</v>
      </c>
    </row>
    <row r="325" spans="2:23">
      <c r="B325" s="50" t="s">
        <v>283</v>
      </c>
      <c r="C325" s="50" t="s">
        <v>1650</v>
      </c>
      <c r="D325" s="50" t="s">
        <v>1646</v>
      </c>
      <c r="E325" s="50" t="s">
        <v>220</v>
      </c>
      <c r="F325" s="51" t="s">
        <v>1641</v>
      </c>
      <c r="G325" s="50" t="s">
        <v>231</v>
      </c>
      <c r="H325" s="50" t="s">
        <v>18</v>
      </c>
      <c r="I325" s="50" t="s">
        <v>1599</v>
      </c>
      <c r="J325" s="50">
        <v>8</v>
      </c>
      <c r="K325" s="139" t="s">
        <v>1601</v>
      </c>
      <c r="L325" s="139" t="s">
        <v>1601</v>
      </c>
      <c r="M325" s="141">
        <v>1</v>
      </c>
      <c r="N325" s="50" t="s">
        <v>20</v>
      </c>
      <c r="O325" s="50">
        <v>2009</v>
      </c>
      <c r="P325" s="52">
        <v>0</v>
      </c>
      <c r="Q325" s="50">
        <v>5</v>
      </c>
      <c r="R325" s="50" t="s">
        <v>1653</v>
      </c>
      <c r="S325" s="51">
        <v>6</v>
      </c>
      <c r="T325" s="136">
        <f>IFERROR([Expenditure3]*HLOOKUP([Expenditure2],'Curr conv'!$B$17:$BF$56,VLOOKUP('Data Reference Sheet'!$A$1,'Data Reference Sheet'!$A$11:$B$27,2,0),FALSE), "No data")</f>
        <v>0</v>
      </c>
      <c r="U325" s="136">
        <f>IFERROR(Table1[[#This Row],[Calculation1]]/Exchange,"No data")</f>
        <v>0</v>
      </c>
      <c r="V32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5" s="136" t="str">
        <f>IFERROR(Table1[[#This Row],[Calculation3]]/Exchange,"No data")</f>
        <v>No data</v>
      </c>
    </row>
    <row r="326" spans="2:23">
      <c r="B326" s="50" t="s">
        <v>283</v>
      </c>
      <c r="C326" s="50" t="s">
        <v>1650</v>
      </c>
      <c r="D326" s="50" t="s">
        <v>1646</v>
      </c>
      <c r="E326" s="50" t="s">
        <v>220</v>
      </c>
      <c r="F326" s="51" t="s">
        <v>1641</v>
      </c>
      <c r="G326" s="50" t="s">
        <v>231</v>
      </c>
      <c r="H326" s="50" t="s">
        <v>18</v>
      </c>
      <c r="I326" s="50" t="s">
        <v>1599</v>
      </c>
      <c r="J326" s="50">
        <v>8</v>
      </c>
      <c r="K326" s="139" t="s">
        <v>1601</v>
      </c>
      <c r="L326" s="139" t="s">
        <v>1601</v>
      </c>
      <c r="M326" s="141">
        <v>1</v>
      </c>
      <c r="N326" s="50" t="s">
        <v>20</v>
      </c>
      <c r="O326" s="50">
        <v>2010</v>
      </c>
      <c r="P326" s="52">
        <v>0</v>
      </c>
      <c r="Q326" s="50">
        <v>5</v>
      </c>
      <c r="R326" s="50" t="s">
        <v>1653</v>
      </c>
      <c r="S326" s="51">
        <v>6</v>
      </c>
      <c r="T326" s="136">
        <f>IFERROR([Expenditure3]*HLOOKUP([Expenditure2],'Curr conv'!$B$17:$BF$56,VLOOKUP('Data Reference Sheet'!$A$1,'Data Reference Sheet'!$A$11:$B$27,2,0),FALSE), "No data")</f>
        <v>0</v>
      </c>
      <c r="U326" s="136">
        <f>IFERROR(Table1[[#This Row],[Calculation1]]/Exchange,"No data")</f>
        <v>0</v>
      </c>
      <c r="V32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6" s="136" t="str">
        <f>IFERROR(Table1[[#This Row],[Calculation3]]/Exchange,"No data")</f>
        <v>No data</v>
      </c>
    </row>
    <row r="327" spans="2:23">
      <c r="B327" s="50" t="s">
        <v>284</v>
      </c>
      <c r="C327" s="50" t="s">
        <v>1650</v>
      </c>
      <c r="D327" s="50" t="s">
        <v>1646</v>
      </c>
      <c r="E327" s="50" t="s">
        <v>220</v>
      </c>
      <c r="F327" s="51" t="s">
        <v>1641</v>
      </c>
      <c r="G327" s="50" t="s">
        <v>229</v>
      </c>
      <c r="H327" s="50" t="s">
        <v>18</v>
      </c>
      <c r="I327" s="50" t="s">
        <v>1599</v>
      </c>
      <c r="J327" s="50">
        <v>1</v>
      </c>
      <c r="K327" s="139" t="s">
        <v>1601</v>
      </c>
      <c r="L327" s="139" t="s">
        <v>1601</v>
      </c>
      <c r="M327" s="141">
        <v>1</v>
      </c>
      <c r="N327" s="50" t="s">
        <v>20</v>
      </c>
      <c r="O327" s="50">
        <v>2006</v>
      </c>
      <c r="P327" s="52">
        <v>0</v>
      </c>
      <c r="Q327" s="50">
        <v>5</v>
      </c>
      <c r="R327" s="50" t="s">
        <v>1653</v>
      </c>
      <c r="S327" s="51">
        <v>6</v>
      </c>
      <c r="T327" s="136">
        <f>IFERROR([Expenditure3]*HLOOKUP([Expenditure2],'Curr conv'!$B$17:$BF$56,VLOOKUP('Data Reference Sheet'!$A$1,'Data Reference Sheet'!$A$11:$B$27,2,0),FALSE), "No data")</f>
        <v>0</v>
      </c>
      <c r="U327" s="136">
        <f>IFERROR(Table1[[#This Row],[Calculation1]]/Exchange,"No data")</f>
        <v>0</v>
      </c>
      <c r="V32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7" s="136" t="str">
        <f>IFERROR(Table1[[#This Row],[Calculation3]]/Exchange,"No data")</f>
        <v>No data</v>
      </c>
    </row>
    <row r="328" spans="2:23">
      <c r="B328" s="50" t="s">
        <v>284</v>
      </c>
      <c r="C328" s="50" t="s">
        <v>1650</v>
      </c>
      <c r="D328" s="50" t="s">
        <v>1646</v>
      </c>
      <c r="E328" s="50" t="s">
        <v>220</v>
      </c>
      <c r="F328" s="51" t="s">
        <v>1641</v>
      </c>
      <c r="G328" s="50" t="s">
        <v>229</v>
      </c>
      <c r="H328" s="50" t="s">
        <v>18</v>
      </c>
      <c r="I328" s="50" t="s">
        <v>1599</v>
      </c>
      <c r="J328" s="50">
        <v>1</v>
      </c>
      <c r="K328" s="139" t="s">
        <v>1601</v>
      </c>
      <c r="L328" s="139" t="s">
        <v>1601</v>
      </c>
      <c r="M328" s="141">
        <v>1</v>
      </c>
      <c r="N328" s="50" t="s">
        <v>20</v>
      </c>
      <c r="O328" s="50">
        <v>2007</v>
      </c>
      <c r="P328" s="52">
        <v>0</v>
      </c>
      <c r="Q328" s="50">
        <v>5</v>
      </c>
      <c r="R328" s="50" t="s">
        <v>1653</v>
      </c>
      <c r="S328" s="51">
        <v>6</v>
      </c>
      <c r="T328" s="136">
        <f>IFERROR([Expenditure3]*HLOOKUP([Expenditure2],'Curr conv'!$B$17:$BF$56,VLOOKUP('Data Reference Sheet'!$A$1,'Data Reference Sheet'!$A$11:$B$27,2,0),FALSE), "No data")</f>
        <v>0</v>
      </c>
      <c r="U328" s="136">
        <f>IFERROR(Table1[[#This Row],[Calculation1]]/Exchange,"No data")</f>
        <v>0</v>
      </c>
      <c r="V32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8" s="136" t="str">
        <f>IFERROR(Table1[[#This Row],[Calculation3]]/Exchange,"No data")</f>
        <v>No data</v>
      </c>
    </row>
    <row r="329" spans="2:23">
      <c r="B329" s="50" t="s">
        <v>284</v>
      </c>
      <c r="C329" s="50" t="s">
        <v>1650</v>
      </c>
      <c r="D329" s="50" t="s">
        <v>1646</v>
      </c>
      <c r="E329" s="50" t="s">
        <v>220</v>
      </c>
      <c r="F329" s="51" t="s">
        <v>1641</v>
      </c>
      <c r="G329" s="50" t="s">
        <v>229</v>
      </c>
      <c r="H329" s="50" t="s">
        <v>18</v>
      </c>
      <c r="I329" s="50" t="s">
        <v>1599</v>
      </c>
      <c r="J329" s="50">
        <v>1</v>
      </c>
      <c r="K329" s="139" t="s">
        <v>1601</v>
      </c>
      <c r="L329" s="139" t="s">
        <v>1601</v>
      </c>
      <c r="M329" s="141">
        <v>1</v>
      </c>
      <c r="N329" s="50" t="s">
        <v>20</v>
      </c>
      <c r="O329" s="50">
        <v>2008</v>
      </c>
      <c r="P329" s="52">
        <v>0</v>
      </c>
      <c r="Q329" s="50">
        <v>5</v>
      </c>
      <c r="R329" s="50" t="s">
        <v>1653</v>
      </c>
      <c r="S329" s="51">
        <v>6</v>
      </c>
      <c r="T329" s="136">
        <f>IFERROR([Expenditure3]*HLOOKUP([Expenditure2],'Curr conv'!$B$17:$BF$56,VLOOKUP('Data Reference Sheet'!$A$1,'Data Reference Sheet'!$A$11:$B$27,2,0),FALSE), "No data")</f>
        <v>0</v>
      </c>
      <c r="U329" s="136">
        <f>IFERROR(Table1[[#This Row],[Calculation1]]/Exchange,"No data")</f>
        <v>0</v>
      </c>
      <c r="V32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29" s="136" t="str">
        <f>IFERROR(Table1[[#This Row],[Calculation3]]/Exchange,"No data")</f>
        <v>No data</v>
      </c>
    </row>
    <row r="330" spans="2:23">
      <c r="B330" s="50" t="s">
        <v>284</v>
      </c>
      <c r="C330" s="50" t="s">
        <v>1650</v>
      </c>
      <c r="D330" s="50" t="s">
        <v>1646</v>
      </c>
      <c r="E330" s="50" t="s">
        <v>220</v>
      </c>
      <c r="F330" s="51" t="s">
        <v>1641</v>
      </c>
      <c r="G330" s="50" t="s">
        <v>229</v>
      </c>
      <c r="H330" s="50" t="s">
        <v>18</v>
      </c>
      <c r="I330" s="50" t="s">
        <v>1599</v>
      </c>
      <c r="J330" s="50">
        <v>1</v>
      </c>
      <c r="K330" s="139" t="s">
        <v>1601</v>
      </c>
      <c r="L330" s="139" t="s">
        <v>1601</v>
      </c>
      <c r="M330" s="141">
        <v>1</v>
      </c>
      <c r="N330" s="50" t="s">
        <v>20</v>
      </c>
      <c r="O330" s="50">
        <v>2009</v>
      </c>
      <c r="P330" s="52">
        <v>0</v>
      </c>
      <c r="Q330" s="50">
        <v>5</v>
      </c>
      <c r="R330" s="50" t="s">
        <v>1653</v>
      </c>
      <c r="S330" s="51">
        <v>6</v>
      </c>
      <c r="T330" s="136">
        <f>IFERROR([Expenditure3]*HLOOKUP([Expenditure2],'Curr conv'!$B$17:$BF$56,VLOOKUP('Data Reference Sheet'!$A$1,'Data Reference Sheet'!$A$11:$B$27,2,0),FALSE), "No data")</f>
        <v>0</v>
      </c>
      <c r="U330" s="136">
        <f>IFERROR(Table1[[#This Row],[Calculation1]]/Exchange,"No data")</f>
        <v>0</v>
      </c>
      <c r="V33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0" s="136" t="str">
        <f>IFERROR(Table1[[#This Row],[Calculation3]]/Exchange,"No data")</f>
        <v>No data</v>
      </c>
    </row>
    <row r="331" spans="2:23">
      <c r="B331" s="50" t="s">
        <v>284</v>
      </c>
      <c r="C331" s="50" t="s">
        <v>1650</v>
      </c>
      <c r="D331" s="50" t="s">
        <v>1646</v>
      </c>
      <c r="E331" s="50" t="s">
        <v>220</v>
      </c>
      <c r="F331" s="51" t="s">
        <v>1641</v>
      </c>
      <c r="G331" s="50" t="s">
        <v>229</v>
      </c>
      <c r="H331" s="50" t="s">
        <v>18</v>
      </c>
      <c r="I331" s="50" t="s">
        <v>1599</v>
      </c>
      <c r="J331" s="50">
        <v>1</v>
      </c>
      <c r="K331" s="139" t="s">
        <v>1601</v>
      </c>
      <c r="L331" s="139" t="s">
        <v>1601</v>
      </c>
      <c r="M331" s="141">
        <v>1</v>
      </c>
      <c r="N331" s="50" t="s">
        <v>20</v>
      </c>
      <c r="O331" s="50">
        <v>2010</v>
      </c>
      <c r="P331" s="52">
        <v>0</v>
      </c>
      <c r="Q331" s="50">
        <v>5</v>
      </c>
      <c r="R331" s="50" t="s">
        <v>1653</v>
      </c>
      <c r="S331" s="51">
        <v>6</v>
      </c>
      <c r="T331" s="136">
        <f>IFERROR([Expenditure3]*HLOOKUP([Expenditure2],'Curr conv'!$B$17:$BF$56,VLOOKUP('Data Reference Sheet'!$A$1,'Data Reference Sheet'!$A$11:$B$27,2,0),FALSE), "No data")</f>
        <v>0</v>
      </c>
      <c r="U331" s="136">
        <f>IFERROR(Table1[[#This Row],[Calculation1]]/Exchange,"No data")</f>
        <v>0</v>
      </c>
      <c r="V33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1" s="136" t="str">
        <f>IFERROR(Table1[[#This Row],[Calculation3]]/Exchange,"No data")</f>
        <v>No data</v>
      </c>
    </row>
    <row r="332" spans="2:23">
      <c r="B332" s="50" t="s">
        <v>285</v>
      </c>
      <c r="C332" s="50" t="s">
        <v>1650</v>
      </c>
      <c r="D332" s="50" t="s">
        <v>1646</v>
      </c>
      <c r="E332" s="50" t="s">
        <v>220</v>
      </c>
      <c r="F332" s="51" t="s">
        <v>1641</v>
      </c>
      <c r="G332" s="50" t="s">
        <v>223</v>
      </c>
      <c r="H332" s="50" t="s">
        <v>18</v>
      </c>
      <c r="I332" s="50" t="s">
        <v>1599</v>
      </c>
      <c r="J332" s="50">
        <v>7</v>
      </c>
      <c r="K332" s="139" t="s">
        <v>1601</v>
      </c>
      <c r="L332" s="139" t="s">
        <v>1601</v>
      </c>
      <c r="M332" s="141">
        <v>1</v>
      </c>
      <c r="N332" s="50" t="s">
        <v>20</v>
      </c>
      <c r="O332" s="50">
        <v>2006</v>
      </c>
      <c r="P332" s="52">
        <v>0</v>
      </c>
      <c r="Q332" s="50">
        <v>5</v>
      </c>
      <c r="R332" s="50" t="s">
        <v>1653</v>
      </c>
      <c r="S332" s="51">
        <v>6</v>
      </c>
      <c r="T332" s="136">
        <f>IFERROR([Expenditure3]*HLOOKUP([Expenditure2],'Curr conv'!$B$17:$BF$56,VLOOKUP('Data Reference Sheet'!$A$1,'Data Reference Sheet'!$A$11:$B$27,2,0),FALSE), "No data")</f>
        <v>0</v>
      </c>
      <c r="U332" s="136">
        <f>IFERROR(Table1[[#This Row],[Calculation1]]/Exchange,"No data")</f>
        <v>0</v>
      </c>
      <c r="V33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2" s="136" t="str">
        <f>IFERROR(Table1[[#This Row],[Calculation3]]/Exchange,"No data")</f>
        <v>No data</v>
      </c>
    </row>
    <row r="333" spans="2:23">
      <c r="B333" s="50" t="s">
        <v>285</v>
      </c>
      <c r="C333" s="50" t="s">
        <v>1650</v>
      </c>
      <c r="D333" s="50" t="s">
        <v>1646</v>
      </c>
      <c r="E333" s="50" t="s">
        <v>220</v>
      </c>
      <c r="F333" s="51" t="s">
        <v>1641</v>
      </c>
      <c r="G333" s="50" t="s">
        <v>223</v>
      </c>
      <c r="H333" s="50" t="s">
        <v>18</v>
      </c>
      <c r="I333" s="50" t="s">
        <v>1599</v>
      </c>
      <c r="J333" s="50">
        <v>7</v>
      </c>
      <c r="K333" s="139" t="s">
        <v>1601</v>
      </c>
      <c r="L333" s="139" t="s">
        <v>1601</v>
      </c>
      <c r="M333" s="141">
        <v>1</v>
      </c>
      <c r="N333" s="50" t="s">
        <v>20</v>
      </c>
      <c r="O333" s="50">
        <v>2007</v>
      </c>
      <c r="P333" s="52">
        <v>0</v>
      </c>
      <c r="Q333" s="50">
        <v>5</v>
      </c>
      <c r="R333" s="50" t="s">
        <v>1653</v>
      </c>
      <c r="S333" s="51">
        <v>6</v>
      </c>
      <c r="T333" s="136">
        <f>IFERROR([Expenditure3]*HLOOKUP([Expenditure2],'Curr conv'!$B$17:$BF$56,VLOOKUP('Data Reference Sheet'!$A$1,'Data Reference Sheet'!$A$11:$B$27,2,0),FALSE), "No data")</f>
        <v>0</v>
      </c>
      <c r="U333" s="136">
        <f>IFERROR(Table1[[#This Row],[Calculation1]]/Exchange,"No data")</f>
        <v>0</v>
      </c>
      <c r="V33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3" s="136" t="str">
        <f>IFERROR(Table1[[#This Row],[Calculation3]]/Exchange,"No data")</f>
        <v>No data</v>
      </c>
    </row>
    <row r="334" spans="2:23">
      <c r="B334" s="50" t="s">
        <v>285</v>
      </c>
      <c r="C334" s="50" t="s">
        <v>1650</v>
      </c>
      <c r="D334" s="50" t="s">
        <v>1646</v>
      </c>
      <c r="E334" s="50" t="s">
        <v>220</v>
      </c>
      <c r="F334" s="51" t="s">
        <v>1641</v>
      </c>
      <c r="G334" s="50" t="s">
        <v>223</v>
      </c>
      <c r="H334" s="50" t="s">
        <v>18</v>
      </c>
      <c r="I334" s="50" t="s">
        <v>1599</v>
      </c>
      <c r="J334" s="50">
        <v>7</v>
      </c>
      <c r="K334" s="139" t="s">
        <v>1601</v>
      </c>
      <c r="L334" s="139" t="s">
        <v>1601</v>
      </c>
      <c r="M334" s="141">
        <v>1</v>
      </c>
      <c r="N334" s="50" t="s">
        <v>20</v>
      </c>
      <c r="O334" s="50">
        <v>2008</v>
      </c>
      <c r="P334" s="52">
        <v>0</v>
      </c>
      <c r="Q334" s="50">
        <v>5</v>
      </c>
      <c r="R334" s="50" t="s">
        <v>1653</v>
      </c>
      <c r="S334" s="51">
        <v>6</v>
      </c>
      <c r="T334" s="136">
        <f>IFERROR([Expenditure3]*HLOOKUP([Expenditure2],'Curr conv'!$B$17:$BF$56,VLOOKUP('Data Reference Sheet'!$A$1,'Data Reference Sheet'!$A$11:$B$27,2,0),FALSE), "No data")</f>
        <v>0</v>
      </c>
      <c r="U334" s="136">
        <f>IFERROR(Table1[[#This Row],[Calculation1]]/Exchange,"No data")</f>
        <v>0</v>
      </c>
      <c r="V33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4" s="136" t="str">
        <f>IFERROR(Table1[[#This Row],[Calculation3]]/Exchange,"No data")</f>
        <v>No data</v>
      </c>
    </row>
    <row r="335" spans="2:23">
      <c r="B335" s="50" t="s">
        <v>285</v>
      </c>
      <c r="C335" s="50" t="s">
        <v>1650</v>
      </c>
      <c r="D335" s="50" t="s">
        <v>1646</v>
      </c>
      <c r="E335" s="50" t="s">
        <v>220</v>
      </c>
      <c r="F335" s="51" t="s">
        <v>1641</v>
      </c>
      <c r="G335" s="50" t="s">
        <v>223</v>
      </c>
      <c r="H335" s="50" t="s">
        <v>18</v>
      </c>
      <c r="I335" s="50" t="s">
        <v>1599</v>
      </c>
      <c r="J335" s="50">
        <v>7</v>
      </c>
      <c r="K335" s="139" t="s">
        <v>1601</v>
      </c>
      <c r="L335" s="139" t="s">
        <v>1601</v>
      </c>
      <c r="M335" s="141">
        <v>1</v>
      </c>
      <c r="N335" s="50" t="s">
        <v>20</v>
      </c>
      <c r="O335" s="50">
        <v>2009</v>
      </c>
      <c r="P335" s="52">
        <v>0</v>
      </c>
      <c r="Q335" s="50">
        <v>5</v>
      </c>
      <c r="R335" s="50" t="s">
        <v>1653</v>
      </c>
      <c r="S335" s="51">
        <v>6</v>
      </c>
      <c r="T335" s="136">
        <f>IFERROR([Expenditure3]*HLOOKUP([Expenditure2],'Curr conv'!$B$17:$BF$56,VLOOKUP('Data Reference Sheet'!$A$1,'Data Reference Sheet'!$A$11:$B$27,2,0),FALSE), "No data")</f>
        <v>0</v>
      </c>
      <c r="U335" s="136">
        <f>IFERROR(Table1[[#This Row],[Calculation1]]/Exchange,"No data")</f>
        <v>0</v>
      </c>
      <c r="V33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5" s="136" t="str">
        <f>IFERROR(Table1[[#This Row],[Calculation3]]/Exchange,"No data")</f>
        <v>No data</v>
      </c>
    </row>
    <row r="336" spans="2:23">
      <c r="B336" s="50" t="s">
        <v>285</v>
      </c>
      <c r="C336" s="50" t="s">
        <v>1650</v>
      </c>
      <c r="D336" s="50" t="s">
        <v>1646</v>
      </c>
      <c r="E336" s="50" t="s">
        <v>220</v>
      </c>
      <c r="F336" s="51" t="s">
        <v>1641</v>
      </c>
      <c r="G336" s="50" t="s">
        <v>223</v>
      </c>
      <c r="H336" s="50" t="s">
        <v>18</v>
      </c>
      <c r="I336" s="50" t="s">
        <v>1599</v>
      </c>
      <c r="J336" s="50">
        <v>7</v>
      </c>
      <c r="K336" s="139" t="s">
        <v>1601</v>
      </c>
      <c r="L336" s="139" t="s">
        <v>1601</v>
      </c>
      <c r="M336" s="141">
        <v>1</v>
      </c>
      <c r="N336" s="50" t="s">
        <v>20</v>
      </c>
      <c r="O336" s="50">
        <v>2010</v>
      </c>
      <c r="P336" s="52">
        <v>0</v>
      </c>
      <c r="Q336" s="50">
        <v>5</v>
      </c>
      <c r="R336" s="50" t="s">
        <v>1653</v>
      </c>
      <c r="S336" s="51">
        <v>6</v>
      </c>
      <c r="T336" s="136">
        <f>IFERROR([Expenditure3]*HLOOKUP([Expenditure2],'Curr conv'!$B$17:$BF$56,VLOOKUP('Data Reference Sheet'!$A$1,'Data Reference Sheet'!$A$11:$B$27,2,0),FALSE), "No data")</f>
        <v>0</v>
      </c>
      <c r="U336" s="136">
        <f>IFERROR(Table1[[#This Row],[Calculation1]]/Exchange,"No data")</f>
        <v>0</v>
      </c>
      <c r="V33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6" s="136" t="str">
        <f>IFERROR(Table1[[#This Row],[Calculation3]]/Exchange,"No data")</f>
        <v>No data</v>
      </c>
    </row>
    <row r="337" spans="2:23">
      <c r="B337" s="50" t="s">
        <v>286</v>
      </c>
      <c r="C337" s="50" t="s">
        <v>1650</v>
      </c>
      <c r="D337" s="50" t="s">
        <v>1646</v>
      </c>
      <c r="E337" s="50" t="s">
        <v>220</v>
      </c>
      <c r="F337" s="51" t="s">
        <v>1641</v>
      </c>
      <c r="G337" s="50" t="s">
        <v>225</v>
      </c>
      <c r="H337" s="50" t="s">
        <v>18</v>
      </c>
      <c r="I337" s="50" t="s">
        <v>1599</v>
      </c>
      <c r="J337" s="50">
        <v>7</v>
      </c>
      <c r="K337" s="139" t="s">
        <v>1601</v>
      </c>
      <c r="L337" s="139" t="s">
        <v>1601</v>
      </c>
      <c r="M337" s="141">
        <v>1</v>
      </c>
      <c r="N337" s="50" t="s">
        <v>20</v>
      </c>
      <c r="O337" s="50">
        <v>2006</v>
      </c>
      <c r="P337" s="52">
        <v>0</v>
      </c>
      <c r="Q337" s="50">
        <v>5</v>
      </c>
      <c r="R337" s="50" t="s">
        <v>1653</v>
      </c>
      <c r="S337" s="51">
        <v>6</v>
      </c>
      <c r="T337" s="136">
        <f>IFERROR([Expenditure3]*HLOOKUP([Expenditure2],'Curr conv'!$B$17:$BF$56,VLOOKUP('Data Reference Sheet'!$A$1,'Data Reference Sheet'!$A$11:$B$27,2,0),FALSE), "No data")</f>
        <v>0</v>
      </c>
      <c r="U337" s="136">
        <f>IFERROR(Table1[[#This Row],[Calculation1]]/Exchange,"No data")</f>
        <v>0</v>
      </c>
      <c r="V33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7" s="136" t="str">
        <f>IFERROR(Table1[[#This Row],[Calculation3]]/Exchange,"No data")</f>
        <v>No data</v>
      </c>
    </row>
    <row r="338" spans="2:23">
      <c r="B338" s="50" t="s">
        <v>286</v>
      </c>
      <c r="C338" s="50" t="s">
        <v>1650</v>
      </c>
      <c r="D338" s="50" t="s">
        <v>1646</v>
      </c>
      <c r="E338" s="50" t="s">
        <v>220</v>
      </c>
      <c r="F338" s="51" t="s">
        <v>1641</v>
      </c>
      <c r="G338" s="50" t="s">
        <v>225</v>
      </c>
      <c r="H338" s="50" t="s">
        <v>18</v>
      </c>
      <c r="I338" s="50" t="s">
        <v>1599</v>
      </c>
      <c r="J338" s="50">
        <v>7</v>
      </c>
      <c r="K338" s="139" t="s">
        <v>1601</v>
      </c>
      <c r="L338" s="139" t="s">
        <v>1601</v>
      </c>
      <c r="M338" s="141">
        <v>1</v>
      </c>
      <c r="N338" s="50" t="s">
        <v>20</v>
      </c>
      <c r="O338" s="50">
        <v>2007</v>
      </c>
      <c r="P338" s="52">
        <v>0</v>
      </c>
      <c r="Q338" s="50">
        <v>5</v>
      </c>
      <c r="R338" s="50" t="s">
        <v>1653</v>
      </c>
      <c r="S338" s="51">
        <v>6</v>
      </c>
      <c r="T338" s="136">
        <f>IFERROR([Expenditure3]*HLOOKUP([Expenditure2],'Curr conv'!$B$17:$BF$56,VLOOKUP('Data Reference Sheet'!$A$1,'Data Reference Sheet'!$A$11:$B$27,2,0),FALSE), "No data")</f>
        <v>0</v>
      </c>
      <c r="U338" s="136">
        <f>IFERROR(Table1[[#This Row],[Calculation1]]/Exchange,"No data")</f>
        <v>0</v>
      </c>
      <c r="V33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8" s="136" t="str">
        <f>IFERROR(Table1[[#This Row],[Calculation3]]/Exchange,"No data")</f>
        <v>No data</v>
      </c>
    </row>
    <row r="339" spans="2:23">
      <c r="B339" s="50" t="s">
        <v>286</v>
      </c>
      <c r="C339" s="50" t="s">
        <v>1650</v>
      </c>
      <c r="D339" s="50" t="s">
        <v>1646</v>
      </c>
      <c r="E339" s="50" t="s">
        <v>220</v>
      </c>
      <c r="F339" s="51" t="s">
        <v>1641</v>
      </c>
      <c r="G339" s="50" t="s">
        <v>225</v>
      </c>
      <c r="H339" s="50" t="s">
        <v>18</v>
      </c>
      <c r="I339" s="50" t="s">
        <v>1599</v>
      </c>
      <c r="J339" s="50">
        <v>7</v>
      </c>
      <c r="K339" s="139" t="s">
        <v>1601</v>
      </c>
      <c r="L339" s="139" t="s">
        <v>1601</v>
      </c>
      <c r="M339" s="141">
        <v>1</v>
      </c>
      <c r="N339" s="50" t="s">
        <v>20</v>
      </c>
      <c r="O339" s="50">
        <v>2008</v>
      </c>
      <c r="P339" s="52">
        <v>0</v>
      </c>
      <c r="Q339" s="50">
        <v>5</v>
      </c>
      <c r="R339" s="50" t="s">
        <v>1653</v>
      </c>
      <c r="S339" s="51">
        <v>6</v>
      </c>
      <c r="T339" s="136">
        <f>IFERROR([Expenditure3]*HLOOKUP([Expenditure2],'Curr conv'!$B$17:$BF$56,VLOOKUP('Data Reference Sheet'!$A$1,'Data Reference Sheet'!$A$11:$B$27,2,0),FALSE), "No data")</f>
        <v>0</v>
      </c>
      <c r="U339" s="136">
        <f>IFERROR(Table1[[#This Row],[Calculation1]]/Exchange,"No data")</f>
        <v>0</v>
      </c>
      <c r="V33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39" s="136" t="str">
        <f>IFERROR(Table1[[#This Row],[Calculation3]]/Exchange,"No data")</f>
        <v>No data</v>
      </c>
    </row>
    <row r="340" spans="2:23">
      <c r="B340" s="50" t="s">
        <v>286</v>
      </c>
      <c r="C340" s="50" t="s">
        <v>1650</v>
      </c>
      <c r="D340" s="50" t="s">
        <v>1646</v>
      </c>
      <c r="E340" s="50" t="s">
        <v>220</v>
      </c>
      <c r="F340" s="51" t="s">
        <v>1641</v>
      </c>
      <c r="G340" s="50" t="s">
        <v>225</v>
      </c>
      <c r="H340" s="50" t="s">
        <v>18</v>
      </c>
      <c r="I340" s="50" t="s">
        <v>1599</v>
      </c>
      <c r="J340" s="50">
        <v>7</v>
      </c>
      <c r="K340" s="139" t="s">
        <v>1601</v>
      </c>
      <c r="L340" s="139" t="s">
        <v>1601</v>
      </c>
      <c r="M340" s="141">
        <v>1</v>
      </c>
      <c r="N340" s="50" t="s">
        <v>20</v>
      </c>
      <c r="O340" s="50">
        <v>2009</v>
      </c>
      <c r="P340" s="52">
        <v>0</v>
      </c>
      <c r="Q340" s="50">
        <v>5</v>
      </c>
      <c r="R340" s="50" t="s">
        <v>1653</v>
      </c>
      <c r="S340" s="51">
        <v>6</v>
      </c>
      <c r="T340" s="136">
        <f>IFERROR([Expenditure3]*HLOOKUP([Expenditure2],'Curr conv'!$B$17:$BF$56,VLOOKUP('Data Reference Sheet'!$A$1,'Data Reference Sheet'!$A$11:$B$27,2,0),FALSE), "No data")</f>
        <v>0</v>
      </c>
      <c r="U340" s="136">
        <f>IFERROR(Table1[[#This Row],[Calculation1]]/Exchange,"No data")</f>
        <v>0</v>
      </c>
      <c r="V34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0" s="136" t="str">
        <f>IFERROR(Table1[[#This Row],[Calculation3]]/Exchange,"No data")</f>
        <v>No data</v>
      </c>
    </row>
    <row r="341" spans="2:23">
      <c r="B341" s="50" t="s">
        <v>286</v>
      </c>
      <c r="C341" s="50" t="s">
        <v>1650</v>
      </c>
      <c r="D341" s="50" t="s">
        <v>1646</v>
      </c>
      <c r="E341" s="50" t="s">
        <v>220</v>
      </c>
      <c r="F341" s="51" t="s">
        <v>1641</v>
      </c>
      <c r="G341" s="50" t="s">
        <v>225</v>
      </c>
      <c r="H341" s="50" t="s">
        <v>18</v>
      </c>
      <c r="I341" s="50" t="s">
        <v>1599</v>
      </c>
      <c r="J341" s="50">
        <v>7</v>
      </c>
      <c r="K341" s="139" t="s">
        <v>1601</v>
      </c>
      <c r="L341" s="139" t="s">
        <v>1601</v>
      </c>
      <c r="M341" s="141">
        <v>1</v>
      </c>
      <c r="N341" s="50" t="s">
        <v>20</v>
      </c>
      <c r="O341" s="50">
        <v>2010</v>
      </c>
      <c r="P341" s="52">
        <v>0</v>
      </c>
      <c r="Q341" s="50">
        <v>5</v>
      </c>
      <c r="R341" s="50" t="s">
        <v>1653</v>
      </c>
      <c r="S341" s="51">
        <v>6</v>
      </c>
      <c r="T341" s="136">
        <f>IFERROR([Expenditure3]*HLOOKUP([Expenditure2],'Curr conv'!$B$17:$BF$56,VLOOKUP('Data Reference Sheet'!$A$1,'Data Reference Sheet'!$A$11:$B$27,2,0),FALSE), "No data")</f>
        <v>0</v>
      </c>
      <c r="U341" s="136">
        <f>IFERROR(Table1[[#This Row],[Calculation1]]/Exchange,"No data")</f>
        <v>0</v>
      </c>
      <c r="V34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1" s="136" t="str">
        <f>IFERROR(Table1[[#This Row],[Calculation3]]/Exchange,"No data")</f>
        <v>No data</v>
      </c>
    </row>
    <row r="342" spans="2:23">
      <c r="B342" s="50" t="s">
        <v>287</v>
      </c>
      <c r="C342" s="50" t="s">
        <v>1650</v>
      </c>
      <c r="D342" s="50" t="s">
        <v>1646</v>
      </c>
      <c r="E342" s="50" t="s">
        <v>220</v>
      </c>
      <c r="F342" s="51" t="s">
        <v>1641</v>
      </c>
      <c r="G342" s="50" t="s">
        <v>227</v>
      </c>
      <c r="H342" s="50" t="s">
        <v>18</v>
      </c>
      <c r="I342" s="50" t="s">
        <v>1599</v>
      </c>
      <c r="J342" s="50">
        <v>4</v>
      </c>
      <c r="K342" s="139" t="s">
        <v>1601</v>
      </c>
      <c r="L342" s="139" t="s">
        <v>1601</v>
      </c>
      <c r="M342" s="141">
        <v>1</v>
      </c>
      <c r="N342" s="50" t="s">
        <v>20</v>
      </c>
      <c r="O342" s="50">
        <v>2006</v>
      </c>
      <c r="P342" s="52">
        <v>0</v>
      </c>
      <c r="Q342" s="50">
        <v>5</v>
      </c>
      <c r="R342" s="50" t="s">
        <v>1653</v>
      </c>
      <c r="S342" s="51">
        <v>6</v>
      </c>
      <c r="T342" s="136">
        <f>IFERROR([Expenditure3]*HLOOKUP([Expenditure2],'Curr conv'!$B$17:$BF$56,VLOOKUP('Data Reference Sheet'!$A$1,'Data Reference Sheet'!$A$11:$B$27,2,0),FALSE), "No data")</f>
        <v>0</v>
      </c>
      <c r="U342" s="136">
        <f>IFERROR(Table1[[#This Row],[Calculation1]]/Exchange,"No data")</f>
        <v>0</v>
      </c>
      <c r="V34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2" s="136" t="str">
        <f>IFERROR(Table1[[#This Row],[Calculation3]]/Exchange,"No data")</f>
        <v>No data</v>
      </c>
    </row>
    <row r="343" spans="2:23">
      <c r="B343" s="50" t="s">
        <v>287</v>
      </c>
      <c r="C343" s="50" t="s">
        <v>1650</v>
      </c>
      <c r="D343" s="50" t="s">
        <v>1646</v>
      </c>
      <c r="E343" s="50" t="s">
        <v>220</v>
      </c>
      <c r="F343" s="51" t="s">
        <v>1641</v>
      </c>
      <c r="G343" s="50" t="s">
        <v>227</v>
      </c>
      <c r="H343" s="50" t="s">
        <v>18</v>
      </c>
      <c r="I343" s="50" t="s">
        <v>1599</v>
      </c>
      <c r="J343" s="50">
        <v>4</v>
      </c>
      <c r="K343" s="139" t="s">
        <v>1601</v>
      </c>
      <c r="L343" s="139" t="s">
        <v>1601</v>
      </c>
      <c r="M343" s="141">
        <v>1</v>
      </c>
      <c r="N343" s="50" t="s">
        <v>20</v>
      </c>
      <c r="O343" s="50">
        <v>2007</v>
      </c>
      <c r="P343" s="52">
        <v>0</v>
      </c>
      <c r="Q343" s="50">
        <v>5</v>
      </c>
      <c r="R343" s="50" t="s">
        <v>1653</v>
      </c>
      <c r="S343" s="51">
        <v>6</v>
      </c>
      <c r="T343" s="136">
        <f>IFERROR([Expenditure3]*HLOOKUP([Expenditure2],'Curr conv'!$B$17:$BF$56,VLOOKUP('Data Reference Sheet'!$A$1,'Data Reference Sheet'!$A$11:$B$27,2,0),FALSE), "No data")</f>
        <v>0</v>
      </c>
      <c r="U343" s="136">
        <f>IFERROR(Table1[[#This Row],[Calculation1]]/Exchange,"No data")</f>
        <v>0</v>
      </c>
      <c r="V34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3" s="136" t="str">
        <f>IFERROR(Table1[[#This Row],[Calculation3]]/Exchange,"No data")</f>
        <v>No data</v>
      </c>
    </row>
    <row r="344" spans="2:23">
      <c r="B344" s="50" t="s">
        <v>287</v>
      </c>
      <c r="C344" s="50" t="s">
        <v>1650</v>
      </c>
      <c r="D344" s="50" t="s">
        <v>1646</v>
      </c>
      <c r="E344" s="50" t="s">
        <v>220</v>
      </c>
      <c r="F344" s="51" t="s">
        <v>1641</v>
      </c>
      <c r="G344" s="50" t="s">
        <v>227</v>
      </c>
      <c r="H344" s="50" t="s">
        <v>18</v>
      </c>
      <c r="I344" s="50" t="s">
        <v>1599</v>
      </c>
      <c r="J344" s="50">
        <v>4</v>
      </c>
      <c r="K344" s="139" t="s">
        <v>1601</v>
      </c>
      <c r="L344" s="139" t="s">
        <v>1601</v>
      </c>
      <c r="M344" s="141">
        <v>1</v>
      </c>
      <c r="N344" s="50" t="s">
        <v>20</v>
      </c>
      <c r="O344" s="50">
        <v>2008</v>
      </c>
      <c r="P344" s="52">
        <v>0</v>
      </c>
      <c r="Q344" s="50">
        <v>5</v>
      </c>
      <c r="R344" s="50" t="s">
        <v>1653</v>
      </c>
      <c r="S344" s="51">
        <v>6</v>
      </c>
      <c r="T344" s="136">
        <f>IFERROR([Expenditure3]*HLOOKUP([Expenditure2],'Curr conv'!$B$17:$BF$56,VLOOKUP('Data Reference Sheet'!$A$1,'Data Reference Sheet'!$A$11:$B$27,2,0),FALSE), "No data")</f>
        <v>0</v>
      </c>
      <c r="U344" s="136">
        <f>IFERROR(Table1[[#This Row],[Calculation1]]/Exchange,"No data")</f>
        <v>0</v>
      </c>
      <c r="V34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4" s="136" t="str">
        <f>IFERROR(Table1[[#This Row],[Calculation3]]/Exchange,"No data")</f>
        <v>No data</v>
      </c>
    </row>
    <row r="345" spans="2:23">
      <c r="B345" s="50" t="s">
        <v>287</v>
      </c>
      <c r="C345" s="50" t="s">
        <v>1650</v>
      </c>
      <c r="D345" s="50" t="s">
        <v>1646</v>
      </c>
      <c r="E345" s="50" t="s">
        <v>220</v>
      </c>
      <c r="F345" s="51" t="s">
        <v>1641</v>
      </c>
      <c r="G345" s="50" t="s">
        <v>227</v>
      </c>
      <c r="H345" s="50" t="s">
        <v>18</v>
      </c>
      <c r="I345" s="50" t="s">
        <v>1599</v>
      </c>
      <c r="J345" s="50">
        <v>4</v>
      </c>
      <c r="K345" s="139" t="s">
        <v>1601</v>
      </c>
      <c r="L345" s="139" t="s">
        <v>1601</v>
      </c>
      <c r="M345" s="141">
        <v>1</v>
      </c>
      <c r="N345" s="50" t="s">
        <v>20</v>
      </c>
      <c r="O345" s="50">
        <v>2009</v>
      </c>
      <c r="P345" s="52">
        <v>0</v>
      </c>
      <c r="Q345" s="50">
        <v>5</v>
      </c>
      <c r="R345" s="50" t="s">
        <v>1653</v>
      </c>
      <c r="S345" s="51">
        <v>6</v>
      </c>
      <c r="T345" s="136">
        <f>IFERROR([Expenditure3]*HLOOKUP([Expenditure2],'Curr conv'!$B$17:$BF$56,VLOOKUP('Data Reference Sheet'!$A$1,'Data Reference Sheet'!$A$11:$B$27,2,0),FALSE), "No data")</f>
        <v>0</v>
      </c>
      <c r="U345" s="136">
        <f>IFERROR(Table1[[#This Row],[Calculation1]]/Exchange,"No data")</f>
        <v>0</v>
      </c>
      <c r="V34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5" s="136" t="str">
        <f>IFERROR(Table1[[#This Row],[Calculation3]]/Exchange,"No data")</f>
        <v>No data</v>
      </c>
    </row>
    <row r="346" spans="2:23">
      <c r="B346" s="50" t="s">
        <v>287</v>
      </c>
      <c r="C346" s="50" t="s">
        <v>1650</v>
      </c>
      <c r="D346" s="50" t="s">
        <v>1646</v>
      </c>
      <c r="E346" s="50" t="s">
        <v>220</v>
      </c>
      <c r="F346" s="51" t="s">
        <v>1641</v>
      </c>
      <c r="G346" s="50" t="s">
        <v>227</v>
      </c>
      <c r="H346" s="50" t="s">
        <v>18</v>
      </c>
      <c r="I346" s="50" t="s">
        <v>1599</v>
      </c>
      <c r="J346" s="50">
        <v>4</v>
      </c>
      <c r="K346" s="139" t="s">
        <v>1601</v>
      </c>
      <c r="L346" s="139" t="s">
        <v>1601</v>
      </c>
      <c r="M346" s="141">
        <v>1</v>
      </c>
      <c r="N346" s="50" t="s">
        <v>20</v>
      </c>
      <c r="O346" s="50">
        <v>2010</v>
      </c>
      <c r="P346" s="52">
        <v>0</v>
      </c>
      <c r="Q346" s="50">
        <v>5</v>
      </c>
      <c r="R346" s="50" t="s">
        <v>1653</v>
      </c>
      <c r="S346" s="51">
        <v>6</v>
      </c>
      <c r="T346" s="136">
        <f>IFERROR([Expenditure3]*HLOOKUP([Expenditure2],'Curr conv'!$B$17:$BF$56,VLOOKUP('Data Reference Sheet'!$A$1,'Data Reference Sheet'!$A$11:$B$27,2,0),FALSE), "No data")</f>
        <v>0</v>
      </c>
      <c r="U346" s="136">
        <f>IFERROR(Table1[[#This Row],[Calculation1]]/Exchange,"No data")</f>
        <v>0</v>
      </c>
      <c r="V34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6" s="136" t="str">
        <f>IFERROR(Table1[[#This Row],[Calculation3]]/Exchange,"No data")</f>
        <v>No data</v>
      </c>
    </row>
    <row r="347" spans="2:23">
      <c r="B347" s="50" t="s">
        <v>288</v>
      </c>
      <c r="C347" s="50" t="s">
        <v>1650</v>
      </c>
      <c r="D347" s="50" t="s">
        <v>1646</v>
      </c>
      <c r="E347" s="50" t="s">
        <v>220</v>
      </c>
      <c r="F347" s="51" t="s">
        <v>1641</v>
      </c>
      <c r="G347" s="50" t="s">
        <v>237</v>
      </c>
      <c r="H347" s="50" t="s">
        <v>18</v>
      </c>
      <c r="I347" s="50" t="s">
        <v>1599</v>
      </c>
      <c r="J347" s="50">
        <v>3</v>
      </c>
      <c r="K347" s="139" t="s">
        <v>1601</v>
      </c>
      <c r="L347" s="139" t="s">
        <v>1601</v>
      </c>
      <c r="M347" s="141">
        <v>1</v>
      </c>
      <c r="N347" s="50" t="s">
        <v>20</v>
      </c>
      <c r="O347" s="50">
        <v>2006</v>
      </c>
      <c r="P347" s="52">
        <v>0</v>
      </c>
      <c r="Q347" s="50">
        <v>5</v>
      </c>
      <c r="R347" s="50" t="s">
        <v>1653</v>
      </c>
      <c r="S347" s="51">
        <v>6</v>
      </c>
      <c r="T347" s="136">
        <f>IFERROR([Expenditure3]*HLOOKUP([Expenditure2],'Curr conv'!$B$17:$BF$56,VLOOKUP('Data Reference Sheet'!$A$1,'Data Reference Sheet'!$A$11:$B$27,2,0),FALSE), "No data")</f>
        <v>0</v>
      </c>
      <c r="U347" s="136">
        <f>IFERROR(Table1[[#This Row],[Calculation1]]/Exchange,"No data")</f>
        <v>0</v>
      </c>
      <c r="V34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7" s="136" t="str">
        <f>IFERROR(Table1[[#This Row],[Calculation3]]/Exchange,"No data")</f>
        <v>No data</v>
      </c>
    </row>
    <row r="348" spans="2:23">
      <c r="B348" s="50" t="s">
        <v>288</v>
      </c>
      <c r="C348" s="50" t="s">
        <v>1650</v>
      </c>
      <c r="D348" s="50" t="s">
        <v>1646</v>
      </c>
      <c r="E348" s="50" t="s">
        <v>220</v>
      </c>
      <c r="F348" s="51" t="s">
        <v>1641</v>
      </c>
      <c r="G348" s="50" t="s">
        <v>237</v>
      </c>
      <c r="H348" s="50" t="s">
        <v>18</v>
      </c>
      <c r="I348" s="50" t="s">
        <v>1599</v>
      </c>
      <c r="J348" s="50">
        <v>3</v>
      </c>
      <c r="K348" s="139" t="s">
        <v>1601</v>
      </c>
      <c r="L348" s="139" t="s">
        <v>1601</v>
      </c>
      <c r="M348" s="141">
        <v>1</v>
      </c>
      <c r="N348" s="50" t="s">
        <v>20</v>
      </c>
      <c r="O348" s="50">
        <v>2007</v>
      </c>
      <c r="P348" s="52">
        <v>0</v>
      </c>
      <c r="Q348" s="50">
        <v>5</v>
      </c>
      <c r="R348" s="50" t="s">
        <v>1653</v>
      </c>
      <c r="S348" s="51">
        <v>6</v>
      </c>
      <c r="T348" s="136">
        <f>IFERROR([Expenditure3]*HLOOKUP([Expenditure2],'Curr conv'!$B$17:$BF$56,VLOOKUP('Data Reference Sheet'!$A$1,'Data Reference Sheet'!$A$11:$B$27,2,0),FALSE), "No data")</f>
        <v>0</v>
      </c>
      <c r="U348" s="136">
        <f>IFERROR(Table1[[#This Row],[Calculation1]]/Exchange,"No data")</f>
        <v>0</v>
      </c>
      <c r="V34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8" s="136" t="str">
        <f>IFERROR(Table1[[#This Row],[Calculation3]]/Exchange,"No data")</f>
        <v>No data</v>
      </c>
    </row>
    <row r="349" spans="2:23">
      <c r="B349" s="50" t="s">
        <v>288</v>
      </c>
      <c r="C349" s="50" t="s">
        <v>1650</v>
      </c>
      <c r="D349" s="50" t="s">
        <v>1646</v>
      </c>
      <c r="E349" s="50" t="s">
        <v>220</v>
      </c>
      <c r="F349" s="51" t="s">
        <v>1641</v>
      </c>
      <c r="G349" s="50" t="s">
        <v>237</v>
      </c>
      <c r="H349" s="50" t="s">
        <v>18</v>
      </c>
      <c r="I349" s="50" t="s">
        <v>1599</v>
      </c>
      <c r="J349" s="50">
        <v>3</v>
      </c>
      <c r="K349" s="139" t="s">
        <v>1601</v>
      </c>
      <c r="L349" s="139" t="s">
        <v>1601</v>
      </c>
      <c r="M349" s="141">
        <v>1</v>
      </c>
      <c r="N349" s="50" t="s">
        <v>20</v>
      </c>
      <c r="O349" s="50">
        <v>2008</v>
      </c>
      <c r="P349" s="52">
        <v>0</v>
      </c>
      <c r="Q349" s="50">
        <v>5</v>
      </c>
      <c r="R349" s="50" t="s">
        <v>1653</v>
      </c>
      <c r="S349" s="51">
        <v>6</v>
      </c>
      <c r="T349" s="136">
        <f>IFERROR([Expenditure3]*HLOOKUP([Expenditure2],'Curr conv'!$B$17:$BF$56,VLOOKUP('Data Reference Sheet'!$A$1,'Data Reference Sheet'!$A$11:$B$27,2,0),FALSE), "No data")</f>
        <v>0</v>
      </c>
      <c r="U349" s="136">
        <f>IFERROR(Table1[[#This Row],[Calculation1]]/Exchange,"No data")</f>
        <v>0</v>
      </c>
      <c r="V34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49" s="136" t="str">
        <f>IFERROR(Table1[[#This Row],[Calculation3]]/Exchange,"No data")</f>
        <v>No data</v>
      </c>
    </row>
    <row r="350" spans="2:23">
      <c r="B350" s="50" t="s">
        <v>288</v>
      </c>
      <c r="C350" s="50" t="s">
        <v>1650</v>
      </c>
      <c r="D350" s="50" t="s">
        <v>1646</v>
      </c>
      <c r="E350" s="50" t="s">
        <v>220</v>
      </c>
      <c r="F350" s="51" t="s">
        <v>1641</v>
      </c>
      <c r="G350" s="50" t="s">
        <v>237</v>
      </c>
      <c r="H350" s="50" t="s">
        <v>18</v>
      </c>
      <c r="I350" s="50" t="s">
        <v>1599</v>
      </c>
      <c r="J350" s="50">
        <v>3</v>
      </c>
      <c r="K350" s="139" t="s">
        <v>1601</v>
      </c>
      <c r="L350" s="139" t="s">
        <v>1601</v>
      </c>
      <c r="M350" s="141">
        <v>1</v>
      </c>
      <c r="N350" s="50" t="s">
        <v>20</v>
      </c>
      <c r="O350" s="50">
        <v>2009</v>
      </c>
      <c r="P350" s="52">
        <v>0</v>
      </c>
      <c r="Q350" s="50">
        <v>5</v>
      </c>
      <c r="R350" s="50" t="s">
        <v>1653</v>
      </c>
      <c r="S350" s="51">
        <v>6</v>
      </c>
      <c r="T350" s="136">
        <f>IFERROR([Expenditure3]*HLOOKUP([Expenditure2],'Curr conv'!$B$17:$BF$56,VLOOKUP('Data Reference Sheet'!$A$1,'Data Reference Sheet'!$A$11:$B$27,2,0),FALSE), "No data")</f>
        <v>0</v>
      </c>
      <c r="U350" s="136">
        <f>IFERROR(Table1[[#This Row],[Calculation1]]/Exchange,"No data")</f>
        <v>0</v>
      </c>
      <c r="V35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0" s="136" t="str">
        <f>IFERROR(Table1[[#This Row],[Calculation3]]/Exchange,"No data")</f>
        <v>No data</v>
      </c>
    </row>
    <row r="351" spans="2:23">
      <c r="B351" s="50" t="s">
        <v>288</v>
      </c>
      <c r="C351" s="50" t="s">
        <v>1650</v>
      </c>
      <c r="D351" s="50" t="s">
        <v>1646</v>
      </c>
      <c r="E351" s="50" t="s">
        <v>220</v>
      </c>
      <c r="F351" s="51" t="s">
        <v>1641</v>
      </c>
      <c r="G351" s="50" t="s">
        <v>237</v>
      </c>
      <c r="H351" s="50" t="s">
        <v>18</v>
      </c>
      <c r="I351" s="50" t="s">
        <v>1599</v>
      </c>
      <c r="J351" s="50">
        <v>3</v>
      </c>
      <c r="K351" s="139" t="s">
        <v>1601</v>
      </c>
      <c r="L351" s="139" t="s">
        <v>1601</v>
      </c>
      <c r="M351" s="141">
        <v>1</v>
      </c>
      <c r="N351" s="50" t="s">
        <v>20</v>
      </c>
      <c r="O351" s="50">
        <v>2010</v>
      </c>
      <c r="P351" s="52">
        <v>0</v>
      </c>
      <c r="Q351" s="50">
        <v>5</v>
      </c>
      <c r="R351" s="50" t="s">
        <v>1653</v>
      </c>
      <c r="S351" s="51">
        <v>6</v>
      </c>
      <c r="T351" s="136">
        <f>IFERROR([Expenditure3]*HLOOKUP([Expenditure2],'Curr conv'!$B$17:$BF$56,VLOOKUP('Data Reference Sheet'!$A$1,'Data Reference Sheet'!$A$11:$B$27,2,0),FALSE), "No data")</f>
        <v>0</v>
      </c>
      <c r="U351" s="136">
        <f>IFERROR(Table1[[#This Row],[Calculation1]]/Exchange,"No data")</f>
        <v>0</v>
      </c>
      <c r="V35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1" s="136" t="str">
        <f>IFERROR(Table1[[#This Row],[Calculation3]]/Exchange,"No data")</f>
        <v>No data</v>
      </c>
    </row>
    <row r="352" spans="2:23">
      <c r="B352" s="50" t="s">
        <v>289</v>
      </c>
      <c r="C352" s="50" t="s">
        <v>1650</v>
      </c>
      <c r="D352" s="50" t="s">
        <v>1646</v>
      </c>
      <c r="E352" s="50" t="s">
        <v>220</v>
      </c>
      <c r="F352" s="51" t="s">
        <v>1641</v>
      </c>
      <c r="G352" s="50" t="s">
        <v>239</v>
      </c>
      <c r="H352" s="50" t="s">
        <v>18</v>
      </c>
      <c r="I352" s="50" t="s">
        <v>1599</v>
      </c>
      <c r="J352" s="50">
        <v>11</v>
      </c>
      <c r="K352" s="139" t="s">
        <v>1601</v>
      </c>
      <c r="L352" s="139" t="s">
        <v>1601</v>
      </c>
      <c r="M352" s="141">
        <v>1</v>
      </c>
      <c r="N352" s="50" t="s">
        <v>20</v>
      </c>
      <c r="O352" s="50">
        <v>2006</v>
      </c>
      <c r="P352" s="52">
        <v>0</v>
      </c>
      <c r="Q352" s="50">
        <v>5</v>
      </c>
      <c r="R352" s="50" t="s">
        <v>1653</v>
      </c>
      <c r="S352" s="51">
        <v>6</v>
      </c>
      <c r="T352" s="136">
        <f>IFERROR([Expenditure3]*HLOOKUP([Expenditure2],'Curr conv'!$B$17:$BF$56,VLOOKUP('Data Reference Sheet'!$A$1,'Data Reference Sheet'!$A$11:$B$27,2,0),FALSE), "No data")</f>
        <v>0</v>
      </c>
      <c r="U352" s="136">
        <f>IFERROR(Table1[[#This Row],[Calculation1]]/Exchange,"No data")</f>
        <v>0</v>
      </c>
      <c r="V35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2" s="136" t="str">
        <f>IFERROR(Table1[[#This Row],[Calculation3]]/Exchange,"No data")</f>
        <v>No data</v>
      </c>
    </row>
    <row r="353" spans="2:23">
      <c r="B353" s="50" t="s">
        <v>289</v>
      </c>
      <c r="C353" s="50" t="s">
        <v>1650</v>
      </c>
      <c r="D353" s="50" t="s">
        <v>1646</v>
      </c>
      <c r="E353" s="50" t="s">
        <v>220</v>
      </c>
      <c r="F353" s="51" t="s">
        <v>1641</v>
      </c>
      <c r="G353" s="50" t="s">
        <v>239</v>
      </c>
      <c r="H353" s="50" t="s">
        <v>18</v>
      </c>
      <c r="I353" s="50" t="s">
        <v>1599</v>
      </c>
      <c r="J353" s="50">
        <v>11</v>
      </c>
      <c r="K353" s="139" t="s">
        <v>1601</v>
      </c>
      <c r="L353" s="139" t="s">
        <v>1601</v>
      </c>
      <c r="M353" s="141">
        <v>1</v>
      </c>
      <c r="N353" s="50" t="s">
        <v>20</v>
      </c>
      <c r="O353" s="50">
        <v>2007</v>
      </c>
      <c r="P353" s="52">
        <v>0</v>
      </c>
      <c r="Q353" s="50">
        <v>5</v>
      </c>
      <c r="R353" s="50" t="s">
        <v>1653</v>
      </c>
      <c r="S353" s="51">
        <v>6</v>
      </c>
      <c r="T353" s="136">
        <f>IFERROR([Expenditure3]*HLOOKUP([Expenditure2],'Curr conv'!$B$17:$BF$56,VLOOKUP('Data Reference Sheet'!$A$1,'Data Reference Sheet'!$A$11:$B$27,2,0),FALSE), "No data")</f>
        <v>0</v>
      </c>
      <c r="U353" s="136">
        <f>IFERROR(Table1[[#This Row],[Calculation1]]/Exchange,"No data")</f>
        <v>0</v>
      </c>
      <c r="V35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3" s="136" t="str">
        <f>IFERROR(Table1[[#This Row],[Calculation3]]/Exchange,"No data")</f>
        <v>No data</v>
      </c>
    </row>
    <row r="354" spans="2:23">
      <c r="B354" s="50" t="s">
        <v>289</v>
      </c>
      <c r="C354" s="50" t="s">
        <v>1650</v>
      </c>
      <c r="D354" s="50" t="s">
        <v>1646</v>
      </c>
      <c r="E354" s="50" t="s">
        <v>220</v>
      </c>
      <c r="F354" s="51" t="s">
        <v>1641</v>
      </c>
      <c r="G354" s="50" t="s">
        <v>239</v>
      </c>
      <c r="H354" s="50" t="s">
        <v>18</v>
      </c>
      <c r="I354" s="50" t="s">
        <v>1599</v>
      </c>
      <c r="J354" s="50">
        <v>11</v>
      </c>
      <c r="K354" s="139" t="s">
        <v>1601</v>
      </c>
      <c r="L354" s="139" t="s">
        <v>1601</v>
      </c>
      <c r="M354" s="141">
        <v>1</v>
      </c>
      <c r="N354" s="50" t="s">
        <v>20</v>
      </c>
      <c r="O354" s="50">
        <v>2008</v>
      </c>
      <c r="P354" s="52">
        <v>0</v>
      </c>
      <c r="Q354" s="50">
        <v>5</v>
      </c>
      <c r="R354" s="50" t="s">
        <v>1653</v>
      </c>
      <c r="S354" s="51">
        <v>6</v>
      </c>
      <c r="T354" s="136">
        <f>IFERROR([Expenditure3]*HLOOKUP([Expenditure2],'Curr conv'!$B$17:$BF$56,VLOOKUP('Data Reference Sheet'!$A$1,'Data Reference Sheet'!$A$11:$B$27,2,0),FALSE), "No data")</f>
        <v>0</v>
      </c>
      <c r="U354" s="136">
        <f>IFERROR(Table1[[#This Row],[Calculation1]]/Exchange,"No data")</f>
        <v>0</v>
      </c>
      <c r="V35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4" s="136" t="str">
        <f>IFERROR(Table1[[#This Row],[Calculation3]]/Exchange,"No data")</f>
        <v>No data</v>
      </c>
    </row>
    <row r="355" spans="2:23">
      <c r="B355" s="50" t="s">
        <v>289</v>
      </c>
      <c r="C355" s="50" t="s">
        <v>1650</v>
      </c>
      <c r="D355" s="50" t="s">
        <v>1646</v>
      </c>
      <c r="E355" s="50" t="s">
        <v>220</v>
      </c>
      <c r="F355" s="51" t="s">
        <v>1641</v>
      </c>
      <c r="G355" s="50" t="s">
        <v>239</v>
      </c>
      <c r="H355" s="50" t="s">
        <v>18</v>
      </c>
      <c r="I355" s="50" t="s">
        <v>1599</v>
      </c>
      <c r="J355" s="50">
        <v>11</v>
      </c>
      <c r="K355" s="139" t="s">
        <v>1601</v>
      </c>
      <c r="L355" s="139" t="s">
        <v>1601</v>
      </c>
      <c r="M355" s="141">
        <v>1</v>
      </c>
      <c r="N355" s="50" t="s">
        <v>20</v>
      </c>
      <c r="O355" s="50">
        <v>2009</v>
      </c>
      <c r="P355" s="52">
        <v>0</v>
      </c>
      <c r="Q355" s="50">
        <v>5</v>
      </c>
      <c r="R355" s="50" t="s">
        <v>1653</v>
      </c>
      <c r="S355" s="51">
        <v>6</v>
      </c>
      <c r="T355" s="136">
        <f>IFERROR([Expenditure3]*HLOOKUP([Expenditure2],'Curr conv'!$B$17:$BF$56,VLOOKUP('Data Reference Sheet'!$A$1,'Data Reference Sheet'!$A$11:$B$27,2,0),FALSE), "No data")</f>
        <v>0</v>
      </c>
      <c r="U355" s="136">
        <f>IFERROR(Table1[[#This Row],[Calculation1]]/Exchange,"No data")</f>
        <v>0</v>
      </c>
      <c r="V35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5" s="136" t="str">
        <f>IFERROR(Table1[[#This Row],[Calculation3]]/Exchange,"No data")</f>
        <v>No data</v>
      </c>
    </row>
    <row r="356" spans="2:23">
      <c r="B356" s="50" t="s">
        <v>289</v>
      </c>
      <c r="C356" s="50" t="s">
        <v>1650</v>
      </c>
      <c r="D356" s="50" t="s">
        <v>1646</v>
      </c>
      <c r="E356" s="50" t="s">
        <v>220</v>
      </c>
      <c r="F356" s="51" t="s">
        <v>1641</v>
      </c>
      <c r="G356" s="50" t="s">
        <v>239</v>
      </c>
      <c r="H356" s="50" t="s">
        <v>18</v>
      </c>
      <c r="I356" s="50" t="s">
        <v>1599</v>
      </c>
      <c r="J356" s="50">
        <v>11</v>
      </c>
      <c r="K356" s="139" t="s">
        <v>1601</v>
      </c>
      <c r="L356" s="139" t="s">
        <v>1601</v>
      </c>
      <c r="M356" s="141">
        <v>1</v>
      </c>
      <c r="N356" s="50" t="s">
        <v>20</v>
      </c>
      <c r="O356" s="50">
        <v>2010</v>
      </c>
      <c r="P356" s="52">
        <v>0</v>
      </c>
      <c r="Q356" s="50">
        <v>5</v>
      </c>
      <c r="R356" s="50" t="s">
        <v>1653</v>
      </c>
      <c r="S356" s="51">
        <v>6</v>
      </c>
      <c r="T356" s="136">
        <f>IFERROR([Expenditure3]*HLOOKUP([Expenditure2],'Curr conv'!$B$17:$BF$56,VLOOKUP('Data Reference Sheet'!$A$1,'Data Reference Sheet'!$A$11:$B$27,2,0),FALSE), "No data")</f>
        <v>0</v>
      </c>
      <c r="U356" s="136">
        <f>IFERROR(Table1[[#This Row],[Calculation1]]/Exchange,"No data")</f>
        <v>0</v>
      </c>
      <c r="V35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6" s="136" t="str">
        <f>IFERROR(Table1[[#This Row],[Calculation3]]/Exchange,"No data")</f>
        <v>No data</v>
      </c>
    </row>
    <row r="357" spans="2:23">
      <c r="B357" s="50" t="s">
        <v>290</v>
      </c>
      <c r="C357" s="50" t="s">
        <v>1650</v>
      </c>
      <c r="D357" s="50" t="s">
        <v>1646</v>
      </c>
      <c r="E357" s="50" t="s">
        <v>220</v>
      </c>
      <c r="F357" s="51" t="s">
        <v>1641</v>
      </c>
      <c r="G357" s="50" t="s">
        <v>241</v>
      </c>
      <c r="H357" s="50" t="s">
        <v>18</v>
      </c>
      <c r="I357" s="50" t="s">
        <v>1599</v>
      </c>
      <c r="J357" s="50">
        <v>4</v>
      </c>
      <c r="K357" s="139" t="s">
        <v>1601</v>
      </c>
      <c r="L357" s="139" t="s">
        <v>1601</v>
      </c>
      <c r="M357" s="141">
        <v>1</v>
      </c>
      <c r="N357" s="50" t="s">
        <v>20</v>
      </c>
      <c r="O357" s="50">
        <v>2006</v>
      </c>
      <c r="P357" s="52">
        <v>0</v>
      </c>
      <c r="Q357" s="50">
        <v>5</v>
      </c>
      <c r="R357" s="50" t="s">
        <v>1653</v>
      </c>
      <c r="S357" s="51">
        <v>6</v>
      </c>
      <c r="T357" s="136">
        <f>IFERROR([Expenditure3]*HLOOKUP([Expenditure2],'Curr conv'!$B$17:$BF$56,VLOOKUP('Data Reference Sheet'!$A$1,'Data Reference Sheet'!$A$11:$B$27,2,0),FALSE), "No data")</f>
        <v>0</v>
      </c>
      <c r="U357" s="136">
        <f>IFERROR(Table1[[#This Row],[Calculation1]]/Exchange,"No data")</f>
        <v>0</v>
      </c>
      <c r="V35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7" s="136" t="str">
        <f>IFERROR(Table1[[#This Row],[Calculation3]]/Exchange,"No data")</f>
        <v>No data</v>
      </c>
    </row>
    <row r="358" spans="2:23">
      <c r="B358" s="50" t="s">
        <v>290</v>
      </c>
      <c r="C358" s="50" t="s">
        <v>1650</v>
      </c>
      <c r="D358" s="50" t="s">
        <v>1646</v>
      </c>
      <c r="E358" s="50" t="s">
        <v>220</v>
      </c>
      <c r="F358" s="51" t="s">
        <v>1641</v>
      </c>
      <c r="G358" s="50" t="s">
        <v>241</v>
      </c>
      <c r="H358" s="50" t="s">
        <v>18</v>
      </c>
      <c r="I358" s="50" t="s">
        <v>1599</v>
      </c>
      <c r="J358" s="50">
        <v>4</v>
      </c>
      <c r="K358" s="139" t="s">
        <v>1601</v>
      </c>
      <c r="L358" s="139" t="s">
        <v>1601</v>
      </c>
      <c r="M358" s="141">
        <v>1</v>
      </c>
      <c r="N358" s="50" t="s">
        <v>20</v>
      </c>
      <c r="O358" s="50">
        <v>2007</v>
      </c>
      <c r="P358" s="52">
        <v>0</v>
      </c>
      <c r="Q358" s="50">
        <v>5</v>
      </c>
      <c r="R358" s="50" t="s">
        <v>1653</v>
      </c>
      <c r="S358" s="51">
        <v>6</v>
      </c>
      <c r="T358" s="136">
        <f>IFERROR([Expenditure3]*HLOOKUP([Expenditure2],'Curr conv'!$B$17:$BF$56,VLOOKUP('Data Reference Sheet'!$A$1,'Data Reference Sheet'!$A$11:$B$27,2,0),FALSE), "No data")</f>
        <v>0</v>
      </c>
      <c r="U358" s="136">
        <f>IFERROR(Table1[[#This Row],[Calculation1]]/Exchange,"No data")</f>
        <v>0</v>
      </c>
      <c r="V35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8" s="136" t="str">
        <f>IFERROR(Table1[[#This Row],[Calculation3]]/Exchange,"No data")</f>
        <v>No data</v>
      </c>
    </row>
    <row r="359" spans="2:23">
      <c r="B359" s="50" t="s">
        <v>290</v>
      </c>
      <c r="C359" s="50" t="s">
        <v>1650</v>
      </c>
      <c r="D359" s="50" t="s">
        <v>1646</v>
      </c>
      <c r="E359" s="50" t="s">
        <v>220</v>
      </c>
      <c r="F359" s="51" t="s">
        <v>1641</v>
      </c>
      <c r="G359" s="50" t="s">
        <v>241</v>
      </c>
      <c r="H359" s="50" t="s">
        <v>18</v>
      </c>
      <c r="I359" s="50" t="s">
        <v>1599</v>
      </c>
      <c r="J359" s="50">
        <v>4</v>
      </c>
      <c r="K359" s="139" t="s">
        <v>1601</v>
      </c>
      <c r="L359" s="139" t="s">
        <v>1601</v>
      </c>
      <c r="M359" s="141">
        <v>1</v>
      </c>
      <c r="N359" s="50" t="s">
        <v>20</v>
      </c>
      <c r="O359" s="50">
        <v>2008</v>
      </c>
      <c r="P359" s="52">
        <v>0</v>
      </c>
      <c r="Q359" s="50">
        <v>5</v>
      </c>
      <c r="R359" s="50" t="s">
        <v>1653</v>
      </c>
      <c r="S359" s="51">
        <v>6</v>
      </c>
      <c r="T359" s="136">
        <f>IFERROR([Expenditure3]*HLOOKUP([Expenditure2],'Curr conv'!$B$17:$BF$56,VLOOKUP('Data Reference Sheet'!$A$1,'Data Reference Sheet'!$A$11:$B$27,2,0),FALSE), "No data")</f>
        <v>0</v>
      </c>
      <c r="U359" s="136">
        <f>IFERROR(Table1[[#This Row],[Calculation1]]/Exchange,"No data")</f>
        <v>0</v>
      </c>
      <c r="V35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59" s="136" t="str">
        <f>IFERROR(Table1[[#This Row],[Calculation3]]/Exchange,"No data")</f>
        <v>No data</v>
      </c>
    </row>
    <row r="360" spans="2:23">
      <c r="B360" s="50" t="s">
        <v>290</v>
      </c>
      <c r="C360" s="50" t="s">
        <v>1650</v>
      </c>
      <c r="D360" s="50" t="s">
        <v>1646</v>
      </c>
      <c r="E360" s="50" t="s">
        <v>220</v>
      </c>
      <c r="F360" s="51" t="s">
        <v>1641</v>
      </c>
      <c r="G360" s="50" t="s">
        <v>241</v>
      </c>
      <c r="H360" s="50" t="s">
        <v>18</v>
      </c>
      <c r="I360" s="50" t="s">
        <v>1599</v>
      </c>
      <c r="J360" s="50">
        <v>4</v>
      </c>
      <c r="K360" s="139" t="s">
        <v>1601</v>
      </c>
      <c r="L360" s="139" t="s">
        <v>1601</v>
      </c>
      <c r="M360" s="141">
        <v>1</v>
      </c>
      <c r="N360" s="50" t="s">
        <v>20</v>
      </c>
      <c r="O360" s="50">
        <v>2009</v>
      </c>
      <c r="P360" s="52">
        <v>0</v>
      </c>
      <c r="Q360" s="50">
        <v>5</v>
      </c>
      <c r="R360" s="50" t="s">
        <v>1653</v>
      </c>
      <c r="S360" s="51">
        <v>6</v>
      </c>
      <c r="T360" s="136">
        <f>IFERROR([Expenditure3]*HLOOKUP([Expenditure2],'Curr conv'!$B$17:$BF$56,VLOOKUP('Data Reference Sheet'!$A$1,'Data Reference Sheet'!$A$11:$B$27,2,0),FALSE), "No data")</f>
        <v>0</v>
      </c>
      <c r="U360" s="136">
        <f>IFERROR(Table1[[#This Row],[Calculation1]]/Exchange,"No data")</f>
        <v>0</v>
      </c>
      <c r="V36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0" s="136" t="str">
        <f>IFERROR(Table1[[#This Row],[Calculation3]]/Exchange,"No data")</f>
        <v>No data</v>
      </c>
    </row>
    <row r="361" spans="2:23">
      <c r="B361" s="50" t="s">
        <v>290</v>
      </c>
      <c r="C361" s="50" t="s">
        <v>1650</v>
      </c>
      <c r="D361" s="50" t="s">
        <v>1646</v>
      </c>
      <c r="E361" s="50" t="s">
        <v>220</v>
      </c>
      <c r="F361" s="51" t="s">
        <v>1641</v>
      </c>
      <c r="G361" s="50" t="s">
        <v>241</v>
      </c>
      <c r="H361" s="50" t="s">
        <v>18</v>
      </c>
      <c r="I361" s="50" t="s">
        <v>1599</v>
      </c>
      <c r="J361" s="50">
        <v>4</v>
      </c>
      <c r="K361" s="139" t="s">
        <v>1601</v>
      </c>
      <c r="L361" s="139" t="s">
        <v>1601</v>
      </c>
      <c r="M361" s="141">
        <v>1</v>
      </c>
      <c r="N361" s="50" t="s">
        <v>20</v>
      </c>
      <c r="O361" s="50">
        <v>2010</v>
      </c>
      <c r="P361" s="52">
        <v>0</v>
      </c>
      <c r="Q361" s="50">
        <v>5</v>
      </c>
      <c r="R361" s="50" t="s">
        <v>1653</v>
      </c>
      <c r="S361" s="51">
        <v>6</v>
      </c>
      <c r="T361" s="136">
        <f>IFERROR([Expenditure3]*HLOOKUP([Expenditure2],'Curr conv'!$B$17:$BF$56,VLOOKUP('Data Reference Sheet'!$A$1,'Data Reference Sheet'!$A$11:$B$27,2,0),FALSE), "No data")</f>
        <v>0</v>
      </c>
      <c r="U361" s="136">
        <f>IFERROR(Table1[[#This Row],[Calculation1]]/Exchange,"No data")</f>
        <v>0</v>
      </c>
      <c r="V36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1" s="136" t="str">
        <f>IFERROR(Table1[[#This Row],[Calculation3]]/Exchange,"No data")</f>
        <v>No data</v>
      </c>
    </row>
    <row r="362" spans="2:23">
      <c r="B362" s="50" t="s">
        <v>291</v>
      </c>
      <c r="C362" s="50" t="s">
        <v>1650</v>
      </c>
      <c r="D362" s="50" t="s">
        <v>1646</v>
      </c>
      <c r="E362" s="50" t="s">
        <v>220</v>
      </c>
      <c r="F362" s="51" t="s">
        <v>1641</v>
      </c>
      <c r="G362" s="50" t="s">
        <v>243</v>
      </c>
      <c r="H362" s="50" t="s">
        <v>18</v>
      </c>
      <c r="I362" s="50" t="s">
        <v>1599</v>
      </c>
      <c r="J362" s="50">
        <v>7</v>
      </c>
      <c r="K362" s="139" t="s">
        <v>1601</v>
      </c>
      <c r="L362" s="139" t="s">
        <v>1601</v>
      </c>
      <c r="M362" s="141">
        <v>1</v>
      </c>
      <c r="N362" s="50" t="s">
        <v>20</v>
      </c>
      <c r="O362" s="50">
        <v>2006</v>
      </c>
      <c r="P362" s="52">
        <v>0</v>
      </c>
      <c r="Q362" s="50">
        <v>5</v>
      </c>
      <c r="R362" s="50" t="s">
        <v>1653</v>
      </c>
      <c r="S362" s="51">
        <v>6</v>
      </c>
      <c r="T362" s="136">
        <f>IFERROR([Expenditure3]*HLOOKUP([Expenditure2],'Curr conv'!$B$17:$BF$56,VLOOKUP('Data Reference Sheet'!$A$1,'Data Reference Sheet'!$A$11:$B$27,2,0),FALSE), "No data")</f>
        <v>0</v>
      </c>
      <c r="U362" s="136">
        <f>IFERROR(Table1[[#This Row],[Calculation1]]/Exchange,"No data")</f>
        <v>0</v>
      </c>
      <c r="V36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2" s="136" t="str">
        <f>IFERROR(Table1[[#This Row],[Calculation3]]/Exchange,"No data")</f>
        <v>No data</v>
      </c>
    </row>
    <row r="363" spans="2:23">
      <c r="B363" s="50" t="s">
        <v>291</v>
      </c>
      <c r="C363" s="50" t="s">
        <v>1650</v>
      </c>
      <c r="D363" s="50" t="s">
        <v>1646</v>
      </c>
      <c r="E363" s="50" t="s">
        <v>220</v>
      </c>
      <c r="F363" s="51" t="s">
        <v>1641</v>
      </c>
      <c r="G363" s="50" t="s">
        <v>243</v>
      </c>
      <c r="H363" s="50" t="s">
        <v>18</v>
      </c>
      <c r="I363" s="50" t="s">
        <v>1599</v>
      </c>
      <c r="J363" s="50">
        <v>7</v>
      </c>
      <c r="K363" s="139" t="s">
        <v>1601</v>
      </c>
      <c r="L363" s="139" t="s">
        <v>1601</v>
      </c>
      <c r="M363" s="141">
        <v>1</v>
      </c>
      <c r="N363" s="50" t="s">
        <v>20</v>
      </c>
      <c r="O363" s="50">
        <v>2007</v>
      </c>
      <c r="P363" s="52">
        <v>0</v>
      </c>
      <c r="Q363" s="50">
        <v>5</v>
      </c>
      <c r="R363" s="50" t="s">
        <v>1653</v>
      </c>
      <c r="S363" s="51">
        <v>6</v>
      </c>
      <c r="T363" s="136">
        <f>IFERROR([Expenditure3]*HLOOKUP([Expenditure2],'Curr conv'!$B$17:$BF$56,VLOOKUP('Data Reference Sheet'!$A$1,'Data Reference Sheet'!$A$11:$B$27,2,0),FALSE), "No data")</f>
        <v>0</v>
      </c>
      <c r="U363" s="136">
        <f>IFERROR(Table1[[#This Row],[Calculation1]]/Exchange,"No data")</f>
        <v>0</v>
      </c>
      <c r="V36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3" s="136" t="str">
        <f>IFERROR(Table1[[#This Row],[Calculation3]]/Exchange,"No data")</f>
        <v>No data</v>
      </c>
    </row>
    <row r="364" spans="2:23">
      <c r="B364" s="50" t="s">
        <v>291</v>
      </c>
      <c r="C364" s="50" t="s">
        <v>1650</v>
      </c>
      <c r="D364" s="50" t="s">
        <v>1646</v>
      </c>
      <c r="E364" s="50" t="s">
        <v>220</v>
      </c>
      <c r="F364" s="51" t="s">
        <v>1641</v>
      </c>
      <c r="G364" s="50" t="s">
        <v>243</v>
      </c>
      <c r="H364" s="50" t="s">
        <v>18</v>
      </c>
      <c r="I364" s="50" t="s">
        <v>1599</v>
      </c>
      <c r="J364" s="50">
        <v>7</v>
      </c>
      <c r="K364" s="139" t="s">
        <v>1601</v>
      </c>
      <c r="L364" s="139" t="s">
        <v>1601</v>
      </c>
      <c r="M364" s="141">
        <v>1</v>
      </c>
      <c r="N364" s="50" t="s">
        <v>20</v>
      </c>
      <c r="O364" s="50">
        <v>2008</v>
      </c>
      <c r="P364" s="52">
        <v>0</v>
      </c>
      <c r="Q364" s="50">
        <v>5</v>
      </c>
      <c r="R364" s="50" t="s">
        <v>1653</v>
      </c>
      <c r="S364" s="51">
        <v>6</v>
      </c>
      <c r="T364" s="136">
        <f>IFERROR([Expenditure3]*HLOOKUP([Expenditure2],'Curr conv'!$B$17:$BF$56,VLOOKUP('Data Reference Sheet'!$A$1,'Data Reference Sheet'!$A$11:$B$27,2,0),FALSE), "No data")</f>
        <v>0</v>
      </c>
      <c r="U364" s="136">
        <f>IFERROR(Table1[[#This Row],[Calculation1]]/Exchange,"No data")</f>
        <v>0</v>
      </c>
      <c r="V36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4" s="136" t="str">
        <f>IFERROR(Table1[[#This Row],[Calculation3]]/Exchange,"No data")</f>
        <v>No data</v>
      </c>
    </row>
    <row r="365" spans="2:23">
      <c r="B365" s="50" t="s">
        <v>291</v>
      </c>
      <c r="C365" s="50" t="s">
        <v>1650</v>
      </c>
      <c r="D365" s="50" t="s">
        <v>1646</v>
      </c>
      <c r="E365" s="50" t="s">
        <v>220</v>
      </c>
      <c r="F365" s="51" t="s">
        <v>1641</v>
      </c>
      <c r="G365" s="50" t="s">
        <v>243</v>
      </c>
      <c r="H365" s="50" t="s">
        <v>18</v>
      </c>
      <c r="I365" s="50" t="s">
        <v>1599</v>
      </c>
      <c r="J365" s="50">
        <v>7</v>
      </c>
      <c r="K365" s="139" t="s">
        <v>1601</v>
      </c>
      <c r="L365" s="139" t="s">
        <v>1601</v>
      </c>
      <c r="M365" s="141">
        <v>1</v>
      </c>
      <c r="N365" s="50" t="s">
        <v>20</v>
      </c>
      <c r="O365" s="50">
        <v>2009</v>
      </c>
      <c r="P365" s="52">
        <v>0</v>
      </c>
      <c r="Q365" s="50">
        <v>5</v>
      </c>
      <c r="R365" s="50" t="s">
        <v>1653</v>
      </c>
      <c r="S365" s="51">
        <v>6</v>
      </c>
      <c r="T365" s="136">
        <f>IFERROR([Expenditure3]*HLOOKUP([Expenditure2],'Curr conv'!$B$17:$BF$56,VLOOKUP('Data Reference Sheet'!$A$1,'Data Reference Sheet'!$A$11:$B$27,2,0),FALSE), "No data")</f>
        <v>0</v>
      </c>
      <c r="U365" s="136">
        <f>IFERROR(Table1[[#This Row],[Calculation1]]/Exchange,"No data")</f>
        <v>0</v>
      </c>
      <c r="V36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5" s="136" t="str">
        <f>IFERROR(Table1[[#This Row],[Calculation3]]/Exchange,"No data")</f>
        <v>No data</v>
      </c>
    </row>
    <row r="366" spans="2:23">
      <c r="B366" s="50" t="s">
        <v>291</v>
      </c>
      <c r="C366" s="50" t="s">
        <v>1650</v>
      </c>
      <c r="D366" s="50" t="s">
        <v>1646</v>
      </c>
      <c r="E366" s="50" t="s">
        <v>220</v>
      </c>
      <c r="F366" s="51" t="s">
        <v>1641</v>
      </c>
      <c r="G366" s="50" t="s">
        <v>243</v>
      </c>
      <c r="H366" s="50" t="s">
        <v>18</v>
      </c>
      <c r="I366" s="50" t="s">
        <v>1599</v>
      </c>
      <c r="J366" s="50">
        <v>7</v>
      </c>
      <c r="K366" s="139" t="s">
        <v>1601</v>
      </c>
      <c r="L366" s="139" t="s">
        <v>1601</v>
      </c>
      <c r="M366" s="141">
        <v>1</v>
      </c>
      <c r="N366" s="50" t="s">
        <v>20</v>
      </c>
      <c r="O366" s="50">
        <v>2010</v>
      </c>
      <c r="P366" s="52">
        <v>0</v>
      </c>
      <c r="Q366" s="50">
        <v>5</v>
      </c>
      <c r="R366" s="50" t="s">
        <v>1653</v>
      </c>
      <c r="S366" s="51">
        <v>6</v>
      </c>
      <c r="T366" s="136">
        <f>IFERROR([Expenditure3]*HLOOKUP([Expenditure2],'Curr conv'!$B$17:$BF$56,VLOOKUP('Data Reference Sheet'!$A$1,'Data Reference Sheet'!$A$11:$B$27,2,0),FALSE), "No data")</f>
        <v>0</v>
      </c>
      <c r="U366" s="136">
        <f>IFERROR(Table1[[#This Row],[Calculation1]]/Exchange,"No data")</f>
        <v>0</v>
      </c>
      <c r="V36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6" s="136" t="str">
        <f>IFERROR(Table1[[#This Row],[Calculation3]]/Exchange,"No data")</f>
        <v>No data</v>
      </c>
    </row>
    <row r="367" spans="2:23">
      <c r="B367" s="50" t="s">
        <v>292</v>
      </c>
      <c r="C367" s="50" t="s">
        <v>1650</v>
      </c>
      <c r="D367" s="50" t="s">
        <v>1646</v>
      </c>
      <c r="E367" s="50" t="s">
        <v>220</v>
      </c>
      <c r="F367" s="51" t="s">
        <v>1641</v>
      </c>
      <c r="G367" s="50" t="s">
        <v>245</v>
      </c>
      <c r="H367" s="50" t="s">
        <v>18</v>
      </c>
      <c r="I367" s="50" t="s">
        <v>1599</v>
      </c>
      <c r="J367" s="50">
        <v>2</v>
      </c>
      <c r="K367" s="139" t="s">
        <v>1601</v>
      </c>
      <c r="L367" s="139" t="s">
        <v>1601</v>
      </c>
      <c r="M367" s="141">
        <v>1</v>
      </c>
      <c r="N367" s="50" t="s">
        <v>20</v>
      </c>
      <c r="O367" s="50">
        <v>2006</v>
      </c>
      <c r="P367" s="52">
        <v>0</v>
      </c>
      <c r="Q367" s="50">
        <v>5</v>
      </c>
      <c r="R367" s="50" t="s">
        <v>1653</v>
      </c>
      <c r="S367" s="51">
        <v>6</v>
      </c>
      <c r="T367" s="136">
        <f>IFERROR([Expenditure3]*HLOOKUP([Expenditure2],'Curr conv'!$B$17:$BF$56,VLOOKUP('Data Reference Sheet'!$A$1,'Data Reference Sheet'!$A$11:$B$27,2,0),FALSE), "No data")</f>
        <v>0</v>
      </c>
      <c r="U367" s="136">
        <f>IFERROR(Table1[[#This Row],[Calculation1]]/Exchange,"No data")</f>
        <v>0</v>
      </c>
      <c r="V36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7" s="136" t="str">
        <f>IFERROR(Table1[[#This Row],[Calculation3]]/Exchange,"No data")</f>
        <v>No data</v>
      </c>
    </row>
    <row r="368" spans="2:23">
      <c r="B368" s="50" t="s">
        <v>292</v>
      </c>
      <c r="C368" s="50" t="s">
        <v>1650</v>
      </c>
      <c r="D368" s="50" t="s">
        <v>1646</v>
      </c>
      <c r="E368" s="50" t="s">
        <v>220</v>
      </c>
      <c r="F368" s="51" t="s">
        <v>1641</v>
      </c>
      <c r="G368" s="50" t="s">
        <v>245</v>
      </c>
      <c r="H368" s="50" t="s">
        <v>18</v>
      </c>
      <c r="I368" s="50" t="s">
        <v>1599</v>
      </c>
      <c r="J368" s="50">
        <v>2</v>
      </c>
      <c r="K368" s="139" t="s">
        <v>1601</v>
      </c>
      <c r="L368" s="139" t="s">
        <v>1601</v>
      </c>
      <c r="M368" s="141">
        <v>1</v>
      </c>
      <c r="N368" s="50" t="s">
        <v>20</v>
      </c>
      <c r="O368" s="50">
        <v>2007</v>
      </c>
      <c r="P368" s="52">
        <v>0</v>
      </c>
      <c r="Q368" s="50">
        <v>5</v>
      </c>
      <c r="R368" s="50" t="s">
        <v>1653</v>
      </c>
      <c r="S368" s="51">
        <v>6</v>
      </c>
      <c r="T368" s="136">
        <f>IFERROR([Expenditure3]*HLOOKUP([Expenditure2],'Curr conv'!$B$17:$BF$56,VLOOKUP('Data Reference Sheet'!$A$1,'Data Reference Sheet'!$A$11:$B$27,2,0),FALSE), "No data")</f>
        <v>0</v>
      </c>
      <c r="U368" s="136">
        <f>IFERROR(Table1[[#This Row],[Calculation1]]/Exchange,"No data")</f>
        <v>0</v>
      </c>
      <c r="V36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8" s="136" t="str">
        <f>IFERROR(Table1[[#This Row],[Calculation3]]/Exchange,"No data")</f>
        <v>No data</v>
      </c>
    </row>
    <row r="369" spans="2:23">
      <c r="B369" s="50" t="s">
        <v>292</v>
      </c>
      <c r="C369" s="50" t="s">
        <v>1650</v>
      </c>
      <c r="D369" s="50" t="s">
        <v>1646</v>
      </c>
      <c r="E369" s="50" t="s">
        <v>220</v>
      </c>
      <c r="F369" s="51" t="s">
        <v>1641</v>
      </c>
      <c r="G369" s="50" t="s">
        <v>245</v>
      </c>
      <c r="H369" s="50" t="s">
        <v>18</v>
      </c>
      <c r="I369" s="50" t="s">
        <v>1599</v>
      </c>
      <c r="J369" s="50">
        <v>2</v>
      </c>
      <c r="K369" s="139" t="s">
        <v>1601</v>
      </c>
      <c r="L369" s="139" t="s">
        <v>1601</v>
      </c>
      <c r="M369" s="141">
        <v>1</v>
      </c>
      <c r="N369" s="50" t="s">
        <v>20</v>
      </c>
      <c r="O369" s="50">
        <v>2008</v>
      </c>
      <c r="P369" s="52">
        <v>0</v>
      </c>
      <c r="Q369" s="50">
        <v>5</v>
      </c>
      <c r="R369" s="50" t="s">
        <v>1653</v>
      </c>
      <c r="S369" s="51">
        <v>6</v>
      </c>
      <c r="T369" s="136">
        <f>IFERROR([Expenditure3]*HLOOKUP([Expenditure2],'Curr conv'!$B$17:$BF$56,VLOOKUP('Data Reference Sheet'!$A$1,'Data Reference Sheet'!$A$11:$B$27,2,0),FALSE), "No data")</f>
        <v>0</v>
      </c>
      <c r="U369" s="136">
        <f>IFERROR(Table1[[#This Row],[Calculation1]]/Exchange,"No data")</f>
        <v>0</v>
      </c>
      <c r="V36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69" s="136" t="str">
        <f>IFERROR(Table1[[#This Row],[Calculation3]]/Exchange,"No data")</f>
        <v>No data</v>
      </c>
    </row>
    <row r="370" spans="2:23">
      <c r="B370" s="50" t="s">
        <v>292</v>
      </c>
      <c r="C370" s="50" t="s">
        <v>1650</v>
      </c>
      <c r="D370" s="50" t="s">
        <v>1646</v>
      </c>
      <c r="E370" s="50" t="s">
        <v>220</v>
      </c>
      <c r="F370" s="51" t="s">
        <v>1641</v>
      </c>
      <c r="G370" s="50" t="s">
        <v>245</v>
      </c>
      <c r="H370" s="50" t="s">
        <v>18</v>
      </c>
      <c r="I370" s="50" t="s">
        <v>1599</v>
      </c>
      <c r="J370" s="50">
        <v>2</v>
      </c>
      <c r="K370" s="139" t="s">
        <v>1601</v>
      </c>
      <c r="L370" s="139" t="s">
        <v>1601</v>
      </c>
      <c r="M370" s="141">
        <v>1</v>
      </c>
      <c r="N370" s="50" t="s">
        <v>20</v>
      </c>
      <c r="O370" s="50">
        <v>2009</v>
      </c>
      <c r="P370" s="52">
        <v>0</v>
      </c>
      <c r="Q370" s="50">
        <v>5</v>
      </c>
      <c r="R370" s="50" t="s">
        <v>1653</v>
      </c>
      <c r="S370" s="51">
        <v>6</v>
      </c>
      <c r="T370" s="136">
        <f>IFERROR([Expenditure3]*HLOOKUP([Expenditure2],'Curr conv'!$B$17:$BF$56,VLOOKUP('Data Reference Sheet'!$A$1,'Data Reference Sheet'!$A$11:$B$27,2,0),FALSE), "No data")</f>
        <v>0</v>
      </c>
      <c r="U370" s="136">
        <f>IFERROR(Table1[[#This Row],[Calculation1]]/Exchange,"No data")</f>
        <v>0</v>
      </c>
      <c r="V37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0" s="136" t="str">
        <f>IFERROR(Table1[[#This Row],[Calculation3]]/Exchange,"No data")</f>
        <v>No data</v>
      </c>
    </row>
    <row r="371" spans="2:23">
      <c r="B371" s="50" t="s">
        <v>292</v>
      </c>
      <c r="C371" s="50" t="s">
        <v>1650</v>
      </c>
      <c r="D371" s="50" t="s">
        <v>1646</v>
      </c>
      <c r="E371" s="50" t="s">
        <v>220</v>
      </c>
      <c r="F371" s="51" t="s">
        <v>1641</v>
      </c>
      <c r="G371" s="50" t="s">
        <v>245</v>
      </c>
      <c r="H371" s="50" t="s">
        <v>18</v>
      </c>
      <c r="I371" s="50" t="s">
        <v>1599</v>
      </c>
      <c r="J371" s="50">
        <v>2</v>
      </c>
      <c r="K371" s="139" t="s">
        <v>1601</v>
      </c>
      <c r="L371" s="139" t="s">
        <v>1601</v>
      </c>
      <c r="M371" s="141">
        <v>1</v>
      </c>
      <c r="N371" s="50" t="s">
        <v>20</v>
      </c>
      <c r="O371" s="50">
        <v>2010</v>
      </c>
      <c r="P371" s="52">
        <v>0</v>
      </c>
      <c r="Q371" s="50">
        <v>5</v>
      </c>
      <c r="R371" s="50" t="s">
        <v>1653</v>
      </c>
      <c r="S371" s="51">
        <v>6</v>
      </c>
      <c r="T371" s="136">
        <f>IFERROR([Expenditure3]*HLOOKUP([Expenditure2],'Curr conv'!$B$17:$BF$56,VLOOKUP('Data Reference Sheet'!$A$1,'Data Reference Sheet'!$A$11:$B$27,2,0),FALSE), "No data")</f>
        <v>0</v>
      </c>
      <c r="U371" s="136">
        <f>IFERROR(Table1[[#This Row],[Calculation1]]/Exchange,"No data")</f>
        <v>0</v>
      </c>
      <c r="V37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1" s="136" t="str">
        <f>IFERROR(Table1[[#This Row],[Calculation3]]/Exchange,"No data")</f>
        <v>No data</v>
      </c>
    </row>
    <row r="372" spans="2:23">
      <c r="B372" s="50" t="s">
        <v>293</v>
      </c>
      <c r="C372" s="50" t="s">
        <v>1650</v>
      </c>
      <c r="D372" s="50" t="s">
        <v>1646</v>
      </c>
      <c r="E372" s="50" t="s">
        <v>220</v>
      </c>
      <c r="F372" s="51" t="s">
        <v>1641</v>
      </c>
      <c r="G372" s="50" t="s">
        <v>247</v>
      </c>
      <c r="H372" s="50" t="s">
        <v>18</v>
      </c>
      <c r="I372" s="50" t="s">
        <v>1599</v>
      </c>
      <c r="J372" s="50">
        <v>13</v>
      </c>
      <c r="K372" s="139" t="s">
        <v>1601</v>
      </c>
      <c r="L372" s="139" t="s">
        <v>1601</v>
      </c>
      <c r="M372" s="141">
        <v>1</v>
      </c>
      <c r="N372" s="50" t="s">
        <v>20</v>
      </c>
      <c r="O372" s="50">
        <v>2006</v>
      </c>
      <c r="P372" s="52">
        <v>0</v>
      </c>
      <c r="Q372" s="50">
        <v>5</v>
      </c>
      <c r="R372" s="50" t="s">
        <v>1653</v>
      </c>
      <c r="S372" s="51">
        <v>6</v>
      </c>
      <c r="T372" s="136">
        <f>IFERROR([Expenditure3]*HLOOKUP([Expenditure2],'Curr conv'!$B$17:$BF$56,VLOOKUP('Data Reference Sheet'!$A$1,'Data Reference Sheet'!$A$11:$B$27,2,0),FALSE), "No data")</f>
        <v>0</v>
      </c>
      <c r="U372" s="136">
        <f>IFERROR(Table1[[#This Row],[Calculation1]]/Exchange,"No data")</f>
        <v>0</v>
      </c>
      <c r="V372"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2" s="136" t="str">
        <f>IFERROR(Table1[[#This Row],[Calculation3]]/Exchange,"No data")</f>
        <v>No data</v>
      </c>
    </row>
    <row r="373" spans="2:23">
      <c r="B373" s="50" t="s">
        <v>293</v>
      </c>
      <c r="C373" s="50" t="s">
        <v>1650</v>
      </c>
      <c r="D373" s="50" t="s">
        <v>1646</v>
      </c>
      <c r="E373" s="50" t="s">
        <v>220</v>
      </c>
      <c r="F373" s="51" t="s">
        <v>1641</v>
      </c>
      <c r="G373" s="50" t="s">
        <v>247</v>
      </c>
      <c r="H373" s="50" t="s">
        <v>18</v>
      </c>
      <c r="I373" s="50" t="s">
        <v>1599</v>
      </c>
      <c r="J373" s="50">
        <v>13</v>
      </c>
      <c r="K373" s="139" t="s">
        <v>1601</v>
      </c>
      <c r="L373" s="139" t="s">
        <v>1601</v>
      </c>
      <c r="M373" s="141">
        <v>1</v>
      </c>
      <c r="N373" s="50" t="s">
        <v>20</v>
      </c>
      <c r="O373" s="50">
        <v>2007</v>
      </c>
      <c r="P373" s="52">
        <v>0</v>
      </c>
      <c r="Q373" s="50">
        <v>5</v>
      </c>
      <c r="R373" s="50" t="s">
        <v>1653</v>
      </c>
      <c r="S373" s="51">
        <v>6</v>
      </c>
      <c r="T373" s="136">
        <f>IFERROR([Expenditure3]*HLOOKUP([Expenditure2],'Curr conv'!$B$17:$BF$56,VLOOKUP('Data Reference Sheet'!$A$1,'Data Reference Sheet'!$A$11:$B$27,2,0),FALSE), "No data")</f>
        <v>0</v>
      </c>
      <c r="U373" s="136">
        <f>IFERROR(Table1[[#This Row],[Calculation1]]/Exchange,"No data")</f>
        <v>0</v>
      </c>
      <c r="V37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3" s="136" t="str">
        <f>IFERROR(Table1[[#This Row],[Calculation3]]/Exchange,"No data")</f>
        <v>No data</v>
      </c>
    </row>
    <row r="374" spans="2:23">
      <c r="B374" s="50" t="s">
        <v>293</v>
      </c>
      <c r="C374" s="50" t="s">
        <v>1650</v>
      </c>
      <c r="D374" s="50" t="s">
        <v>1646</v>
      </c>
      <c r="E374" s="50" t="s">
        <v>220</v>
      </c>
      <c r="F374" s="51" t="s">
        <v>1641</v>
      </c>
      <c r="G374" s="50" t="s">
        <v>247</v>
      </c>
      <c r="H374" s="50" t="s">
        <v>18</v>
      </c>
      <c r="I374" s="50" t="s">
        <v>1599</v>
      </c>
      <c r="J374" s="50">
        <v>13</v>
      </c>
      <c r="K374" s="139" t="s">
        <v>1601</v>
      </c>
      <c r="L374" s="139" t="s">
        <v>1601</v>
      </c>
      <c r="M374" s="141">
        <v>1</v>
      </c>
      <c r="N374" s="50" t="s">
        <v>20</v>
      </c>
      <c r="O374" s="50">
        <v>2008</v>
      </c>
      <c r="P374" s="52">
        <v>0</v>
      </c>
      <c r="Q374" s="50">
        <v>5</v>
      </c>
      <c r="R374" s="50" t="s">
        <v>1653</v>
      </c>
      <c r="S374" s="51">
        <v>6</v>
      </c>
      <c r="T374" s="136">
        <f>IFERROR([Expenditure3]*HLOOKUP([Expenditure2],'Curr conv'!$B$17:$BF$56,VLOOKUP('Data Reference Sheet'!$A$1,'Data Reference Sheet'!$A$11:$B$27,2,0),FALSE), "No data")</f>
        <v>0</v>
      </c>
      <c r="U374" s="136">
        <f>IFERROR(Table1[[#This Row],[Calculation1]]/Exchange,"No data")</f>
        <v>0</v>
      </c>
      <c r="V374"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4" s="136" t="str">
        <f>IFERROR(Table1[[#This Row],[Calculation3]]/Exchange,"No data")</f>
        <v>No data</v>
      </c>
    </row>
    <row r="375" spans="2:23">
      <c r="B375" s="50" t="s">
        <v>293</v>
      </c>
      <c r="C375" s="50" t="s">
        <v>1650</v>
      </c>
      <c r="D375" s="50" t="s">
        <v>1646</v>
      </c>
      <c r="E375" s="50" t="s">
        <v>220</v>
      </c>
      <c r="F375" s="51" t="s">
        <v>1641</v>
      </c>
      <c r="G375" s="50" t="s">
        <v>247</v>
      </c>
      <c r="H375" s="50" t="s">
        <v>18</v>
      </c>
      <c r="I375" s="50" t="s">
        <v>1599</v>
      </c>
      <c r="J375" s="50">
        <v>13</v>
      </c>
      <c r="K375" s="139" t="s">
        <v>1601</v>
      </c>
      <c r="L375" s="139" t="s">
        <v>1601</v>
      </c>
      <c r="M375" s="141">
        <v>1</v>
      </c>
      <c r="N375" s="50" t="s">
        <v>20</v>
      </c>
      <c r="O375" s="50">
        <v>2009</v>
      </c>
      <c r="P375" s="52">
        <v>0</v>
      </c>
      <c r="Q375" s="50">
        <v>5</v>
      </c>
      <c r="R375" s="50" t="s">
        <v>1653</v>
      </c>
      <c r="S375" s="51">
        <v>6</v>
      </c>
      <c r="T375" s="136">
        <f>IFERROR([Expenditure3]*HLOOKUP([Expenditure2],'Curr conv'!$B$17:$BF$56,VLOOKUP('Data Reference Sheet'!$A$1,'Data Reference Sheet'!$A$11:$B$27,2,0),FALSE), "No data")</f>
        <v>0</v>
      </c>
      <c r="U375" s="136">
        <f>IFERROR(Table1[[#This Row],[Calculation1]]/Exchange,"No data")</f>
        <v>0</v>
      </c>
      <c r="V37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5" s="136" t="str">
        <f>IFERROR(Table1[[#This Row],[Calculation3]]/Exchange,"No data")</f>
        <v>No data</v>
      </c>
    </row>
    <row r="376" spans="2:23">
      <c r="B376" s="50" t="s">
        <v>293</v>
      </c>
      <c r="C376" s="50" t="s">
        <v>1650</v>
      </c>
      <c r="D376" s="50" t="s">
        <v>1646</v>
      </c>
      <c r="E376" s="50" t="s">
        <v>220</v>
      </c>
      <c r="F376" s="51" t="s">
        <v>1641</v>
      </c>
      <c r="G376" s="50" t="s">
        <v>247</v>
      </c>
      <c r="H376" s="50" t="s">
        <v>18</v>
      </c>
      <c r="I376" s="50" t="s">
        <v>1599</v>
      </c>
      <c r="J376" s="50">
        <v>13</v>
      </c>
      <c r="K376" s="139" t="s">
        <v>1601</v>
      </c>
      <c r="L376" s="139" t="s">
        <v>1601</v>
      </c>
      <c r="M376" s="141">
        <v>1</v>
      </c>
      <c r="N376" s="50" t="s">
        <v>20</v>
      </c>
      <c r="O376" s="50">
        <v>2010</v>
      </c>
      <c r="P376" s="52">
        <v>0</v>
      </c>
      <c r="Q376" s="50">
        <v>5</v>
      </c>
      <c r="R376" s="50" t="s">
        <v>1653</v>
      </c>
      <c r="S376" s="51">
        <v>6</v>
      </c>
      <c r="T376" s="136">
        <f>IFERROR([Expenditure3]*HLOOKUP([Expenditure2],'Curr conv'!$B$17:$BF$56,VLOOKUP('Data Reference Sheet'!$A$1,'Data Reference Sheet'!$A$11:$B$27,2,0),FALSE), "No data")</f>
        <v>0</v>
      </c>
      <c r="U376" s="136">
        <f>IFERROR(Table1[[#This Row],[Calculation1]]/Exchange,"No data")</f>
        <v>0</v>
      </c>
      <c r="V376"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6" s="136" t="str">
        <f>IFERROR(Table1[[#This Row],[Calculation3]]/Exchange,"No data")</f>
        <v>No data</v>
      </c>
    </row>
    <row r="377" spans="2:23">
      <c r="B377" s="50" t="s">
        <v>294</v>
      </c>
      <c r="C377" s="50" t="s">
        <v>1650</v>
      </c>
      <c r="D377" s="50" t="s">
        <v>1646</v>
      </c>
      <c r="E377" s="50" t="s">
        <v>220</v>
      </c>
      <c r="F377" s="51" t="s">
        <v>1641</v>
      </c>
      <c r="G377" s="50" t="s">
        <v>221</v>
      </c>
      <c r="H377" s="50" t="s">
        <v>18</v>
      </c>
      <c r="I377" s="50" t="s">
        <v>1599</v>
      </c>
      <c r="J377" s="50">
        <v>2</v>
      </c>
      <c r="K377" s="139" t="s">
        <v>1601</v>
      </c>
      <c r="L377" s="139" t="s">
        <v>1601</v>
      </c>
      <c r="M377" s="141">
        <v>1</v>
      </c>
      <c r="N377" s="50" t="s">
        <v>20</v>
      </c>
      <c r="O377" s="50">
        <v>2006</v>
      </c>
      <c r="P377" s="52">
        <v>0</v>
      </c>
      <c r="Q377" s="50">
        <v>5</v>
      </c>
      <c r="R377" s="50" t="s">
        <v>1653</v>
      </c>
      <c r="S377" s="51">
        <v>6</v>
      </c>
      <c r="T377" s="136">
        <f>IFERROR([Expenditure3]*HLOOKUP([Expenditure2],'Curr conv'!$B$17:$BF$56,VLOOKUP('Data Reference Sheet'!$A$1,'Data Reference Sheet'!$A$11:$B$27,2,0),FALSE), "No data")</f>
        <v>0</v>
      </c>
      <c r="U377" s="136">
        <f>IFERROR(Table1[[#This Row],[Calculation1]]/Exchange,"No data")</f>
        <v>0</v>
      </c>
      <c r="V37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7" s="136" t="str">
        <f>IFERROR(Table1[[#This Row],[Calculation3]]/Exchange,"No data")</f>
        <v>No data</v>
      </c>
    </row>
    <row r="378" spans="2:23">
      <c r="B378" s="50" t="s">
        <v>294</v>
      </c>
      <c r="C378" s="50" t="s">
        <v>1650</v>
      </c>
      <c r="D378" s="50" t="s">
        <v>1646</v>
      </c>
      <c r="E378" s="50" t="s">
        <v>220</v>
      </c>
      <c r="F378" s="51" t="s">
        <v>1641</v>
      </c>
      <c r="G378" s="50" t="s">
        <v>221</v>
      </c>
      <c r="H378" s="50" t="s">
        <v>18</v>
      </c>
      <c r="I378" s="50" t="s">
        <v>1599</v>
      </c>
      <c r="J378" s="50">
        <v>2</v>
      </c>
      <c r="K378" s="139" t="s">
        <v>1601</v>
      </c>
      <c r="L378" s="139" t="s">
        <v>1601</v>
      </c>
      <c r="M378" s="141">
        <v>1</v>
      </c>
      <c r="N378" s="50" t="s">
        <v>20</v>
      </c>
      <c r="O378" s="50">
        <v>2007</v>
      </c>
      <c r="P378" s="52">
        <v>0</v>
      </c>
      <c r="Q378" s="50">
        <v>5</v>
      </c>
      <c r="R378" s="50" t="s">
        <v>1653</v>
      </c>
      <c r="S378" s="51">
        <v>6</v>
      </c>
      <c r="T378" s="136">
        <f>IFERROR([Expenditure3]*HLOOKUP([Expenditure2],'Curr conv'!$B$17:$BF$56,VLOOKUP('Data Reference Sheet'!$A$1,'Data Reference Sheet'!$A$11:$B$27,2,0),FALSE), "No data")</f>
        <v>0</v>
      </c>
      <c r="U378" s="136">
        <f>IFERROR(Table1[[#This Row],[Calculation1]]/Exchange,"No data")</f>
        <v>0</v>
      </c>
      <c r="V378"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8" s="136" t="str">
        <f>IFERROR(Table1[[#This Row],[Calculation3]]/Exchange,"No data")</f>
        <v>No data</v>
      </c>
    </row>
    <row r="379" spans="2:23">
      <c r="B379" s="50" t="s">
        <v>294</v>
      </c>
      <c r="C379" s="50" t="s">
        <v>1650</v>
      </c>
      <c r="D379" s="50" t="s">
        <v>1646</v>
      </c>
      <c r="E379" s="50" t="s">
        <v>220</v>
      </c>
      <c r="F379" s="51" t="s">
        <v>1641</v>
      </c>
      <c r="G379" s="50" t="s">
        <v>221</v>
      </c>
      <c r="H379" s="50" t="s">
        <v>18</v>
      </c>
      <c r="I379" s="50" t="s">
        <v>1599</v>
      </c>
      <c r="J379" s="50">
        <v>2</v>
      </c>
      <c r="K379" s="139" t="s">
        <v>1601</v>
      </c>
      <c r="L379" s="139" t="s">
        <v>1601</v>
      </c>
      <c r="M379" s="141">
        <v>1</v>
      </c>
      <c r="N379" s="50" t="s">
        <v>20</v>
      </c>
      <c r="O379" s="50">
        <v>2008</v>
      </c>
      <c r="P379" s="52">
        <v>0</v>
      </c>
      <c r="Q379" s="50">
        <v>5</v>
      </c>
      <c r="R379" s="50" t="s">
        <v>1653</v>
      </c>
      <c r="S379" s="51">
        <v>6</v>
      </c>
      <c r="T379" s="136">
        <f>IFERROR([Expenditure3]*HLOOKUP([Expenditure2],'Curr conv'!$B$17:$BF$56,VLOOKUP('Data Reference Sheet'!$A$1,'Data Reference Sheet'!$A$11:$B$27,2,0),FALSE), "No data")</f>
        <v>0</v>
      </c>
      <c r="U379" s="136">
        <f>IFERROR(Table1[[#This Row],[Calculation1]]/Exchange,"No data")</f>
        <v>0</v>
      </c>
      <c r="V379"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79" s="136" t="str">
        <f>IFERROR(Table1[[#This Row],[Calculation3]]/Exchange,"No data")</f>
        <v>No data</v>
      </c>
    </row>
    <row r="380" spans="2:23">
      <c r="B380" s="50" t="s">
        <v>294</v>
      </c>
      <c r="C380" s="50" t="s">
        <v>1650</v>
      </c>
      <c r="D380" s="50" t="s">
        <v>1646</v>
      </c>
      <c r="E380" s="50" t="s">
        <v>220</v>
      </c>
      <c r="F380" s="51" t="s">
        <v>1641</v>
      </c>
      <c r="G380" s="50" t="s">
        <v>221</v>
      </c>
      <c r="H380" s="50" t="s">
        <v>18</v>
      </c>
      <c r="I380" s="50" t="s">
        <v>1599</v>
      </c>
      <c r="J380" s="50">
        <v>2</v>
      </c>
      <c r="K380" s="139" t="s">
        <v>1601</v>
      </c>
      <c r="L380" s="139" t="s">
        <v>1601</v>
      </c>
      <c r="M380" s="141">
        <v>1</v>
      </c>
      <c r="N380" s="50" t="s">
        <v>20</v>
      </c>
      <c r="O380" s="50">
        <v>2009</v>
      </c>
      <c r="P380" s="52">
        <v>0</v>
      </c>
      <c r="Q380" s="50">
        <v>5</v>
      </c>
      <c r="R380" s="50" t="s">
        <v>1653</v>
      </c>
      <c r="S380" s="51">
        <v>6</v>
      </c>
      <c r="T380" s="136">
        <f>IFERROR([Expenditure3]*HLOOKUP([Expenditure2],'Curr conv'!$B$17:$BF$56,VLOOKUP('Data Reference Sheet'!$A$1,'Data Reference Sheet'!$A$11:$B$27,2,0),FALSE), "No data")</f>
        <v>0</v>
      </c>
      <c r="U380" s="136">
        <f>IFERROR(Table1[[#This Row],[Calculation1]]/Exchange,"No data")</f>
        <v>0</v>
      </c>
      <c r="V380"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0" s="136" t="str">
        <f>IFERROR(Table1[[#This Row],[Calculation3]]/Exchange,"No data")</f>
        <v>No data</v>
      </c>
    </row>
    <row r="381" spans="2:23">
      <c r="B381" s="50" t="s">
        <v>294</v>
      </c>
      <c r="C381" s="50" t="s">
        <v>1650</v>
      </c>
      <c r="D381" s="50" t="s">
        <v>1646</v>
      </c>
      <c r="E381" s="50" t="s">
        <v>220</v>
      </c>
      <c r="F381" s="51" t="s">
        <v>1641</v>
      </c>
      <c r="G381" s="50" t="s">
        <v>221</v>
      </c>
      <c r="H381" s="50" t="s">
        <v>18</v>
      </c>
      <c r="I381" s="50" t="s">
        <v>1599</v>
      </c>
      <c r="J381" s="50">
        <v>2</v>
      </c>
      <c r="K381" s="139" t="s">
        <v>1601</v>
      </c>
      <c r="L381" s="139" t="s">
        <v>1601</v>
      </c>
      <c r="M381" s="141">
        <v>1</v>
      </c>
      <c r="N381" s="50" t="s">
        <v>20</v>
      </c>
      <c r="O381" s="50">
        <v>2010</v>
      </c>
      <c r="P381" s="52">
        <v>0</v>
      </c>
      <c r="Q381" s="50">
        <v>5</v>
      </c>
      <c r="R381" s="50" t="s">
        <v>1653</v>
      </c>
      <c r="S381" s="51">
        <v>6</v>
      </c>
      <c r="T381" s="136">
        <f>IFERROR([Expenditure3]*HLOOKUP([Expenditure2],'Curr conv'!$B$17:$BF$56,VLOOKUP('Data Reference Sheet'!$A$1,'Data Reference Sheet'!$A$11:$B$27,2,0),FALSE), "No data")</f>
        <v>0</v>
      </c>
      <c r="U381" s="136">
        <f>IFERROR(Table1[[#This Row],[Calculation1]]/Exchange,"No data")</f>
        <v>0</v>
      </c>
      <c r="V381"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1" s="136" t="str">
        <f>IFERROR(Table1[[#This Row],[Calculation3]]/Exchange,"No data")</f>
        <v>No data</v>
      </c>
    </row>
    <row r="382" spans="2:23">
      <c r="B382" s="50" t="s">
        <v>295</v>
      </c>
      <c r="C382" s="44" t="s">
        <v>1648</v>
      </c>
      <c r="D382" s="50" t="s">
        <v>1647</v>
      </c>
      <c r="E382" s="50" t="s">
        <v>296</v>
      </c>
      <c r="F382" s="51" t="s">
        <v>1618</v>
      </c>
      <c r="G382" s="50" t="s">
        <v>297</v>
      </c>
      <c r="H382" s="50" t="s">
        <v>1608</v>
      </c>
      <c r="I382" s="50" t="s">
        <v>1598</v>
      </c>
      <c r="J382" s="50">
        <v>5</v>
      </c>
      <c r="K382" s="139">
        <v>2007</v>
      </c>
      <c r="L382" s="139">
        <v>3</v>
      </c>
      <c r="M382" s="141">
        <v>1</v>
      </c>
      <c r="N382" s="50" t="s">
        <v>16</v>
      </c>
      <c r="O382" s="50">
        <v>2006</v>
      </c>
      <c r="P382" s="52">
        <v>0</v>
      </c>
      <c r="Q382" s="50">
        <v>1</v>
      </c>
      <c r="R382" s="50" t="s">
        <v>1653</v>
      </c>
      <c r="S382" s="51">
        <v>6</v>
      </c>
      <c r="T382" s="136">
        <f>IFERROR([Expenditure3]*HLOOKUP([Expenditure2],'Curr conv'!$B$17:$BF$56,VLOOKUP('Data Reference Sheet'!$A$1,'Data Reference Sheet'!$A$11:$B$27,2,0),FALSE), "No data")</f>
        <v>0</v>
      </c>
      <c r="U382" s="136">
        <f>IFERROR(Table1[[#This Row],[Calculation1]]/Exchange,"No data")</f>
        <v>0</v>
      </c>
      <c r="V382"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0</v>
      </c>
      <c r="W382" s="136">
        <f>IFERROR(Table1[[#This Row],[Calculation3]]/Exchange,"No data")</f>
        <v>0</v>
      </c>
    </row>
    <row r="383" spans="2:23">
      <c r="B383" s="50" t="s">
        <v>295</v>
      </c>
      <c r="C383" s="50" t="s">
        <v>1648</v>
      </c>
      <c r="D383" s="50" t="s">
        <v>1647</v>
      </c>
      <c r="E383" s="50" t="s">
        <v>296</v>
      </c>
      <c r="F383" s="51" t="s">
        <v>1618</v>
      </c>
      <c r="G383" s="50" t="s">
        <v>297</v>
      </c>
      <c r="H383" s="50" t="s">
        <v>1608</v>
      </c>
      <c r="I383" s="50" t="s">
        <v>1598</v>
      </c>
      <c r="J383" s="50">
        <v>5</v>
      </c>
      <c r="K383" s="139" t="s">
        <v>1601</v>
      </c>
      <c r="L383" s="139" t="s">
        <v>1601</v>
      </c>
      <c r="M383" s="141" t="s">
        <v>1601</v>
      </c>
      <c r="N383" s="50" t="s">
        <v>19</v>
      </c>
      <c r="O383" s="50">
        <v>2009</v>
      </c>
      <c r="P383" s="52" t="s">
        <v>1601</v>
      </c>
      <c r="Q383" s="50" t="s">
        <v>1601</v>
      </c>
      <c r="R383" s="50" t="s">
        <v>1653</v>
      </c>
      <c r="S383" s="51">
        <v>6</v>
      </c>
      <c r="T383" s="136" t="str">
        <f>IFERROR([Expenditure3]*HLOOKUP([Expenditure2],'Curr conv'!$B$17:$BF$56,VLOOKUP('Data Reference Sheet'!$A$1,'Data Reference Sheet'!$A$11:$B$27,2,0),FALSE), "No data")</f>
        <v>No data</v>
      </c>
      <c r="U383" s="136" t="str">
        <f>IFERROR(Table1[[#This Row],[Calculation1]]/Exchange,"No data")</f>
        <v>No data</v>
      </c>
      <c r="V383"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3" s="136" t="str">
        <f>IFERROR(Table1[[#This Row],[Calculation3]]/Exchange,"No data")</f>
        <v>No data</v>
      </c>
    </row>
    <row r="384" spans="2:23">
      <c r="B384" s="50" t="s">
        <v>298</v>
      </c>
      <c r="C384" s="50" t="s">
        <v>1648</v>
      </c>
      <c r="D384" s="50" t="s">
        <v>1647</v>
      </c>
      <c r="E384" s="50" t="s">
        <v>296</v>
      </c>
      <c r="F384" s="51" t="s">
        <v>1618</v>
      </c>
      <c r="G384" s="50" t="s">
        <v>299</v>
      </c>
      <c r="H384" s="50" t="s">
        <v>1608</v>
      </c>
      <c r="I384" s="50" t="s">
        <v>1599</v>
      </c>
      <c r="J384" s="50">
        <v>8</v>
      </c>
      <c r="K384" s="139">
        <v>2008</v>
      </c>
      <c r="L384" s="139">
        <v>2</v>
      </c>
      <c r="M384" s="141">
        <v>1</v>
      </c>
      <c r="N384" s="50" t="s">
        <v>16</v>
      </c>
      <c r="O384" s="50">
        <v>2008</v>
      </c>
      <c r="P384" s="52">
        <v>30</v>
      </c>
      <c r="Q384" s="50">
        <v>1</v>
      </c>
      <c r="R384" s="50" t="s">
        <v>1653</v>
      </c>
      <c r="S384" s="51">
        <v>6</v>
      </c>
      <c r="T384" s="136">
        <f>IFERROR([Expenditure3]*HLOOKUP([Expenditure2],'Curr conv'!$B$17:$BF$56,VLOOKUP('Data Reference Sheet'!$A$1,'Data Reference Sheet'!$A$11:$B$27,2,0),FALSE), "No data")</f>
        <v>36.060630528014229</v>
      </c>
      <c r="U384" s="136">
        <f>IFERROR(Table1[[#This Row],[Calculation1]]/Exchange,"No data")</f>
        <v>25.596699693366148</v>
      </c>
      <c r="V384"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6.0101050880023719</v>
      </c>
      <c r="W384" s="136">
        <f>IFERROR(Table1[[#This Row],[Calculation3]]/Exchange,"No data")</f>
        <v>4.2661166155610246</v>
      </c>
    </row>
    <row r="385" spans="2:23">
      <c r="B385" s="50" t="s">
        <v>298</v>
      </c>
      <c r="C385" s="50" t="s">
        <v>1648</v>
      </c>
      <c r="D385" s="50" t="s">
        <v>1647</v>
      </c>
      <c r="E385" s="50" t="s">
        <v>296</v>
      </c>
      <c r="F385" s="51" t="s">
        <v>1618</v>
      </c>
      <c r="G385" s="50" t="s">
        <v>299</v>
      </c>
      <c r="H385" s="50" t="s">
        <v>1608</v>
      </c>
      <c r="I385" s="50" t="s">
        <v>1599</v>
      </c>
      <c r="J385" s="50">
        <v>8</v>
      </c>
      <c r="K385" s="139" t="s">
        <v>1601</v>
      </c>
      <c r="L385" s="139" t="s">
        <v>1601</v>
      </c>
      <c r="M385" s="141" t="s">
        <v>1601</v>
      </c>
      <c r="N385" s="50" t="s">
        <v>19</v>
      </c>
      <c r="O385" s="50">
        <v>2009</v>
      </c>
      <c r="P385" s="52" t="s">
        <v>1601</v>
      </c>
      <c r="Q385" s="50" t="s">
        <v>1601</v>
      </c>
      <c r="R385" s="50" t="s">
        <v>1653</v>
      </c>
      <c r="S385" s="51">
        <v>6</v>
      </c>
      <c r="T385" s="136" t="str">
        <f>IFERROR([Expenditure3]*HLOOKUP([Expenditure2],'Curr conv'!$B$17:$BF$56,VLOOKUP('Data Reference Sheet'!$A$1,'Data Reference Sheet'!$A$11:$B$27,2,0),FALSE), "No data")</f>
        <v>No data</v>
      </c>
      <c r="U385" s="136" t="str">
        <f>IFERROR(Table1[[#This Row],[Calculation1]]/Exchange,"No data")</f>
        <v>No data</v>
      </c>
      <c r="V385"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5" s="136" t="str">
        <f>IFERROR(Table1[[#This Row],[Calculation3]]/Exchange,"No data")</f>
        <v>No data</v>
      </c>
    </row>
    <row r="386" spans="2:23">
      <c r="B386" s="50" t="s">
        <v>300</v>
      </c>
      <c r="C386" s="50" t="s">
        <v>1648</v>
      </c>
      <c r="D386" s="50" t="s">
        <v>1647</v>
      </c>
      <c r="E386" s="50" t="s">
        <v>301</v>
      </c>
      <c r="F386" s="51" t="s">
        <v>1626</v>
      </c>
      <c r="G386" s="50" t="s">
        <v>302</v>
      </c>
      <c r="H386" s="50" t="s">
        <v>1608</v>
      </c>
      <c r="I386" s="50" t="s">
        <v>1599</v>
      </c>
      <c r="J386" s="50">
        <v>22</v>
      </c>
      <c r="K386" s="139">
        <v>2008</v>
      </c>
      <c r="L386" s="139">
        <v>2</v>
      </c>
      <c r="M386" s="141">
        <v>1</v>
      </c>
      <c r="N386" s="50" t="s">
        <v>16</v>
      </c>
      <c r="O386" s="50">
        <v>2008</v>
      </c>
      <c r="P386" s="52">
        <v>85</v>
      </c>
      <c r="Q386" s="50">
        <v>1</v>
      </c>
      <c r="R386" s="50" t="s">
        <v>1653</v>
      </c>
      <c r="S386" s="51">
        <v>6</v>
      </c>
      <c r="T386" s="136">
        <f>IFERROR([Expenditure3]*HLOOKUP([Expenditure2],'Curr conv'!$B$17:$BF$56,VLOOKUP('Data Reference Sheet'!$A$1,'Data Reference Sheet'!$A$11:$B$27,2,0),FALSE), "No data")</f>
        <v>102.17178649604031</v>
      </c>
      <c r="U386" s="136">
        <f>IFERROR(Table1[[#This Row],[Calculation1]]/Exchange,"No data")</f>
        <v>72.523982464537411</v>
      </c>
      <c r="V386" s="136">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17.028631082673385</v>
      </c>
      <c r="W386" s="136">
        <f>IFERROR(Table1[[#This Row],[Calculation3]]/Exchange,"No data")</f>
        <v>12.087330410756236</v>
      </c>
    </row>
    <row r="387" spans="2:23">
      <c r="B387" s="50" t="s">
        <v>300</v>
      </c>
      <c r="C387" s="50" t="s">
        <v>1648</v>
      </c>
      <c r="D387" s="50" t="s">
        <v>1647</v>
      </c>
      <c r="E387" s="50" t="s">
        <v>301</v>
      </c>
      <c r="F387" s="51" t="s">
        <v>1626</v>
      </c>
      <c r="G387" s="50" t="s">
        <v>302</v>
      </c>
      <c r="H387" s="50" t="s">
        <v>1608</v>
      </c>
      <c r="I387" s="50" t="s">
        <v>1599</v>
      </c>
      <c r="J387" s="50">
        <v>22</v>
      </c>
      <c r="K387" s="139" t="s">
        <v>1601</v>
      </c>
      <c r="L387" s="139" t="s">
        <v>1601</v>
      </c>
      <c r="M387" s="141" t="s">
        <v>1601</v>
      </c>
      <c r="N387" s="50" t="s">
        <v>19</v>
      </c>
      <c r="O387" s="50">
        <v>2009</v>
      </c>
      <c r="P387" s="52" t="s">
        <v>1601</v>
      </c>
      <c r="Q387" s="50" t="s">
        <v>1601</v>
      </c>
      <c r="R387" s="50" t="s">
        <v>1653</v>
      </c>
      <c r="S387" s="51">
        <v>6</v>
      </c>
      <c r="T387" s="136" t="str">
        <f>IFERROR([Expenditure3]*HLOOKUP([Expenditure2],'Curr conv'!$B$17:$BF$56,VLOOKUP('Data Reference Sheet'!$A$1,'Data Reference Sheet'!$A$11:$B$27,2,0),FALSE), "No data")</f>
        <v>No data</v>
      </c>
      <c r="U387" s="136" t="str">
        <f>IFERROR(Table1[[#This Row],[Calculation1]]/Exchange,"No data")</f>
        <v>No data</v>
      </c>
      <c r="V387" s="136" t="str">
        <f>IFERROR(IF(Table1[[#This Row],[Expenditure1]]="CapEx",(Table1[[#This Row],[Calculation1]]/Table1[[#This Row],[Lifespan1]]),IF(Table1[[#This Row],[Expenditure1]]="OpEx",(Table1[[#This Row],[Calculation1]]/#REF!),IF(Table1[[#This Row],[Expenditure1]]="CapManEx",(Table1[[#This Row],[Calculation1]]/Table1[[#This Row],[Facilityinfo3]]),IF(Table1[[#This Row],[Expenditure1]]="ExpDs",(Table1[[#This Row],[Calculation1]]/1))))),"No Data")</f>
        <v>No Data</v>
      </c>
      <c r="W387" s="136" t="str">
        <f>IFERROR(Table1[[#This Row],[Calculation3]]/Exchange,"No data")</f>
        <v>No data</v>
      </c>
    </row>
    <row r="389" spans="2:23">
      <c r="I389" s="50"/>
    </row>
    <row r="390" spans="2:23">
      <c r="I390" s="50"/>
    </row>
    <row r="391" spans="2:23">
      <c r="I391" s="50"/>
    </row>
    <row r="392" spans="2:23">
      <c r="I392" s="50"/>
    </row>
    <row r="393" spans="2:23">
      <c r="I393" s="50"/>
    </row>
    <row r="394" spans="2:23">
      <c r="I394" s="50"/>
    </row>
    <row r="395" spans="2:23">
      <c r="I395" s="50"/>
    </row>
    <row r="396" spans="2:23">
      <c r="I396" s="50"/>
    </row>
    <row r="397" spans="2:23">
      <c r="I397" s="50"/>
    </row>
    <row r="398" spans="2:23">
      <c r="I398" s="50"/>
    </row>
    <row r="399" spans="2:23">
      <c r="I399" s="50"/>
    </row>
    <row r="400" spans="2:23">
      <c r="I400" s="50"/>
    </row>
    <row r="401" spans="9:9">
      <c r="I401" s="50"/>
    </row>
    <row r="402" spans="9:9">
      <c r="I402" s="50"/>
    </row>
    <row r="403" spans="9:9">
      <c r="I403" s="50"/>
    </row>
    <row r="404" spans="9:9">
      <c r="I404" s="50"/>
    </row>
    <row r="405" spans="9:9">
      <c r="I405" s="50"/>
    </row>
    <row r="406" spans="9:9">
      <c r="I406" s="50"/>
    </row>
    <row r="407" spans="9:9">
      <c r="I407" s="50"/>
    </row>
    <row r="408" spans="9:9">
      <c r="I408" s="50"/>
    </row>
    <row r="409" spans="9:9">
      <c r="I409" s="50"/>
    </row>
    <row r="410" spans="9:9">
      <c r="I410" s="50"/>
    </row>
    <row r="411" spans="9:9">
      <c r="I411" s="50"/>
    </row>
    <row r="412" spans="9:9">
      <c r="I412" s="50"/>
    </row>
    <row r="413" spans="9:9">
      <c r="I413" s="50"/>
    </row>
    <row r="414" spans="9:9">
      <c r="I414" s="50"/>
    </row>
    <row r="415" spans="9:9">
      <c r="I415" s="50"/>
    </row>
    <row r="416" spans="9:9">
      <c r="I416" s="50"/>
    </row>
    <row r="417" spans="9:9">
      <c r="I417" s="50"/>
    </row>
    <row r="418" spans="9:9">
      <c r="I418" s="50"/>
    </row>
    <row r="419" spans="9:9">
      <c r="I419" s="50"/>
    </row>
    <row r="420" spans="9:9">
      <c r="I420" s="50"/>
    </row>
    <row r="421" spans="9:9">
      <c r="I421" s="50"/>
    </row>
    <row r="422" spans="9:9">
      <c r="I422" s="50"/>
    </row>
    <row r="423" spans="9:9">
      <c r="I423" s="50"/>
    </row>
    <row r="424" spans="9:9">
      <c r="I424" s="50"/>
    </row>
    <row r="425" spans="9:9">
      <c r="I425" s="50"/>
    </row>
    <row r="426" spans="9:9">
      <c r="I426" s="50"/>
    </row>
    <row r="427" spans="9:9">
      <c r="I427" s="50"/>
    </row>
    <row r="428" spans="9:9">
      <c r="I428" s="50"/>
    </row>
    <row r="429" spans="9:9">
      <c r="I429" s="50"/>
    </row>
    <row r="430" spans="9:9">
      <c r="I430" s="50"/>
    </row>
    <row r="431" spans="9:9">
      <c r="I431" s="50"/>
    </row>
    <row r="432" spans="9:9">
      <c r="I432" s="50"/>
    </row>
    <row r="433" spans="9:9">
      <c r="I433" s="50"/>
    </row>
    <row r="434" spans="9:9">
      <c r="I434" s="50"/>
    </row>
    <row r="435" spans="9:9">
      <c r="I435" s="50"/>
    </row>
    <row r="436" spans="9:9">
      <c r="I436" s="50"/>
    </row>
    <row r="437" spans="9:9">
      <c r="I437" s="50"/>
    </row>
    <row r="438" spans="9:9">
      <c r="I438" s="50"/>
    </row>
    <row r="439" spans="9:9">
      <c r="I439" s="50"/>
    </row>
    <row r="440" spans="9:9">
      <c r="I440" s="50"/>
    </row>
    <row r="441" spans="9:9">
      <c r="I441" s="50"/>
    </row>
    <row r="442" spans="9:9">
      <c r="I442" s="50"/>
    </row>
    <row r="443" spans="9:9">
      <c r="I443" s="50"/>
    </row>
    <row r="444" spans="9:9">
      <c r="I444" s="50"/>
    </row>
    <row r="445" spans="9:9">
      <c r="I445" s="50"/>
    </row>
    <row r="446" spans="9:9">
      <c r="I446" s="50"/>
    </row>
    <row r="447" spans="9:9">
      <c r="I447" s="50"/>
    </row>
    <row r="448" spans="9:9">
      <c r="I448" s="50"/>
    </row>
    <row r="449" spans="9:9">
      <c r="I449" s="50"/>
    </row>
    <row r="450" spans="9:9">
      <c r="I450" s="50"/>
    </row>
    <row r="451" spans="9:9">
      <c r="I451" s="50"/>
    </row>
    <row r="452" spans="9:9">
      <c r="I452" s="50"/>
    </row>
    <row r="453" spans="9:9">
      <c r="I453" s="50"/>
    </row>
    <row r="454" spans="9:9">
      <c r="I454" s="50"/>
    </row>
    <row r="455" spans="9:9">
      <c r="I455" s="50"/>
    </row>
    <row r="456" spans="9:9">
      <c r="I456" s="50"/>
    </row>
    <row r="457" spans="9:9">
      <c r="I457" s="50"/>
    </row>
    <row r="458" spans="9:9">
      <c r="I458" s="50"/>
    </row>
    <row r="459" spans="9:9">
      <c r="I459" s="50"/>
    </row>
    <row r="460" spans="9:9">
      <c r="I460" s="50"/>
    </row>
    <row r="461" spans="9:9">
      <c r="I461" s="50"/>
    </row>
    <row r="462" spans="9:9">
      <c r="I462" s="50"/>
    </row>
    <row r="463" spans="9:9">
      <c r="I463" s="50"/>
    </row>
    <row r="464" spans="9:9">
      <c r="I464" s="50"/>
    </row>
    <row r="465" spans="9:9">
      <c r="I465" s="50"/>
    </row>
    <row r="466" spans="9:9">
      <c r="I466" s="50"/>
    </row>
    <row r="467" spans="9:9">
      <c r="I467" s="50"/>
    </row>
    <row r="468" spans="9:9">
      <c r="I468" s="50"/>
    </row>
    <row r="469" spans="9:9">
      <c r="I469" s="50"/>
    </row>
    <row r="470" spans="9:9">
      <c r="I470" s="50"/>
    </row>
    <row r="471" spans="9:9">
      <c r="I471" s="50"/>
    </row>
    <row r="472" spans="9:9">
      <c r="I472" s="50"/>
    </row>
    <row r="473" spans="9:9">
      <c r="I473" s="50"/>
    </row>
    <row r="474" spans="9:9">
      <c r="I474" s="50"/>
    </row>
    <row r="475" spans="9:9">
      <c r="I475" s="50"/>
    </row>
    <row r="476" spans="9:9">
      <c r="I476" s="50"/>
    </row>
    <row r="477" spans="9:9">
      <c r="I477" s="50"/>
    </row>
    <row r="478" spans="9:9">
      <c r="I478" s="50"/>
    </row>
    <row r="479" spans="9:9">
      <c r="I479" s="50"/>
    </row>
    <row r="480" spans="9:9">
      <c r="I480" s="50"/>
    </row>
    <row r="481" spans="9:9">
      <c r="I481" s="50"/>
    </row>
    <row r="482" spans="9:9">
      <c r="I482" s="50"/>
    </row>
    <row r="483" spans="9:9">
      <c r="I483" s="50"/>
    </row>
    <row r="484" spans="9:9">
      <c r="I484" s="50"/>
    </row>
    <row r="485" spans="9:9">
      <c r="I485" s="50"/>
    </row>
    <row r="486" spans="9:9">
      <c r="I486" s="50"/>
    </row>
    <row r="487" spans="9:9">
      <c r="I487" s="50"/>
    </row>
    <row r="488" spans="9:9">
      <c r="I488" s="50"/>
    </row>
    <row r="489" spans="9:9">
      <c r="I489" s="50"/>
    </row>
    <row r="490" spans="9:9">
      <c r="I490" s="50"/>
    </row>
    <row r="491" spans="9:9">
      <c r="I491" s="50"/>
    </row>
    <row r="492" spans="9:9">
      <c r="I492" s="50"/>
    </row>
    <row r="493" spans="9:9">
      <c r="I493" s="50"/>
    </row>
    <row r="494" spans="9:9">
      <c r="I494" s="50"/>
    </row>
    <row r="495" spans="9:9">
      <c r="I495" s="50"/>
    </row>
    <row r="496" spans="9:9">
      <c r="I496" s="50"/>
    </row>
    <row r="497" spans="9:9">
      <c r="I497" s="50"/>
    </row>
    <row r="498" spans="9:9">
      <c r="I498" s="50"/>
    </row>
    <row r="499" spans="9:9">
      <c r="I499" s="50"/>
    </row>
    <row r="500" spans="9:9">
      <c r="I500" s="50"/>
    </row>
    <row r="501" spans="9:9">
      <c r="I501" s="50"/>
    </row>
    <row r="502" spans="9:9">
      <c r="I502" s="50"/>
    </row>
    <row r="503" spans="9:9">
      <c r="I503" s="50"/>
    </row>
    <row r="504" spans="9:9">
      <c r="I504" s="50"/>
    </row>
    <row r="505" spans="9:9">
      <c r="I505" s="50"/>
    </row>
    <row r="506" spans="9:9">
      <c r="I506" s="71"/>
    </row>
  </sheetData>
  <mergeCells count="4">
    <mergeCell ref="B1:H1"/>
    <mergeCell ref="I1:M1"/>
    <mergeCell ref="T1:W1"/>
    <mergeCell ref="N1:Q1"/>
  </mergeCells>
  <pageMargins left="0.7" right="0.7" top="0.75" bottom="0.75" header="0.3" footer="0.3"/>
  <pageSetup paperSize="9" orientation="landscape" r:id="rId1"/>
  <headerFooter>
    <oddFooter>&amp;Rpage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sheetPr>
    <tabColor theme="7"/>
  </sheetPr>
  <dimension ref="A1:D34"/>
  <sheetViews>
    <sheetView workbookViewId="0"/>
  </sheetViews>
  <sheetFormatPr defaultRowHeight="15"/>
  <cols>
    <col min="1" max="1" width="28" style="1" customWidth="1"/>
    <col min="2" max="2" width="31" style="1" customWidth="1"/>
    <col min="3" max="3" width="13" style="1" customWidth="1"/>
    <col min="4" max="4" width="24.140625" style="1" customWidth="1"/>
    <col min="5" max="16384" width="9.140625" style="1"/>
  </cols>
  <sheetData>
    <row r="1" spans="1:4">
      <c r="A1" s="156" t="s">
        <v>1602</v>
      </c>
      <c r="B1" s="156" t="s">
        <v>1603</v>
      </c>
      <c r="C1" s="156" t="s">
        <v>1604</v>
      </c>
      <c r="D1" s="156" t="s">
        <v>1605</v>
      </c>
    </row>
    <row r="2" spans="1:4">
      <c r="A2" s="59" t="s">
        <v>1664</v>
      </c>
      <c r="B2" s="59" t="s">
        <v>1693</v>
      </c>
      <c r="C2" s="59" t="s">
        <v>1662</v>
      </c>
      <c r="D2" s="59" t="s">
        <v>1644</v>
      </c>
    </row>
    <row r="3" spans="1:4">
      <c r="A3" s="59" t="s">
        <v>1664</v>
      </c>
      <c r="B3" s="59" t="s">
        <v>1694</v>
      </c>
      <c r="C3" s="59" t="s">
        <v>1656</v>
      </c>
      <c r="D3" s="59" t="s">
        <v>1645</v>
      </c>
    </row>
    <row r="4" spans="1:4">
      <c r="A4" s="59" t="s">
        <v>1664</v>
      </c>
      <c r="B4" s="59" t="s">
        <v>2</v>
      </c>
      <c r="C4" s="59" t="s">
        <v>1656</v>
      </c>
      <c r="D4" s="59" t="s">
        <v>1610</v>
      </c>
    </row>
    <row r="5" spans="1:4">
      <c r="A5" s="59" t="s">
        <v>1664</v>
      </c>
      <c r="B5" s="59" t="s">
        <v>1643</v>
      </c>
      <c r="C5" s="59" t="s">
        <v>1719</v>
      </c>
      <c r="D5" s="59" t="s">
        <v>1611</v>
      </c>
    </row>
    <row r="6" spans="1:4">
      <c r="A6" s="59" t="s">
        <v>1664</v>
      </c>
      <c r="B6" s="59" t="s">
        <v>1606</v>
      </c>
      <c r="C6" s="59" t="s">
        <v>1656</v>
      </c>
      <c r="D6" s="59" t="s">
        <v>1669</v>
      </c>
    </row>
    <row r="7" spans="1:4">
      <c r="A7" s="59" t="s">
        <v>1664</v>
      </c>
      <c r="B7" s="59" t="s">
        <v>1607</v>
      </c>
      <c r="C7" s="59" t="s">
        <v>1662</v>
      </c>
      <c r="D7" s="59" t="s">
        <v>1670</v>
      </c>
    </row>
    <row r="8" spans="1:4">
      <c r="A8" s="59" t="s">
        <v>1664</v>
      </c>
      <c r="B8" s="59" t="s">
        <v>1695</v>
      </c>
      <c r="C8" s="59" t="s">
        <v>1656</v>
      </c>
      <c r="D8" s="59" t="s">
        <v>1671</v>
      </c>
    </row>
    <row r="9" spans="1:4">
      <c r="A9" s="59" t="s">
        <v>1664</v>
      </c>
      <c r="B9" s="59" t="s">
        <v>1696</v>
      </c>
      <c r="C9" s="59" t="s">
        <v>1656</v>
      </c>
      <c r="D9" s="59" t="s">
        <v>1722</v>
      </c>
    </row>
    <row r="10" spans="1:4">
      <c r="A10" s="59" t="s">
        <v>1687</v>
      </c>
      <c r="B10" s="59" t="s">
        <v>1697</v>
      </c>
      <c r="C10" s="59" t="s">
        <v>1656</v>
      </c>
      <c r="D10" s="59" t="s">
        <v>1723</v>
      </c>
    </row>
    <row r="11" spans="1:4">
      <c r="A11" s="59" t="s">
        <v>1687</v>
      </c>
      <c r="B11" s="59" t="s">
        <v>1698</v>
      </c>
      <c r="C11" s="59" t="s">
        <v>1656</v>
      </c>
      <c r="D11" s="59" t="s">
        <v>1724</v>
      </c>
    </row>
    <row r="12" spans="1:4">
      <c r="A12" s="59" t="s">
        <v>1687</v>
      </c>
      <c r="B12" s="59" t="s">
        <v>1699</v>
      </c>
      <c r="C12" s="59" t="s">
        <v>1656</v>
      </c>
      <c r="D12" s="59" t="s">
        <v>1725</v>
      </c>
    </row>
    <row r="13" spans="1:4">
      <c r="A13" s="59" t="s">
        <v>1687</v>
      </c>
      <c r="B13" s="59" t="s">
        <v>1700</v>
      </c>
      <c r="C13" s="59" t="s">
        <v>1656</v>
      </c>
      <c r="D13" s="59" t="s">
        <v>1726</v>
      </c>
    </row>
    <row r="14" spans="1:4">
      <c r="A14" s="59" t="s">
        <v>1687</v>
      </c>
      <c r="B14" s="59" t="s">
        <v>1701</v>
      </c>
      <c r="C14" s="59" t="s">
        <v>1720</v>
      </c>
      <c r="D14" s="59" t="s">
        <v>1727</v>
      </c>
    </row>
    <row r="15" spans="1:4">
      <c r="A15" s="59" t="s">
        <v>1687</v>
      </c>
      <c r="B15" s="59" t="s">
        <v>1702</v>
      </c>
      <c r="C15" s="59" t="s">
        <v>1720</v>
      </c>
      <c r="D15" s="59" t="s">
        <v>1728</v>
      </c>
    </row>
    <row r="16" spans="1:4">
      <c r="A16" s="59" t="s">
        <v>1687</v>
      </c>
      <c r="B16" s="59" t="s">
        <v>1703</v>
      </c>
      <c r="C16" s="59" t="s">
        <v>1656</v>
      </c>
      <c r="D16" s="59" t="s">
        <v>1729</v>
      </c>
    </row>
    <row r="17" spans="1:4">
      <c r="A17" s="59" t="s">
        <v>1688</v>
      </c>
      <c r="B17" s="59" t="s">
        <v>2273</v>
      </c>
      <c r="C17" s="59" t="s">
        <v>1656</v>
      </c>
      <c r="D17" s="59" t="s">
        <v>1730</v>
      </c>
    </row>
    <row r="18" spans="1:4">
      <c r="A18" s="59" t="s">
        <v>1688</v>
      </c>
      <c r="B18" s="59" t="s">
        <v>2274</v>
      </c>
      <c r="C18" s="59" t="s">
        <v>1656</v>
      </c>
      <c r="D18" s="59" t="s">
        <v>1731</v>
      </c>
    </row>
    <row r="19" spans="1:4">
      <c r="A19" s="59" t="s">
        <v>1689</v>
      </c>
      <c r="B19" s="59" t="s">
        <v>1704</v>
      </c>
      <c r="C19" s="59" t="s">
        <v>1656</v>
      </c>
      <c r="D19" s="59" t="s">
        <v>1732</v>
      </c>
    </row>
    <row r="20" spans="1:4">
      <c r="A20" s="59" t="s">
        <v>1689</v>
      </c>
      <c r="B20" s="59" t="s">
        <v>1705</v>
      </c>
      <c r="C20" s="59" t="s">
        <v>1656</v>
      </c>
      <c r="D20" s="59" t="s">
        <v>1733</v>
      </c>
    </row>
    <row r="21" spans="1:4">
      <c r="A21" s="59" t="s">
        <v>1690</v>
      </c>
      <c r="B21" s="59" t="s">
        <v>1706</v>
      </c>
      <c r="C21" s="59" t="s">
        <v>1656</v>
      </c>
      <c r="D21" s="59" t="s">
        <v>1734</v>
      </c>
    </row>
    <row r="22" spans="1:4">
      <c r="A22" s="59" t="s">
        <v>1690</v>
      </c>
      <c r="B22" s="59" t="s">
        <v>1707</v>
      </c>
      <c r="C22" s="59" t="s">
        <v>1656</v>
      </c>
      <c r="D22" s="59" t="s">
        <v>1735</v>
      </c>
    </row>
    <row r="23" spans="1:4">
      <c r="A23" s="59" t="s">
        <v>1691</v>
      </c>
      <c r="B23" s="59" t="s">
        <v>1708</v>
      </c>
      <c r="C23" s="59" t="s">
        <v>1656</v>
      </c>
      <c r="D23" s="59" t="s">
        <v>1736</v>
      </c>
    </row>
    <row r="24" spans="1:4">
      <c r="A24" s="59" t="s">
        <v>1691</v>
      </c>
      <c r="B24" s="59" t="s">
        <v>1709</v>
      </c>
      <c r="C24" s="59" t="s">
        <v>1656</v>
      </c>
      <c r="D24" s="59" t="s">
        <v>1737</v>
      </c>
    </row>
    <row r="25" spans="1:4">
      <c r="A25" s="59" t="s">
        <v>1691</v>
      </c>
      <c r="B25" s="59" t="s">
        <v>1710</v>
      </c>
      <c r="C25" s="59" t="s">
        <v>1656</v>
      </c>
      <c r="D25" s="59" t="s">
        <v>1738</v>
      </c>
    </row>
    <row r="26" spans="1:4">
      <c r="A26" s="59" t="s">
        <v>1691</v>
      </c>
      <c r="B26" s="59" t="s">
        <v>1711</v>
      </c>
      <c r="C26" s="59" t="s">
        <v>1656</v>
      </c>
      <c r="D26" s="59" t="s">
        <v>1739</v>
      </c>
    </row>
    <row r="27" spans="1:4">
      <c r="A27" s="59" t="s">
        <v>1691</v>
      </c>
      <c r="B27" s="59" t="s">
        <v>1712</v>
      </c>
      <c r="C27" s="59" t="s">
        <v>1656</v>
      </c>
      <c r="D27" s="59" t="s">
        <v>1740</v>
      </c>
    </row>
    <row r="28" spans="1:4">
      <c r="A28" s="59" t="s">
        <v>1691</v>
      </c>
      <c r="B28" s="59" t="s">
        <v>1713</v>
      </c>
      <c r="C28" s="59" t="s">
        <v>1656</v>
      </c>
      <c r="D28" s="59" t="s">
        <v>1741</v>
      </c>
    </row>
    <row r="29" spans="1:4">
      <c r="A29" s="59" t="s">
        <v>1691</v>
      </c>
      <c r="B29" s="59" t="s">
        <v>2275</v>
      </c>
      <c r="C29" s="59" t="s">
        <v>1656</v>
      </c>
      <c r="D29" s="59" t="s">
        <v>1742</v>
      </c>
    </row>
    <row r="30" spans="1:4">
      <c r="A30" s="59" t="s">
        <v>1692</v>
      </c>
      <c r="B30" s="59" t="s">
        <v>1714</v>
      </c>
      <c r="C30" s="59" t="s">
        <v>1721</v>
      </c>
      <c r="D30" s="59" t="s">
        <v>1743</v>
      </c>
    </row>
    <row r="31" spans="1:4">
      <c r="A31" s="59" t="s">
        <v>1692</v>
      </c>
      <c r="B31" s="59" t="s">
        <v>1715</v>
      </c>
      <c r="C31" s="59" t="s">
        <v>1721</v>
      </c>
      <c r="D31" s="59" t="s">
        <v>1744</v>
      </c>
    </row>
    <row r="32" spans="1:4">
      <c r="A32" s="59" t="s">
        <v>1692</v>
      </c>
      <c r="B32" s="59" t="s">
        <v>1716</v>
      </c>
      <c r="C32" s="59" t="s">
        <v>1721</v>
      </c>
      <c r="D32" s="59" t="s">
        <v>1745</v>
      </c>
    </row>
    <row r="33" spans="1:4">
      <c r="A33" s="59" t="s">
        <v>1692</v>
      </c>
      <c r="B33" s="59" t="s">
        <v>1717</v>
      </c>
      <c r="C33" s="59" t="s">
        <v>1721</v>
      </c>
      <c r="D33" s="59" t="s">
        <v>1746</v>
      </c>
    </row>
    <row r="34" spans="1:4">
      <c r="A34" s="59" t="s">
        <v>1692</v>
      </c>
      <c r="B34" s="59" t="s">
        <v>1718</v>
      </c>
      <c r="C34" s="59" t="s">
        <v>1721</v>
      </c>
      <c r="D34" s="59" t="s">
        <v>1747</v>
      </c>
    </row>
  </sheetData>
  <autoFilter ref="A1:D1"/>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9" tint="-0.249977111117893"/>
    <pageSetUpPr fitToPage="1"/>
  </sheetPr>
  <dimension ref="A1:BA1278"/>
  <sheetViews>
    <sheetView showGridLines="0" zoomScale="80" zoomScaleNormal="80" workbookViewId="0">
      <pane xSplit="3" ySplit="4" topLeftCell="Y5" activePane="bottomRight" state="frozen"/>
      <selection pane="topRight" activeCell="D1" sqref="D1"/>
      <selection pane="bottomLeft" activeCell="A4" sqref="A4"/>
      <selection pane="bottomRight"/>
    </sheetView>
  </sheetViews>
  <sheetFormatPr defaultRowHeight="15"/>
  <cols>
    <col min="1" max="1" width="26.7109375" style="1" bestFit="1" customWidth="1"/>
    <col min="2" max="2" width="16.42578125" style="1" customWidth="1"/>
    <col min="3" max="3" width="12" style="1" bestFit="1" customWidth="1"/>
    <col min="4" max="4" width="11.5703125" style="1" bestFit="1" customWidth="1"/>
    <col min="5" max="5" width="17.28515625" style="1" bestFit="1" customWidth="1"/>
    <col min="6" max="6" width="17.5703125" style="2" customWidth="1"/>
    <col min="7" max="7" width="11.5703125" style="1" bestFit="1" customWidth="1"/>
    <col min="8" max="8" width="22.140625" style="76" bestFit="1" customWidth="1"/>
    <col min="9" max="9" width="12.5703125" style="76" bestFit="1" customWidth="1"/>
    <col min="10" max="10" width="23.85546875" style="1" bestFit="1" customWidth="1"/>
    <col min="11" max="11" width="16.42578125" style="1" customWidth="1"/>
    <col min="12" max="12" width="56.7109375" style="1" bestFit="1" customWidth="1"/>
    <col min="13" max="13" width="16.42578125" style="1" customWidth="1"/>
    <col min="14" max="14" width="14.5703125" style="1" customWidth="1"/>
    <col min="15" max="15" width="12.85546875" style="1" customWidth="1"/>
    <col min="16" max="16" width="14.7109375" style="1" customWidth="1"/>
    <col min="17" max="17" width="18.28515625" style="1" customWidth="1"/>
    <col min="18" max="18" width="17.140625" style="1" customWidth="1"/>
    <col min="19" max="19" width="18.42578125" style="76" customWidth="1"/>
    <col min="20" max="20" width="14.85546875" style="76" customWidth="1"/>
    <col min="21" max="21" width="38.5703125" style="1" customWidth="1"/>
    <col min="22" max="22" width="13.85546875" style="1" customWidth="1"/>
    <col min="23" max="23" width="18.28515625" style="1" bestFit="1" customWidth="1"/>
    <col min="24" max="24" width="17.85546875" style="1" customWidth="1"/>
    <col min="25" max="25" width="13.85546875" style="1" customWidth="1"/>
    <col min="26" max="26" width="15.7109375" style="1" customWidth="1"/>
    <col min="27" max="27" width="25.5703125" style="1" customWidth="1"/>
    <col min="28" max="28" width="24.85546875" style="1" bestFit="1" customWidth="1"/>
    <col min="29" max="29" width="24.85546875" style="1" customWidth="1"/>
    <col min="30" max="33" width="39.140625" style="45" customWidth="1"/>
    <col min="34" max="34" width="18.140625" style="1" bestFit="1" customWidth="1"/>
    <col min="35" max="43" width="9.140625" style="1"/>
    <col min="44" max="44" width="0" style="1" hidden="1" customWidth="1"/>
    <col min="45" max="45" width="13.7109375" style="1" hidden="1" customWidth="1"/>
    <col min="46" max="53" width="0" style="1" hidden="1" customWidth="1"/>
    <col min="54" max="16384" width="9.140625" style="1"/>
  </cols>
  <sheetData>
    <row r="1" spans="1:53" s="157" customFormat="1">
      <c r="A1" s="129" t="s">
        <v>1602</v>
      </c>
      <c r="B1" s="196" t="s">
        <v>1664</v>
      </c>
      <c r="C1" s="197"/>
      <c r="D1" s="197"/>
      <c r="E1" s="197"/>
      <c r="F1" s="197"/>
      <c r="G1" s="197"/>
      <c r="H1" s="197"/>
      <c r="I1" s="197"/>
      <c r="J1" s="198" t="s">
        <v>1687</v>
      </c>
      <c r="K1" s="198"/>
      <c r="L1" s="198"/>
      <c r="M1" s="198"/>
      <c r="N1" s="198"/>
      <c r="O1" s="198"/>
      <c r="P1" s="198"/>
      <c r="Q1" s="199" t="s">
        <v>1688</v>
      </c>
      <c r="R1" s="199"/>
      <c r="S1" s="200" t="s">
        <v>1689</v>
      </c>
      <c r="T1" s="200"/>
      <c r="U1" s="201" t="s">
        <v>1690</v>
      </c>
      <c r="V1" s="201"/>
      <c r="W1" s="202" t="s">
        <v>1691</v>
      </c>
      <c r="X1" s="202"/>
      <c r="Y1" s="202"/>
      <c r="Z1" s="202"/>
      <c r="AA1" s="202"/>
      <c r="AB1" s="202"/>
      <c r="AC1" s="202"/>
      <c r="AD1" s="194" t="s">
        <v>1692</v>
      </c>
      <c r="AE1" s="195"/>
      <c r="AF1" s="195"/>
      <c r="AG1" s="195"/>
      <c r="AH1" s="195"/>
    </row>
    <row r="2" spans="1:53" s="163" customFormat="1">
      <c r="A2" s="158" t="s">
        <v>1603</v>
      </c>
      <c r="B2" s="159" t="s">
        <v>1693</v>
      </c>
      <c r="C2" s="159" t="s">
        <v>1694</v>
      </c>
      <c r="D2" s="159" t="s">
        <v>2</v>
      </c>
      <c r="E2" s="159" t="s">
        <v>1643</v>
      </c>
      <c r="F2" s="160" t="s">
        <v>1606</v>
      </c>
      <c r="G2" s="159" t="s">
        <v>1607</v>
      </c>
      <c r="H2" s="159" t="s">
        <v>1695</v>
      </c>
      <c r="I2" s="159" t="s">
        <v>1696</v>
      </c>
      <c r="J2" s="161" t="s">
        <v>1697</v>
      </c>
      <c r="K2" s="161" t="s">
        <v>1698</v>
      </c>
      <c r="L2" s="161" t="s">
        <v>1699</v>
      </c>
      <c r="M2" s="161" t="s">
        <v>1700</v>
      </c>
      <c r="N2" s="161" t="s">
        <v>1701</v>
      </c>
      <c r="O2" s="161" t="s">
        <v>1702</v>
      </c>
      <c r="P2" s="161" t="s">
        <v>1703</v>
      </c>
      <c r="Q2" s="186" t="s">
        <v>2273</v>
      </c>
      <c r="R2" s="186" t="s">
        <v>2274</v>
      </c>
      <c r="S2" s="161" t="s">
        <v>1704</v>
      </c>
      <c r="T2" s="161" t="s">
        <v>1705</v>
      </c>
      <c r="U2" s="161" t="s">
        <v>1706</v>
      </c>
      <c r="V2" s="161" t="s">
        <v>1707</v>
      </c>
      <c r="W2" s="161" t="s">
        <v>1708</v>
      </c>
      <c r="X2" s="161" t="s">
        <v>1709</v>
      </c>
      <c r="Y2" s="161" t="s">
        <v>1710</v>
      </c>
      <c r="Z2" s="161" t="s">
        <v>1711</v>
      </c>
      <c r="AA2" s="161" t="s">
        <v>1712</v>
      </c>
      <c r="AB2" s="161" t="s">
        <v>1713</v>
      </c>
      <c r="AC2" s="186" t="s">
        <v>2275</v>
      </c>
      <c r="AD2" s="162" t="s">
        <v>1714</v>
      </c>
      <c r="AE2" s="162" t="s">
        <v>1715</v>
      </c>
      <c r="AF2" s="162" t="s">
        <v>1716</v>
      </c>
      <c r="AG2" s="162" t="s">
        <v>1717</v>
      </c>
      <c r="AH2" s="162" t="s">
        <v>1718</v>
      </c>
    </row>
    <row r="3" spans="1:53" s="167" customFormat="1">
      <c r="A3" s="129" t="s">
        <v>1604</v>
      </c>
      <c r="B3" s="164" t="s">
        <v>1662</v>
      </c>
      <c r="C3" s="164" t="s">
        <v>1656</v>
      </c>
      <c r="D3" s="164" t="s">
        <v>1656</v>
      </c>
      <c r="E3" s="164" t="s">
        <v>1719</v>
      </c>
      <c r="F3" s="164" t="s">
        <v>1656</v>
      </c>
      <c r="G3" s="164" t="s">
        <v>1662</v>
      </c>
      <c r="H3" s="164" t="s">
        <v>1656</v>
      </c>
      <c r="I3" s="164" t="s">
        <v>1656</v>
      </c>
      <c r="J3" s="164" t="s">
        <v>1656</v>
      </c>
      <c r="K3" s="164" t="s">
        <v>1656</v>
      </c>
      <c r="L3" s="164" t="s">
        <v>1656</v>
      </c>
      <c r="M3" s="164" t="s">
        <v>1656</v>
      </c>
      <c r="N3" s="164" t="s">
        <v>1720</v>
      </c>
      <c r="O3" s="164" t="s">
        <v>1720</v>
      </c>
      <c r="P3" s="165" t="s">
        <v>1656</v>
      </c>
      <c r="Q3" s="165" t="s">
        <v>1656</v>
      </c>
      <c r="R3" s="165" t="s">
        <v>1656</v>
      </c>
      <c r="S3" s="165" t="s">
        <v>1656</v>
      </c>
      <c r="T3" s="165" t="s">
        <v>1656</v>
      </c>
      <c r="U3" s="165" t="s">
        <v>1656</v>
      </c>
      <c r="V3" s="165" t="s">
        <v>1656</v>
      </c>
      <c r="W3" s="165" t="s">
        <v>1656</v>
      </c>
      <c r="X3" s="165" t="s">
        <v>1656</v>
      </c>
      <c r="Y3" s="165" t="s">
        <v>1656</v>
      </c>
      <c r="Z3" s="165" t="s">
        <v>1656</v>
      </c>
      <c r="AA3" s="165" t="s">
        <v>1656</v>
      </c>
      <c r="AB3" s="165" t="s">
        <v>1656</v>
      </c>
      <c r="AC3" s="165" t="s">
        <v>1656</v>
      </c>
      <c r="AD3" s="165" t="s">
        <v>1721</v>
      </c>
      <c r="AE3" s="165" t="s">
        <v>1721</v>
      </c>
      <c r="AF3" s="166" t="s">
        <v>1721</v>
      </c>
      <c r="AG3" s="166" t="s">
        <v>1721</v>
      </c>
      <c r="AH3" s="166" t="s">
        <v>1721</v>
      </c>
    </row>
    <row r="4" spans="1:53" s="170" customFormat="1" ht="18" customHeight="1">
      <c r="A4" s="130" t="s">
        <v>1605</v>
      </c>
      <c r="B4" s="168" t="s">
        <v>1644</v>
      </c>
      <c r="C4" s="168" t="s">
        <v>1645</v>
      </c>
      <c r="D4" s="168" t="s">
        <v>1610</v>
      </c>
      <c r="E4" s="168" t="s">
        <v>1611</v>
      </c>
      <c r="F4" s="168" t="s">
        <v>1669</v>
      </c>
      <c r="G4" s="168" t="s">
        <v>1670</v>
      </c>
      <c r="H4" s="168" t="s">
        <v>1671</v>
      </c>
      <c r="I4" s="168" t="s">
        <v>1722</v>
      </c>
      <c r="J4" s="169" t="s">
        <v>1723</v>
      </c>
      <c r="K4" s="169" t="s">
        <v>1724</v>
      </c>
      <c r="L4" s="169" t="s">
        <v>1725</v>
      </c>
      <c r="M4" s="169" t="s">
        <v>1726</v>
      </c>
      <c r="N4" s="169" t="s">
        <v>1727</v>
      </c>
      <c r="O4" s="169" t="s">
        <v>1728</v>
      </c>
      <c r="P4" s="169" t="s">
        <v>1729</v>
      </c>
      <c r="Q4" s="169" t="s">
        <v>1730</v>
      </c>
      <c r="R4" s="169" t="s">
        <v>1731</v>
      </c>
      <c r="S4" s="169" t="s">
        <v>1732</v>
      </c>
      <c r="T4" s="169" t="s">
        <v>1733</v>
      </c>
      <c r="U4" s="169" t="s">
        <v>1734</v>
      </c>
      <c r="V4" s="169" t="s">
        <v>1735</v>
      </c>
      <c r="W4" s="169" t="s">
        <v>1736</v>
      </c>
      <c r="X4" s="169" t="s">
        <v>1737</v>
      </c>
      <c r="Y4" s="169" t="s">
        <v>1738</v>
      </c>
      <c r="Z4" s="169" t="s">
        <v>1739</v>
      </c>
      <c r="AA4" s="169" t="s">
        <v>1740</v>
      </c>
      <c r="AB4" s="169" t="s">
        <v>1741</v>
      </c>
      <c r="AC4" s="169" t="s">
        <v>1742</v>
      </c>
      <c r="AD4" s="169" t="s">
        <v>1743</v>
      </c>
      <c r="AE4" s="169" t="s">
        <v>1744</v>
      </c>
      <c r="AF4" s="169" t="s">
        <v>1745</v>
      </c>
      <c r="AG4" s="169" t="s">
        <v>1746</v>
      </c>
      <c r="AH4" s="169" t="s">
        <v>1747</v>
      </c>
    </row>
    <row r="5" spans="1:53" s="45" customFormat="1">
      <c r="B5" s="133" t="s">
        <v>307</v>
      </c>
      <c r="C5" s="171" t="s">
        <v>1748</v>
      </c>
      <c r="D5" s="171" t="s">
        <v>1749</v>
      </c>
      <c r="E5" s="171" t="s">
        <v>308</v>
      </c>
      <c r="F5" s="172" t="s">
        <v>1622</v>
      </c>
      <c r="G5" s="173" t="s">
        <v>1750</v>
      </c>
      <c r="H5" s="50" t="s">
        <v>1601</v>
      </c>
      <c r="I5" s="50" t="s">
        <v>18</v>
      </c>
      <c r="J5" s="133" t="s">
        <v>1751</v>
      </c>
      <c r="K5" s="50" t="s">
        <v>1752</v>
      </c>
      <c r="L5" s="50" t="s">
        <v>1753</v>
      </c>
      <c r="M5" s="133" t="s">
        <v>1754</v>
      </c>
      <c r="N5" s="133" t="s">
        <v>1601</v>
      </c>
      <c r="O5" s="133" t="s">
        <v>1601</v>
      </c>
      <c r="P5" s="133" t="s">
        <v>1601</v>
      </c>
      <c r="Q5" s="133" t="s">
        <v>1755</v>
      </c>
      <c r="R5" s="142" t="s">
        <v>1601</v>
      </c>
      <c r="S5" s="174" t="s">
        <v>1601</v>
      </c>
      <c r="T5" s="175" t="s">
        <v>1601</v>
      </c>
      <c r="U5" s="133" t="s">
        <v>1756</v>
      </c>
      <c r="V5" s="133" t="s">
        <v>1754</v>
      </c>
      <c r="W5" s="133" t="str">
        <f>IF([Access_Indicator2]="Yes","No service",IF([Access_Indicator3]="Available", "Improved",IF([Access_Indicator4]="No", "Limited",IF(AND([Access_Indicator4]="yes", [Access_Indicator5]&lt;=[Access_Indicator6]),"Basic","Limited"))))</f>
        <v>No service</v>
      </c>
      <c r="X5" s="133" t="str">
        <f>IF([Use_Indicator1]="", "Fill in data", IF([Use_Indicator1]="All", "Improved", IF([Use_Indicator1]="Some", "Basic", IF([Use_Indicator1]="No use", "No Service"))))</f>
        <v>Improved</v>
      </c>
      <c r="Y5" s="134" t="s">
        <v>1601</v>
      </c>
      <c r="Z5" s="134" t="str">
        <f>IF(S5="No data", "No Data", IF([Reliability_Indicator2]="Yes","No Service", IF(S5="Routine", "Improved", IF(S5="Unreliable", "Basic", IF(S5="No O&amp;M", "No service")))))</f>
        <v>No Data</v>
      </c>
      <c r="AA5" s="133" t="str">
        <f>IF([EnvPro_Indicator1]="", "Fill in data", IF([EnvPro_Indicator1]="Significant pollution", "No service", IF(AND([EnvPro_Indicator1]="Not polluting groundwater &amp; not untreated in river", [EnvPro_Indicator2]="No"),"Basic", IF([EnvPro_Indicator2]="Yes", "Improved"))))</f>
        <v>Basic</v>
      </c>
      <c r="AB5" s="134" t="str">
        <f t="shared" ref="AB5:AB68" si="0">VLOOKUP(MIN(AW5:BA5),$AR$5:$AS$8,2,FALSE)</f>
        <v>No Service</v>
      </c>
      <c r="AC5" s="134" t="str">
        <f>IF(OR(San[[#This Row],[Access_SL1]]="No data",San[[#This Row],[Use_SL1]]="No data",San[[#This Row],[Reliability_SL1]]="No data",San[[#This Row],[EnvPro_SL1]]="No data"),"Incomplete", "Complete")</f>
        <v>Incomplete</v>
      </c>
      <c r="AD5" s="176" t="s">
        <v>1601</v>
      </c>
      <c r="AE5" s="176" t="s">
        <v>1601</v>
      </c>
      <c r="AF5" s="176" t="s">
        <v>1601</v>
      </c>
      <c r="AG5" s="136" t="s">
        <v>1601</v>
      </c>
      <c r="AH5" s="136" t="s">
        <v>1601</v>
      </c>
      <c r="AR5" s="177">
        <v>0</v>
      </c>
      <c r="AS5" s="178" t="s">
        <v>1757</v>
      </c>
      <c r="AT5" s="179">
        <v>0</v>
      </c>
      <c r="AU5" s="1"/>
      <c r="AV5" s="1"/>
      <c r="AW5" s="1">
        <f>IFERROR(VLOOKUP(San[[#This Row],[Access_SL1]],$AS$5:$AT$8,2,FALSE),"Error")</f>
        <v>0</v>
      </c>
      <c r="AX5" s="1">
        <f>IFERROR(VLOOKUP(San[[#This Row],[Use_SL1]],$AS$5:$AT$8,2,FALSE),"Error")</f>
        <v>3</v>
      </c>
      <c r="AY5" s="1" t="str">
        <f>IFERROR(VLOOKUP(San[[#This Row],[Use_SL2]],$AS$5:$AT$8,2,FALSE),"Error")</f>
        <v>Error</v>
      </c>
      <c r="AZ5" s="1" t="str">
        <f>IFERROR(VLOOKUP(San[[#This Row],[Reliability_SL1]],$AS$5:$AT$8,2,FALSE),"Error")</f>
        <v>Error</v>
      </c>
      <c r="BA5" s="1">
        <f>IFERROR(VLOOKUP(San[[#This Row],[EnvPro_SL1]],$AS$5:$AT$8,2,FALSE),"Error")</f>
        <v>2</v>
      </c>
    </row>
    <row r="6" spans="1:53">
      <c r="B6" s="133" t="s">
        <v>309</v>
      </c>
      <c r="C6" s="171" t="s">
        <v>1748</v>
      </c>
      <c r="D6" s="171" t="s">
        <v>1749</v>
      </c>
      <c r="E6" s="171" t="s">
        <v>308</v>
      </c>
      <c r="F6" s="172" t="s">
        <v>1622</v>
      </c>
      <c r="G6" s="173" t="s">
        <v>1758</v>
      </c>
      <c r="H6" s="50" t="s">
        <v>1601</v>
      </c>
      <c r="I6" s="50" t="s">
        <v>18</v>
      </c>
      <c r="J6" s="133" t="s">
        <v>1751</v>
      </c>
      <c r="K6" s="50" t="s">
        <v>1752</v>
      </c>
      <c r="L6" s="50" t="s">
        <v>1753</v>
      </c>
      <c r="M6" s="133" t="s">
        <v>1754</v>
      </c>
      <c r="N6" s="133" t="s">
        <v>1601</v>
      </c>
      <c r="O6" s="133" t="s">
        <v>1601</v>
      </c>
      <c r="P6" s="133" t="s">
        <v>1601</v>
      </c>
      <c r="Q6" s="133" t="s">
        <v>1755</v>
      </c>
      <c r="R6" s="142" t="s">
        <v>1601</v>
      </c>
      <c r="S6" s="174" t="s">
        <v>1601</v>
      </c>
      <c r="T6" s="175" t="s">
        <v>1601</v>
      </c>
      <c r="U6" s="133" t="s">
        <v>1756</v>
      </c>
      <c r="V6" s="133" t="s">
        <v>1754</v>
      </c>
      <c r="W6" s="133" t="str">
        <f>IF([Access_Indicator2]="Yes","No service",IF([Access_Indicator3]="Available", "Improved",IF([Access_Indicator4]="No", "Limited",IF(AND([Access_Indicator4]="yes", [Access_Indicator5]&lt;=[Access_Indicator6]),"Basic","Limited"))))</f>
        <v>No service</v>
      </c>
      <c r="X6" s="133" t="str">
        <f>IF([Use_Indicator1]="", "Fill in data", IF([Use_Indicator1]="All", "Improved", IF([Use_Indicator1]="Some", "Basic", IF([Use_Indicator1]="No use", "No Service"))))</f>
        <v>Improved</v>
      </c>
      <c r="Y6" s="134" t="s">
        <v>1601</v>
      </c>
      <c r="Z6" s="134" t="str">
        <f>IF(S6="No data", "No Data", IF([Reliability_Indicator2]="Yes","No Service", IF(S6="Routine", "Improved", IF(S6="Unreliable", "Basic", IF(S6="No O&amp;M", "No service")))))</f>
        <v>No Data</v>
      </c>
      <c r="AA6" s="133" t="str">
        <f>IF([EnvPro_Indicator1]="", "Fill in data", IF([EnvPro_Indicator1]="Significant pollution", "No service", IF(AND([EnvPro_Indicator1]="Not polluting groundwater &amp; not untreated in river", [EnvPro_Indicator2]="No"),"Basic", IF([EnvPro_Indicator2]="Yes", "Improved"))))</f>
        <v>Basic</v>
      </c>
      <c r="AB6" s="134" t="str">
        <f t="shared" si="0"/>
        <v>No Service</v>
      </c>
      <c r="AC6" s="134" t="str">
        <f>IF(OR(San[[#This Row],[Access_SL1]]="No data",San[[#This Row],[Use_SL1]]="No data",San[[#This Row],[Reliability_SL1]]="No data",San[[#This Row],[EnvPro_SL1]]="No data"),"Incomplete", "Complete")</f>
        <v>Incomplete</v>
      </c>
      <c r="AD6" s="176" t="s">
        <v>1601</v>
      </c>
      <c r="AE6" s="176" t="s">
        <v>1601</v>
      </c>
      <c r="AF6" s="136" t="s">
        <v>1601</v>
      </c>
      <c r="AG6" s="136" t="s">
        <v>1601</v>
      </c>
      <c r="AH6" s="136" t="s">
        <v>1601</v>
      </c>
      <c r="AR6" s="180">
        <v>1</v>
      </c>
      <c r="AS6" s="181" t="s">
        <v>1759</v>
      </c>
      <c r="AT6" s="182">
        <v>1</v>
      </c>
      <c r="AW6" s="1">
        <f>IFERROR(VLOOKUP(San[[#This Row],[Access_SL1]],$AS$5:$AT$8,2,FALSE),"Error")</f>
        <v>0</v>
      </c>
      <c r="AX6" s="1">
        <f>IFERROR(VLOOKUP(San[[#This Row],[Use_SL1]],$AS$5:$AT$8,2,FALSE),"Error")</f>
        <v>3</v>
      </c>
      <c r="AY6" s="1" t="str">
        <f>IFERROR(VLOOKUP(San[[#This Row],[Use_SL2]],$AS$5:$AT$8,2,FALSE),"Error")</f>
        <v>Error</v>
      </c>
      <c r="AZ6" s="1" t="str">
        <f>IFERROR(VLOOKUP(San[[#This Row],[Reliability_SL1]],$AS$5:$AT$8,2,FALSE),"Error")</f>
        <v>Error</v>
      </c>
      <c r="BA6" s="1">
        <f>IFERROR(VLOOKUP(San[[#This Row],[EnvPro_SL1]],$AS$5:$AT$8,2,FALSE),"Error")</f>
        <v>2</v>
      </c>
    </row>
    <row r="7" spans="1:53">
      <c r="B7" s="133" t="s">
        <v>310</v>
      </c>
      <c r="C7" s="171" t="s">
        <v>1748</v>
      </c>
      <c r="D7" s="171" t="s">
        <v>1749</v>
      </c>
      <c r="E7" s="171" t="s">
        <v>308</v>
      </c>
      <c r="F7" s="172" t="s">
        <v>1622</v>
      </c>
      <c r="G7" s="173" t="s">
        <v>1760</v>
      </c>
      <c r="H7" s="50" t="s">
        <v>1601</v>
      </c>
      <c r="I7" s="50" t="s">
        <v>18</v>
      </c>
      <c r="J7" s="133" t="s">
        <v>1751</v>
      </c>
      <c r="K7" s="50" t="s">
        <v>1752</v>
      </c>
      <c r="L7" s="50" t="s">
        <v>1753</v>
      </c>
      <c r="M7" s="133" t="s">
        <v>1754</v>
      </c>
      <c r="N7" s="133" t="s">
        <v>1601</v>
      </c>
      <c r="O7" s="133" t="s">
        <v>1601</v>
      </c>
      <c r="P7" s="133" t="s">
        <v>1601</v>
      </c>
      <c r="Q7" s="133" t="s">
        <v>1755</v>
      </c>
      <c r="R7" s="142" t="s">
        <v>1601</v>
      </c>
      <c r="S7" s="174" t="s">
        <v>1601</v>
      </c>
      <c r="T7" s="175" t="s">
        <v>1601</v>
      </c>
      <c r="U7" s="133" t="s">
        <v>1756</v>
      </c>
      <c r="V7" s="133" t="s">
        <v>1754</v>
      </c>
      <c r="W7" s="133" t="str">
        <f>IF([Access_Indicator2]="Yes","No service",IF([Access_Indicator3]="Available", "Improved",IF([Access_Indicator4]="No", "Limited",IF(AND([Access_Indicator4]="yes", [Access_Indicator5]&lt;=[Access_Indicator6]),"Basic","Limited"))))</f>
        <v>No service</v>
      </c>
      <c r="X7" s="133" t="str">
        <f>IF([Use_Indicator1]="", "Fill in data", IF([Use_Indicator1]="All", "Improved", IF([Use_Indicator1]="Some", "Basic", IF([Use_Indicator1]="No use", "No Service"))))</f>
        <v>Improved</v>
      </c>
      <c r="Y7" s="134" t="s">
        <v>1601</v>
      </c>
      <c r="Z7" s="134" t="str">
        <f>IF(S7="No data", "No Data", IF([Reliability_Indicator2]="Yes","No Service", IF(S7="Routine", "Improved", IF(S7="Unreliable", "Basic", IF(S7="No O&amp;M", "No service")))))</f>
        <v>No Data</v>
      </c>
      <c r="AA7" s="133" t="str">
        <f>IF([EnvPro_Indicator1]="", "Fill in data", IF([EnvPro_Indicator1]="Significant pollution", "No service", IF(AND([EnvPro_Indicator1]="Not polluting groundwater &amp; not untreated in river", [EnvPro_Indicator2]="No"),"Basic", IF([EnvPro_Indicator2]="Yes", "Improved"))))</f>
        <v>Basic</v>
      </c>
      <c r="AB7" s="134" t="str">
        <f t="shared" si="0"/>
        <v>No Service</v>
      </c>
      <c r="AC7" s="134" t="str">
        <f>IF(OR(San[[#This Row],[Access_SL1]]="No data",San[[#This Row],[Use_SL1]]="No data",San[[#This Row],[Reliability_SL1]]="No data",San[[#This Row],[EnvPro_SL1]]="No data"),"Incomplete", "Complete")</f>
        <v>Incomplete</v>
      </c>
      <c r="AD7" s="176" t="s">
        <v>1601</v>
      </c>
      <c r="AE7" s="176" t="s">
        <v>1601</v>
      </c>
      <c r="AF7" s="136" t="s">
        <v>1601</v>
      </c>
      <c r="AG7" s="136" t="s">
        <v>1601</v>
      </c>
      <c r="AH7" s="136" t="s">
        <v>1601</v>
      </c>
      <c r="AR7" s="180">
        <v>2</v>
      </c>
      <c r="AS7" s="181" t="s">
        <v>1761</v>
      </c>
      <c r="AT7" s="182">
        <v>2</v>
      </c>
      <c r="AW7" s="1">
        <f>IFERROR(VLOOKUP(San[[#This Row],[Access_SL1]],$AS$5:$AT$8,2,FALSE),"Error")</f>
        <v>0</v>
      </c>
      <c r="AX7" s="1">
        <f>IFERROR(VLOOKUP(San[[#This Row],[Use_SL1]],$AS$5:$AT$8,2,FALSE),"Error")</f>
        <v>3</v>
      </c>
      <c r="AY7" s="1" t="str">
        <f>IFERROR(VLOOKUP(San[[#This Row],[Use_SL2]],$AS$5:$AT$8,2,FALSE),"Error")</f>
        <v>Error</v>
      </c>
      <c r="AZ7" s="1" t="str">
        <f>IFERROR(VLOOKUP(San[[#This Row],[Reliability_SL1]],$AS$5:$AT$8,2,FALSE),"Error")</f>
        <v>Error</v>
      </c>
      <c r="BA7" s="1">
        <f>IFERROR(VLOOKUP(San[[#This Row],[EnvPro_SL1]],$AS$5:$AT$8,2,FALSE),"Error")</f>
        <v>2</v>
      </c>
    </row>
    <row r="8" spans="1:53">
      <c r="B8" s="133" t="s">
        <v>311</v>
      </c>
      <c r="C8" s="171" t="s">
        <v>1748</v>
      </c>
      <c r="D8" s="171" t="s">
        <v>1749</v>
      </c>
      <c r="E8" s="171" t="s">
        <v>308</v>
      </c>
      <c r="F8" s="172" t="s">
        <v>1622</v>
      </c>
      <c r="G8" s="173" t="s">
        <v>1762</v>
      </c>
      <c r="H8" s="50" t="s">
        <v>1601</v>
      </c>
      <c r="I8" s="50" t="s">
        <v>18</v>
      </c>
      <c r="J8" s="133" t="s">
        <v>1751</v>
      </c>
      <c r="K8" s="50" t="s">
        <v>1752</v>
      </c>
      <c r="L8" s="50" t="s">
        <v>1753</v>
      </c>
      <c r="M8" s="133" t="s">
        <v>1754</v>
      </c>
      <c r="N8" s="133" t="s">
        <v>1601</v>
      </c>
      <c r="O8" s="133" t="s">
        <v>1601</v>
      </c>
      <c r="P8" s="133" t="s">
        <v>1601</v>
      </c>
      <c r="Q8" s="133" t="s">
        <v>1755</v>
      </c>
      <c r="R8" s="142" t="s">
        <v>1601</v>
      </c>
      <c r="S8" s="174" t="s">
        <v>1601</v>
      </c>
      <c r="T8" s="175" t="s">
        <v>1601</v>
      </c>
      <c r="U8" s="133" t="s">
        <v>1756</v>
      </c>
      <c r="V8" s="133" t="s">
        <v>1754</v>
      </c>
      <c r="W8" s="133" t="str">
        <f>IF([Access_Indicator2]="Yes","No service",IF([Access_Indicator3]="Available", "Improved",IF([Access_Indicator4]="No", "Limited",IF(AND([Access_Indicator4]="yes", [Access_Indicator5]&lt;=[Access_Indicator6]),"Basic","Limited"))))</f>
        <v>No service</v>
      </c>
      <c r="X8" s="133" t="str">
        <f>IF([Use_Indicator1]="", "Fill in data", IF([Use_Indicator1]="All", "Improved", IF([Use_Indicator1]="Some", "Basic", IF([Use_Indicator1]="No use", "No Service"))))</f>
        <v>Improved</v>
      </c>
      <c r="Y8" s="134" t="s">
        <v>1601</v>
      </c>
      <c r="Z8" s="134" t="str">
        <f>IF(S8="No data", "No Data", IF([Reliability_Indicator2]="Yes","No Service", IF(S8="Routine", "Improved", IF(S8="Unreliable", "Basic", IF(S8="No O&amp;M", "No service")))))</f>
        <v>No Data</v>
      </c>
      <c r="AA8" s="133" t="str">
        <f>IF([EnvPro_Indicator1]="", "Fill in data", IF([EnvPro_Indicator1]="Significant pollution", "No service", IF(AND([EnvPro_Indicator1]="Not polluting groundwater &amp; not untreated in river", [EnvPro_Indicator2]="No"),"Basic", IF([EnvPro_Indicator2]="Yes", "Improved"))))</f>
        <v>Basic</v>
      </c>
      <c r="AB8" s="134" t="str">
        <f t="shared" si="0"/>
        <v>No Service</v>
      </c>
      <c r="AC8" s="134" t="str">
        <f>IF(OR(San[[#This Row],[Access_SL1]]="No data",San[[#This Row],[Use_SL1]]="No data",San[[#This Row],[Reliability_SL1]]="No data",San[[#This Row],[EnvPro_SL1]]="No data"),"Incomplete", "Complete")</f>
        <v>Incomplete</v>
      </c>
      <c r="AD8" s="176" t="s">
        <v>1601</v>
      </c>
      <c r="AE8" s="176" t="s">
        <v>1601</v>
      </c>
      <c r="AF8" s="136" t="s">
        <v>1601</v>
      </c>
      <c r="AG8" s="136" t="s">
        <v>1601</v>
      </c>
      <c r="AH8" s="136" t="s">
        <v>1601</v>
      </c>
      <c r="AR8" s="183">
        <v>3</v>
      </c>
      <c r="AS8" s="184" t="s">
        <v>1763</v>
      </c>
      <c r="AT8" s="185">
        <v>3</v>
      </c>
      <c r="AW8" s="1">
        <f>IFERROR(VLOOKUP(San[[#This Row],[Access_SL1]],$AS$5:$AT$8,2,FALSE),"Error")</f>
        <v>0</v>
      </c>
      <c r="AX8" s="1">
        <f>IFERROR(VLOOKUP(San[[#This Row],[Use_SL1]],$AS$5:$AT$8,2,FALSE),"Error")</f>
        <v>3</v>
      </c>
      <c r="AY8" s="1" t="str">
        <f>IFERROR(VLOOKUP(San[[#This Row],[Use_SL2]],$AS$5:$AT$8,2,FALSE),"Error")</f>
        <v>Error</v>
      </c>
      <c r="AZ8" s="1" t="str">
        <f>IFERROR(VLOOKUP(San[[#This Row],[Reliability_SL1]],$AS$5:$AT$8,2,FALSE),"Error")</f>
        <v>Error</v>
      </c>
      <c r="BA8" s="1">
        <f>IFERROR(VLOOKUP(San[[#This Row],[EnvPro_SL1]],$AS$5:$AT$8,2,FALSE),"Error")</f>
        <v>2</v>
      </c>
    </row>
    <row r="9" spans="1:53">
      <c r="B9" s="133" t="s">
        <v>312</v>
      </c>
      <c r="C9" s="171" t="s">
        <v>1748</v>
      </c>
      <c r="D9" s="171" t="s">
        <v>1749</v>
      </c>
      <c r="E9" s="171" t="s">
        <v>308</v>
      </c>
      <c r="F9" s="172" t="s">
        <v>1622</v>
      </c>
      <c r="G9" s="173" t="s">
        <v>1764</v>
      </c>
      <c r="H9" s="50" t="s">
        <v>1601</v>
      </c>
      <c r="I9" s="50" t="s">
        <v>18</v>
      </c>
      <c r="J9" s="133" t="s">
        <v>1751</v>
      </c>
      <c r="K9" s="50" t="s">
        <v>1752</v>
      </c>
      <c r="L9" s="50" t="s">
        <v>1753</v>
      </c>
      <c r="M9" s="133" t="s">
        <v>1754</v>
      </c>
      <c r="N9" s="133" t="s">
        <v>1601</v>
      </c>
      <c r="O9" s="133" t="s">
        <v>1601</v>
      </c>
      <c r="P9" s="133" t="s">
        <v>1601</v>
      </c>
      <c r="Q9" s="133" t="s">
        <v>1765</v>
      </c>
      <c r="R9" s="142" t="s">
        <v>1601</v>
      </c>
      <c r="S9" s="174" t="s">
        <v>1601</v>
      </c>
      <c r="T9" s="175" t="s">
        <v>1601</v>
      </c>
      <c r="U9" s="133" t="s">
        <v>1756</v>
      </c>
      <c r="V9" s="133" t="s">
        <v>1754</v>
      </c>
      <c r="W9" s="133" t="str">
        <f>IF([Access_Indicator2]="Yes","No service",IF([Access_Indicator3]="Available", "Improved",IF([Access_Indicator4]="No", "Limited",IF(AND([Access_Indicator4]="yes", [Access_Indicator5]&lt;=[Access_Indicator6]),"Basic","Limited"))))</f>
        <v>No service</v>
      </c>
      <c r="X9" s="133" t="str">
        <f>IF([Use_Indicator1]="", "Fill in data", IF([Use_Indicator1]="All", "Improved", IF([Use_Indicator1]="Some", "Basic", IF([Use_Indicator1]="No use", "No Service"))))</f>
        <v>No Service</v>
      </c>
      <c r="Y9" s="134" t="s">
        <v>1601</v>
      </c>
      <c r="Z9" s="134" t="str">
        <f>IF(S9="No data", "No Data", IF([Reliability_Indicator2]="Yes","No Service", IF(S9="Routine", "Improved", IF(S9="Unreliable", "Basic", IF(S9="No O&amp;M", "No service")))))</f>
        <v>No Data</v>
      </c>
      <c r="AA9" s="133" t="str">
        <f>IF([EnvPro_Indicator1]="", "Fill in data", IF([EnvPro_Indicator1]="Significant pollution", "No service", IF(AND([EnvPro_Indicator1]="Not polluting groundwater &amp; not untreated in river", [EnvPro_Indicator2]="No"),"Basic", IF([EnvPro_Indicator2]="Yes", "Improved"))))</f>
        <v>Basic</v>
      </c>
      <c r="AB9" s="134" t="str">
        <f t="shared" si="0"/>
        <v>No Service</v>
      </c>
      <c r="AC9" s="134" t="str">
        <f>IF(OR(San[[#This Row],[Access_SL1]]="No data",San[[#This Row],[Use_SL1]]="No data",San[[#This Row],[Reliability_SL1]]="No data",San[[#This Row],[EnvPro_SL1]]="No data"),"Incomplete", "Complete")</f>
        <v>Incomplete</v>
      </c>
      <c r="AD9" s="176" t="s">
        <v>1601</v>
      </c>
      <c r="AE9" s="176" t="s">
        <v>1601</v>
      </c>
      <c r="AF9" s="136" t="s">
        <v>1601</v>
      </c>
      <c r="AG9" s="136" t="s">
        <v>1601</v>
      </c>
      <c r="AH9" s="136" t="s">
        <v>1601</v>
      </c>
      <c r="AW9" s="1">
        <f>IFERROR(VLOOKUP(San[[#This Row],[Access_SL1]],$AS$5:$AT$8,2,FALSE),"Error")</f>
        <v>0</v>
      </c>
      <c r="AX9" s="1">
        <f>IFERROR(VLOOKUP(San[[#This Row],[Use_SL1]],$AS$5:$AT$8,2,FALSE),"Error")</f>
        <v>0</v>
      </c>
      <c r="AY9" s="1" t="str">
        <f>IFERROR(VLOOKUP(San[[#This Row],[Use_SL2]],$AS$5:$AT$8,2,FALSE),"Error")</f>
        <v>Error</v>
      </c>
      <c r="AZ9" s="1" t="str">
        <f>IFERROR(VLOOKUP(San[[#This Row],[Reliability_SL1]],$AS$5:$AT$8,2,FALSE),"Error")</f>
        <v>Error</v>
      </c>
      <c r="BA9" s="1">
        <f>IFERROR(VLOOKUP(San[[#This Row],[EnvPro_SL1]],$AS$5:$AT$8,2,FALSE),"Error")</f>
        <v>2</v>
      </c>
    </row>
    <row r="10" spans="1:53">
      <c r="B10" s="133" t="s">
        <v>313</v>
      </c>
      <c r="C10" s="171" t="s">
        <v>1748</v>
      </c>
      <c r="D10" s="171" t="s">
        <v>1749</v>
      </c>
      <c r="E10" s="171" t="s">
        <v>308</v>
      </c>
      <c r="F10" s="172" t="s">
        <v>1622</v>
      </c>
      <c r="G10" s="173" t="s">
        <v>1766</v>
      </c>
      <c r="H10" s="50" t="s">
        <v>1601</v>
      </c>
      <c r="I10" s="50" t="s">
        <v>18</v>
      </c>
      <c r="J10" s="133" t="s">
        <v>1751</v>
      </c>
      <c r="K10" s="50" t="s">
        <v>1752</v>
      </c>
      <c r="L10" s="50" t="s">
        <v>1753</v>
      </c>
      <c r="M10" s="133" t="s">
        <v>1754</v>
      </c>
      <c r="N10" s="133" t="s">
        <v>1601</v>
      </c>
      <c r="O10" s="133" t="s">
        <v>1601</v>
      </c>
      <c r="P10" s="133" t="s">
        <v>1601</v>
      </c>
      <c r="Q10" s="133" t="s">
        <v>1755</v>
      </c>
      <c r="R10" s="142" t="s">
        <v>1601</v>
      </c>
      <c r="S10" s="174" t="s">
        <v>1601</v>
      </c>
      <c r="T10" s="175" t="s">
        <v>1601</v>
      </c>
      <c r="U10" s="133" t="s">
        <v>1756</v>
      </c>
      <c r="V10" s="133" t="s">
        <v>1754</v>
      </c>
      <c r="W10" s="133" t="str">
        <f>IF([Access_Indicator2]="Yes","No service",IF([Access_Indicator3]="Available", "Improved",IF([Access_Indicator4]="No", "Limited",IF(AND([Access_Indicator4]="yes", [Access_Indicator5]&lt;=[Access_Indicator6]),"Basic","Limited"))))</f>
        <v>No service</v>
      </c>
      <c r="X10" s="133" t="str">
        <f>IF([Use_Indicator1]="", "Fill in data", IF([Use_Indicator1]="All", "Improved", IF([Use_Indicator1]="Some", "Basic", IF([Use_Indicator1]="No use", "No Service"))))</f>
        <v>Improved</v>
      </c>
      <c r="Y10" s="134" t="s">
        <v>1601</v>
      </c>
      <c r="Z10" s="134" t="str">
        <f>IF(S10="No data", "No Data", IF([Reliability_Indicator2]="Yes","No Service", IF(S10="Routine", "Improved", IF(S10="Unreliable", "Basic", IF(S10="No O&amp;M", "No service")))))</f>
        <v>No Data</v>
      </c>
      <c r="AA10" s="133" t="str">
        <f>IF([EnvPro_Indicator1]="", "Fill in data", IF([EnvPro_Indicator1]="Significant pollution", "No service", IF(AND([EnvPro_Indicator1]="Not polluting groundwater &amp; not untreated in river", [EnvPro_Indicator2]="No"),"Basic", IF([EnvPro_Indicator2]="Yes", "Improved"))))</f>
        <v>Basic</v>
      </c>
      <c r="AB10" s="134" t="str">
        <f t="shared" si="0"/>
        <v>No Service</v>
      </c>
      <c r="AC10" s="134" t="str">
        <f>IF(OR(San[[#This Row],[Access_SL1]]="No data",San[[#This Row],[Use_SL1]]="No data",San[[#This Row],[Reliability_SL1]]="No data",San[[#This Row],[EnvPro_SL1]]="No data"),"Incomplete", "Complete")</f>
        <v>Incomplete</v>
      </c>
      <c r="AD10" s="176" t="s">
        <v>1601</v>
      </c>
      <c r="AE10" s="176" t="s">
        <v>1601</v>
      </c>
      <c r="AF10" s="136" t="s">
        <v>1601</v>
      </c>
      <c r="AG10" s="136" t="s">
        <v>1601</v>
      </c>
      <c r="AH10" s="136" t="s">
        <v>1601</v>
      </c>
      <c r="AW10" s="1">
        <f>IFERROR(VLOOKUP(San[[#This Row],[Access_SL1]],$AS$5:$AT$8,2,FALSE),"Error")</f>
        <v>0</v>
      </c>
      <c r="AX10" s="1">
        <f>IFERROR(VLOOKUP(San[[#This Row],[Use_SL1]],$AS$5:$AT$8,2,FALSE),"Error")</f>
        <v>3</v>
      </c>
      <c r="AY10" s="1" t="str">
        <f>IFERROR(VLOOKUP(San[[#This Row],[Use_SL2]],$AS$5:$AT$8,2,FALSE),"Error")</f>
        <v>Error</v>
      </c>
      <c r="AZ10" s="1" t="str">
        <f>IFERROR(VLOOKUP(San[[#This Row],[Reliability_SL1]],$AS$5:$AT$8,2,FALSE),"Error")</f>
        <v>Error</v>
      </c>
      <c r="BA10" s="1">
        <f>IFERROR(VLOOKUP(San[[#This Row],[EnvPro_SL1]],$AS$5:$AT$8,2,FALSE),"Error")</f>
        <v>2</v>
      </c>
    </row>
    <row r="11" spans="1:53">
      <c r="B11" s="133" t="s">
        <v>314</v>
      </c>
      <c r="C11" s="171" t="s">
        <v>1748</v>
      </c>
      <c r="D11" s="171" t="s">
        <v>1749</v>
      </c>
      <c r="E11" s="171" t="s">
        <v>308</v>
      </c>
      <c r="F11" s="172" t="s">
        <v>1622</v>
      </c>
      <c r="G11" s="173" t="s">
        <v>1767</v>
      </c>
      <c r="H11" s="50" t="s">
        <v>1601</v>
      </c>
      <c r="I11" s="50" t="s">
        <v>18</v>
      </c>
      <c r="J11" s="133" t="s">
        <v>1751</v>
      </c>
      <c r="K11" s="50" t="s">
        <v>1752</v>
      </c>
      <c r="L11" s="50" t="s">
        <v>1753</v>
      </c>
      <c r="M11" s="133" t="s">
        <v>1754</v>
      </c>
      <c r="N11" s="133" t="s">
        <v>1601</v>
      </c>
      <c r="O11" s="133" t="s">
        <v>1601</v>
      </c>
      <c r="P11" s="133" t="s">
        <v>1601</v>
      </c>
      <c r="Q11" s="133" t="s">
        <v>1768</v>
      </c>
      <c r="R11" s="142" t="s">
        <v>1601</v>
      </c>
      <c r="S11" s="174" t="s">
        <v>1601</v>
      </c>
      <c r="T11" s="175" t="s">
        <v>1601</v>
      </c>
      <c r="U11" s="133" t="s">
        <v>1756</v>
      </c>
      <c r="V11" s="133" t="s">
        <v>1754</v>
      </c>
      <c r="W11" s="133" t="str">
        <f>IF([Access_Indicator2]="Yes","No service",IF([Access_Indicator3]="Available", "Improved",IF([Access_Indicator4]="No", "Limited",IF(AND([Access_Indicator4]="yes", [Access_Indicator5]&lt;=[Access_Indicator6]),"Basic","Limited"))))</f>
        <v>No service</v>
      </c>
      <c r="X11" s="133" t="str">
        <f>IF([Use_Indicator1]="", "Fill in data", IF([Use_Indicator1]="All", "Improved", IF([Use_Indicator1]="Some", "Basic", IF([Use_Indicator1]="No use", "No Service"))))</f>
        <v>Basic</v>
      </c>
      <c r="Y11" s="134" t="s">
        <v>1601</v>
      </c>
      <c r="Z11" s="134" t="str">
        <f>IF(S11="No data", "No Data", IF([Reliability_Indicator2]="Yes","No Service", IF(S11="Routine", "Improved", IF(S11="Unreliable", "Basic", IF(S11="No O&amp;M", "No service")))))</f>
        <v>No Data</v>
      </c>
      <c r="AA11" s="133" t="str">
        <f>IF([EnvPro_Indicator1]="", "Fill in data", IF([EnvPro_Indicator1]="Significant pollution", "No service", IF(AND([EnvPro_Indicator1]="Not polluting groundwater &amp; not untreated in river", [EnvPro_Indicator2]="No"),"Basic", IF([EnvPro_Indicator2]="Yes", "Improved"))))</f>
        <v>Basic</v>
      </c>
      <c r="AB11" s="134" t="str">
        <f t="shared" si="0"/>
        <v>No Service</v>
      </c>
      <c r="AC11" s="134" t="str">
        <f>IF(OR(San[[#This Row],[Access_SL1]]="No data",San[[#This Row],[Use_SL1]]="No data",San[[#This Row],[Reliability_SL1]]="No data",San[[#This Row],[EnvPro_SL1]]="No data"),"Incomplete", "Complete")</f>
        <v>Incomplete</v>
      </c>
      <c r="AD11" s="176" t="s">
        <v>1601</v>
      </c>
      <c r="AE11" s="176" t="s">
        <v>1601</v>
      </c>
      <c r="AF11" s="136" t="s">
        <v>1601</v>
      </c>
      <c r="AG11" s="136" t="s">
        <v>1601</v>
      </c>
      <c r="AH11" s="136" t="s">
        <v>1601</v>
      </c>
      <c r="AW11" s="1">
        <f>IFERROR(VLOOKUP(San[[#This Row],[Access_SL1]],$AS$5:$AT$8,2,FALSE),"Error")</f>
        <v>0</v>
      </c>
      <c r="AX11" s="1">
        <f>IFERROR(VLOOKUP(San[[#This Row],[Use_SL1]],$AS$5:$AT$8,2,FALSE),"Error")</f>
        <v>2</v>
      </c>
      <c r="AY11" s="1" t="str">
        <f>IFERROR(VLOOKUP(San[[#This Row],[Use_SL2]],$AS$5:$AT$8,2,FALSE),"Error")</f>
        <v>Error</v>
      </c>
      <c r="AZ11" s="1" t="str">
        <f>IFERROR(VLOOKUP(San[[#This Row],[Reliability_SL1]],$AS$5:$AT$8,2,FALSE),"Error")</f>
        <v>Error</v>
      </c>
      <c r="BA11" s="1">
        <f>IFERROR(VLOOKUP(San[[#This Row],[EnvPro_SL1]],$AS$5:$AT$8,2,FALSE),"Error")</f>
        <v>2</v>
      </c>
    </row>
    <row r="12" spans="1:53">
      <c r="B12" s="133" t="s">
        <v>315</v>
      </c>
      <c r="C12" s="171" t="s">
        <v>1748</v>
      </c>
      <c r="D12" s="171" t="s">
        <v>1749</v>
      </c>
      <c r="E12" s="171" t="s">
        <v>308</v>
      </c>
      <c r="F12" s="172" t="s">
        <v>1622</v>
      </c>
      <c r="G12" s="173" t="s">
        <v>1769</v>
      </c>
      <c r="H12" s="50" t="s">
        <v>1601</v>
      </c>
      <c r="I12" s="50" t="s">
        <v>18</v>
      </c>
      <c r="J12" s="133" t="s">
        <v>1751</v>
      </c>
      <c r="K12" s="50" t="s">
        <v>1752</v>
      </c>
      <c r="L12" s="50" t="s">
        <v>1753</v>
      </c>
      <c r="M12" s="133" t="s">
        <v>1754</v>
      </c>
      <c r="N12" s="133" t="s">
        <v>1601</v>
      </c>
      <c r="O12" s="133" t="s">
        <v>1601</v>
      </c>
      <c r="P12" s="133" t="s">
        <v>1601</v>
      </c>
      <c r="Q12" s="133" t="s">
        <v>1755</v>
      </c>
      <c r="R12" s="142" t="s">
        <v>1601</v>
      </c>
      <c r="S12" s="174" t="s">
        <v>1601</v>
      </c>
      <c r="T12" s="175" t="s">
        <v>1601</v>
      </c>
      <c r="U12" s="133" t="s">
        <v>1756</v>
      </c>
      <c r="V12" s="133" t="s">
        <v>1754</v>
      </c>
      <c r="W12" s="133" t="str">
        <f>IF([Access_Indicator2]="Yes","No service",IF([Access_Indicator3]="Available", "Improved",IF([Access_Indicator4]="No", "Limited",IF(AND([Access_Indicator4]="yes", [Access_Indicator5]&lt;=[Access_Indicator6]),"Basic","Limited"))))</f>
        <v>No service</v>
      </c>
      <c r="X12" s="133" t="str">
        <f>IF([Use_Indicator1]="", "Fill in data", IF([Use_Indicator1]="All", "Improved", IF([Use_Indicator1]="Some", "Basic", IF([Use_Indicator1]="No use", "No Service"))))</f>
        <v>Improved</v>
      </c>
      <c r="Y12" s="134" t="s">
        <v>1601</v>
      </c>
      <c r="Z12" s="134" t="str">
        <f>IF(S12="No data", "No Data", IF([Reliability_Indicator2]="Yes","No Service", IF(S12="Routine", "Improved", IF(S12="Unreliable", "Basic", IF(S12="No O&amp;M", "No service")))))</f>
        <v>No Data</v>
      </c>
      <c r="AA12" s="133" t="str">
        <f>IF([EnvPro_Indicator1]="", "Fill in data", IF([EnvPro_Indicator1]="Significant pollution", "No service", IF(AND([EnvPro_Indicator1]="Not polluting groundwater &amp; not untreated in river", [EnvPro_Indicator2]="No"),"Basic", IF([EnvPro_Indicator2]="Yes", "Improved"))))</f>
        <v>Basic</v>
      </c>
      <c r="AB12" s="134" t="str">
        <f t="shared" si="0"/>
        <v>No Service</v>
      </c>
      <c r="AC12" s="134" t="str">
        <f>IF(OR(San[[#This Row],[Access_SL1]]="No data",San[[#This Row],[Use_SL1]]="No data",San[[#This Row],[Reliability_SL1]]="No data",San[[#This Row],[EnvPro_SL1]]="No data"),"Incomplete", "Complete")</f>
        <v>Incomplete</v>
      </c>
      <c r="AD12" s="176" t="s">
        <v>1601</v>
      </c>
      <c r="AE12" s="176" t="s">
        <v>1601</v>
      </c>
      <c r="AF12" s="136" t="s">
        <v>1601</v>
      </c>
      <c r="AG12" s="136" t="s">
        <v>1601</v>
      </c>
      <c r="AH12" s="136" t="s">
        <v>1601</v>
      </c>
      <c r="AW12" s="1">
        <f>IFERROR(VLOOKUP(San[[#This Row],[Access_SL1]],$AS$5:$AT$8,2,FALSE),"Error")</f>
        <v>0</v>
      </c>
      <c r="AX12" s="1">
        <f>IFERROR(VLOOKUP(San[[#This Row],[Use_SL1]],$AS$5:$AT$8,2,FALSE),"Error")</f>
        <v>3</v>
      </c>
      <c r="AY12" s="1" t="str">
        <f>IFERROR(VLOOKUP(San[[#This Row],[Use_SL2]],$AS$5:$AT$8,2,FALSE),"Error")</f>
        <v>Error</v>
      </c>
      <c r="AZ12" s="1" t="str">
        <f>IFERROR(VLOOKUP(San[[#This Row],[Reliability_SL1]],$AS$5:$AT$8,2,FALSE),"Error")</f>
        <v>Error</v>
      </c>
      <c r="BA12" s="1">
        <f>IFERROR(VLOOKUP(San[[#This Row],[EnvPro_SL1]],$AS$5:$AT$8,2,FALSE),"Error")</f>
        <v>2</v>
      </c>
    </row>
    <row r="13" spans="1:53">
      <c r="B13" s="133" t="s">
        <v>316</v>
      </c>
      <c r="C13" s="171" t="s">
        <v>1748</v>
      </c>
      <c r="D13" s="171" t="s">
        <v>1749</v>
      </c>
      <c r="E13" s="171" t="s">
        <v>308</v>
      </c>
      <c r="F13" s="172" t="s">
        <v>1622</v>
      </c>
      <c r="G13" s="173" t="s">
        <v>1770</v>
      </c>
      <c r="H13" s="50" t="s">
        <v>1601</v>
      </c>
      <c r="I13" s="50" t="s">
        <v>18</v>
      </c>
      <c r="J13" s="133" t="s">
        <v>1751</v>
      </c>
      <c r="K13" s="50" t="s">
        <v>1752</v>
      </c>
      <c r="L13" s="50" t="s">
        <v>1753</v>
      </c>
      <c r="M13" s="133" t="s">
        <v>1754</v>
      </c>
      <c r="N13" s="133" t="s">
        <v>1601</v>
      </c>
      <c r="O13" s="133" t="s">
        <v>1601</v>
      </c>
      <c r="P13" s="133" t="s">
        <v>1601</v>
      </c>
      <c r="Q13" s="133" t="s">
        <v>1755</v>
      </c>
      <c r="R13" s="142" t="s">
        <v>1601</v>
      </c>
      <c r="S13" s="174" t="s">
        <v>1601</v>
      </c>
      <c r="T13" s="175" t="s">
        <v>1601</v>
      </c>
      <c r="U13" s="133" t="s">
        <v>1756</v>
      </c>
      <c r="V13" s="133" t="s">
        <v>1754</v>
      </c>
      <c r="W13" s="133" t="str">
        <f>IF([Access_Indicator2]="Yes","No service",IF([Access_Indicator3]="Available", "Improved",IF([Access_Indicator4]="No", "Limited",IF(AND([Access_Indicator4]="yes", [Access_Indicator5]&lt;=[Access_Indicator6]),"Basic","Limited"))))</f>
        <v>No service</v>
      </c>
      <c r="X13" s="133" t="str">
        <f>IF([Use_Indicator1]="", "Fill in data", IF([Use_Indicator1]="All", "Improved", IF([Use_Indicator1]="Some", "Basic", IF([Use_Indicator1]="No use", "No Service"))))</f>
        <v>Improved</v>
      </c>
      <c r="Y13" s="134" t="s">
        <v>1601</v>
      </c>
      <c r="Z13" s="134" t="str">
        <f>IF(S13="No data", "No Data", IF([Reliability_Indicator2]="Yes","No Service", IF(S13="Routine", "Improved", IF(S13="Unreliable", "Basic", IF(S13="No O&amp;M", "No service")))))</f>
        <v>No Data</v>
      </c>
      <c r="AA13" s="133" t="str">
        <f>IF([EnvPro_Indicator1]="", "Fill in data", IF([EnvPro_Indicator1]="Significant pollution", "No service", IF(AND([EnvPro_Indicator1]="Not polluting groundwater &amp; not untreated in river", [EnvPro_Indicator2]="No"),"Basic", IF([EnvPro_Indicator2]="Yes", "Improved"))))</f>
        <v>Basic</v>
      </c>
      <c r="AB13" s="134" t="str">
        <f t="shared" si="0"/>
        <v>No Service</v>
      </c>
      <c r="AC13" s="134" t="str">
        <f>IF(OR(San[[#This Row],[Access_SL1]]="No data",San[[#This Row],[Use_SL1]]="No data",San[[#This Row],[Reliability_SL1]]="No data",San[[#This Row],[EnvPro_SL1]]="No data"),"Incomplete", "Complete")</f>
        <v>Incomplete</v>
      </c>
      <c r="AD13" s="176" t="s">
        <v>1601</v>
      </c>
      <c r="AE13" s="176" t="s">
        <v>1601</v>
      </c>
      <c r="AF13" s="136" t="s">
        <v>1601</v>
      </c>
      <c r="AG13" s="136" t="s">
        <v>1601</v>
      </c>
      <c r="AH13" s="136" t="s">
        <v>1601</v>
      </c>
      <c r="AW13" s="1">
        <f>IFERROR(VLOOKUP(San[[#This Row],[Access_SL1]],$AS$5:$AT$8,2,FALSE),"Error")</f>
        <v>0</v>
      </c>
      <c r="AX13" s="1">
        <f>IFERROR(VLOOKUP(San[[#This Row],[Use_SL1]],$AS$5:$AT$8,2,FALSE),"Error")</f>
        <v>3</v>
      </c>
      <c r="AY13" s="1" t="str">
        <f>IFERROR(VLOOKUP(San[[#This Row],[Use_SL2]],$AS$5:$AT$8,2,FALSE),"Error")</f>
        <v>Error</v>
      </c>
      <c r="AZ13" s="1" t="str">
        <f>IFERROR(VLOOKUP(San[[#This Row],[Reliability_SL1]],$AS$5:$AT$8,2,FALSE),"Error")</f>
        <v>Error</v>
      </c>
      <c r="BA13" s="1">
        <f>IFERROR(VLOOKUP(San[[#This Row],[EnvPro_SL1]],$AS$5:$AT$8,2,FALSE),"Error")</f>
        <v>2</v>
      </c>
    </row>
    <row r="14" spans="1:53">
      <c r="B14" s="133" t="s">
        <v>317</v>
      </c>
      <c r="C14" s="171" t="s">
        <v>1748</v>
      </c>
      <c r="D14" s="171" t="s">
        <v>1749</v>
      </c>
      <c r="E14" s="171" t="s">
        <v>308</v>
      </c>
      <c r="F14" s="172" t="s">
        <v>1622</v>
      </c>
      <c r="G14" s="173" t="s">
        <v>1771</v>
      </c>
      <c r="H14" s="50" t="s">
        <v>1601</v>
      </c>
      <c r="I14" s="50" t="s">
        <v>18</v>
      </c>
      <c r="J14" s="133" t="s">
        <v>1751</v>
      </c>
      <c r="K14" s="50" t="s">
        <v>1752</v>
      </c>
      <c r="L14" s="50" t="s">
        <v>1753</v>
      </c>
      <c r="M14" s="133" t="s">
        <v>1754</v>
      </c>
      <c r="N14" s="133" t="s">
        <v>1601</v>
      </c>
      <c r="O14" s="133" t="s">
        <v>1601</v>
      </c>
      <c r="P14" s="133" t="s">
        <v>1601</v>
      </c>
      <c r="Q14" s="133" t="s">
        <v>1755</v>
      </c>
      <c r="R14" s="142" t="s">
        <v>1601</v>
      </c>
      <c r="S14" s="174" t="s">
        <v>1601</v>
      </c>
      <c r="T14" s="175" t="s">
        <v>1601</v>
      </c>
      <c r="U14" s="133" t="s">
        <v>1756</v>
      </c>
      <c r="V14" s="133" t="s">
        <v>1754</v>
      </c>
      <c r="W14" s="133" t="str">
        <f>IF([Access_Indicator2]="Yes","No service",IF([Access_Indicator3]="Available", "Improved",IF([Access_Indicator4]="No", "Limited",IF(AND([Access_Indicator4]="yes", [Access_Indicator5]&lt;=[Access_Indicator6]),"Basic","Limited"))))</f>
        <v>No service</v>
      </c>
      <c r="X14" s="133" t="str">
        <f>IF([Use_Indicator1]="", "Fill in data", IF([Use_Indicator1]="All", "Improved", IF([Use_Indicator1]="Some", "Basic", IF([Use_Indicator1]="No use", "No Service"))))</f>
        <v>Improved</v>
      </c>
      <c r="Y14" s="134" t="s">
        <v>1601</v>
      </c>
      <c r="Z14" s="134" t="str">
        <f>IF(S14="No data", "No Data", IF([Reliability_Indicator2]="Yes","No Service", IF(S14="Routine", "Improved", IF(S14="Unreliable", "Basic", IF(S14="No O&amp;M", "No service")))))</f>
        <v>No Data</v>
      </c>
      <c r="AA14" s="133" t="str">
        <f>IF([EnvPro_Indicator1]="", "Fill in data", IF([EnvPro_Indicator1]="Significant pollution", "No service", IF(AND([EnvPro_Indicator1]="Not polluting groundwater &amp; not untreated in river", [EnvPro_Indicator2]="No"),"Basic", IF([EnvPro_Indicator2]="Yes", "Improved"))))</f>
        <v>Basic</v>
      </c>
      <c r="AB14" s="134" t="str">
        <f t="shared" si="0"/>
        <v>No Service</v>
      </c>
      <c r="AC14" s="134" t="str">
        <f>IF(OR(San[[#This Row],[Access_SL1]]="No data",San[[#This Row],[Use_SL1]]="No data",San[[#This Row],[Reliability_SL1]]="No data",San[[#This Row],[EnvPro_SL1]]="No data"),"Incomplete", "Complete")</f>
        <v>Incomplete</v>
      </c>
      <c r="AD14" s="176" t="s">
        <v>1601</v>
      </c>
      <c r="AE14" s="176" t="s">
        <v>1601</v>
      </c>
      <c r="AF14" s="136" t="s">
        <v>1601</v>
      </c>
      <c r="AG14" s="136" t="s">
        <v>1601</v>
      </c>
      <c r="AH14" s="136" t="s">
        <v>1601</v>
      </c>
      <c r="AW14" s="1">
        <f>IFERROR(VLOOKUP(San[[#This Row],[Access_SL1]],$AS$5:$AT$8,2,FALSE),"Error")</f>
        <v>0</v>
      </c>
      <c r="AX14" s="1">
        <f>IFERROR(VLOOKUP(San[[#This Row],[Use_SL1]],$AS$5:$AT$8,2,FALSE),"Error")</f>
        <v>3</v>
      </c>
      <c r="AY14" s="1" t="str">
        <f>IFERROR(VLOOKUP(San[[#This Row],[Use_SL2]],$AS$5:$AT$8,2,FALSE),"Error")</f>
        <v>Error</v>
      </c>
      <c r="AZ14" s="1" t="str">
        <f>IFERROR(VLOOKUP(San[[#This Row],[Reliability_SL1]],$AS$5:$AT$8,2,FALSE),"Error")</f>
        <v>Error</v>
      </c>
      <c r="BA14" s="1">
        <f>IFERROR(VLOOKUP(San[[#This Row],[EnvPro_SL1]],$AS$5:$AT$8,2,FALSE),"Error")</f>
        <v>2</v>
      </c>
    </row>
    <row r="15" spans="1:53">
      <c r="B15" s="133" t="s">
        <v>318</v>
      </c>
      <c r="C15" s="171" t="s">
        <v>1748</v>
      </c>
      <c r="D15" s="171" t="s">
        <v>1749</v>
      </c>
      <c r="E15" s="171" t="s">
        <v>319</v>
      </c>
      <c r="F15" s="172" t="s">
        <v>1637</v>
      </c>
      <c r="G15" s="173" t="s">
        <v>1750</v>
      </c>
      <c r="H15" s="50" t="s">
        <v>1601</v>
      </c>
      <c r="I15" s="50" t="s">
        <v>18</v>
      </c>
      <c r="J15" s="133" t="s">
        <v>1751</v>
      </c>
      <c r="K15" s="50" t="s">
        <v>1752</v>
      </c>
      <c r="L15" s="50" t="s">
        <v>1753</v>
      </c>
      <c r="M15" s="133" t="s">
        <v>1754</v>
      </c>
      <c r="N15" s="133" t="s">
        <v>1601</v>
      </c>
      <c r="O15" s="133" t="s">
        <v>1601</v>
      </c>
      <c r="P15" s="133" t="s">
        <v>1601</v>
      </c>
      <c r="Q15" s="133" t="s">
        <v>1755</v>
      </c>
      <c r="R15" s="142" t="s">
        <v>1601</v>
      </c>
      <c r="S15" s="174" t="s">
        <v>1601</v>
      </c>
      <c r="T15" s="175" t="s">
        <v>1601</v>
      </c>
      <c r="U15" s="133" t="s">
        <v>1756</v>
      </c>
      <c r="V15" s="133" t="s">
        <v>1754</v>
      </c>
      <c r="W15" s="133" t="str">
        <f>IF([Access_Indicator2]="Yes","No service",IF([Access_Indicator3]="Available", "Improved",IF([Access_Indicator4]="No", "Limited",IF(AND([Access_Indicator4]="yes", [Access_Indicator5]&lt;=[Access_Indicator6]),"Basic","Limited"))))</f>
        <v>No service</v>
      </c>
      <c r="X15" s="133" t="str">
        <f>IF([Use_Indicator1]="", "Fill in data", IF([Use_Indicator1]="All", "Improved", IF([Use_Indicator1]="Some", "Basic", IF([Use_Indicator1]="No use", "No Service"))))</f>
        <v>Improved</v>
      </c>
      <c r="Y15" s="134" t="s">
        <v>1601</v>
      </c>
      <c r="Z15" s="134" t="str">
        <f>IF(S15="No data", "No Data", IF([Reliability_Indicator2]="Yes","No Service", IF(S15="Routine", "Improved", IF(S15="Unreliable", "Basic", IF(S15="No O&amp;M", "No service")))))</f>
        <v>No Data</v>
      </c>
      <c r="AA15" s="133" t="str">
        <f>IF([EnvPro_Indicator1]="", "Fill in data", IF([EnvPro_Indicator1]="Significant pollution", "No service", IF(AND([EnvPro_Indicator1]="Not polluting groundwater &amp; not untreated in river", [EnvPro_Indicator2]="No"),"Basic", IF([EnvPro_Indicator2]="Yes", "Improved"))))</f>
        <v>Basic</v>
      </c>
      <c r="AB15" s="134" t="str">
        <f t="shared" si="0"/>
        <v>No Service</v>
      </c>
      <c r="AC15" s="134" t="str">
        <f>IF(OR(San[[#This Row],[Access_SL1]]="No data",San[[#This Row],[Use_SL1]]="No data",San[[#This Row],[Reliability_SL1]]="No data",San[[#This Row],[EnvPro_SL1]]="No data"),"Incomplete", "Complete")</f>
        <v>Incomplete</v>
      </c>
      <c r="AD15" s="176" t="s">
        <v>1601</v>
      </c>
      <c r="AE15" s="176" t="s">
        <v>1601</v>
      </c>
      <c r="AF15" s="136" t="s">
        <v>1601</v>
      </c>
      <c r="AG15" s="136" t="s">
        <v>1601</v>
      </c>
      <c r="AH15" s="136" t="s">
        <v>1601</v>
      </c>
      <c r="AW15" s="1">
        <f>IFERROR(VLOOKUP(San[[#This Row],[Access_SL1]],$AS$5:$AT$8,2,FALSE),"Error")</f>
        <v>0</v>
      </c>
      <c r="AX15" s="1">
        <f>IFERROR(VLOOKUP(San[[#This Row],[Use_SL1]],$AS$5:$AT$8,2,FALSE),"Error")</f>
        <v>3</v>
      </c>
      <c r="AY15" s="1" t="str">
        <f>IFERROR(VLOOKUP(San[[#This Row],[Use_SL2]],$AS$5:$AT$8,2,FALSE),"Error")</f>
        <v>Error</v>
      </c>
      <c r="AZ15" s="1" t="str">
        <f>IFERROR(VLOOKUP(San[[#This Row],[Reliability_SL1]],$AS$5:$AT$8,2,FALSE),"Error")</f>
        <v>Error</v>
      </c>
      <c r="BA15" s="1">
        <f>IFERROR(VLOOKUP(San[[#This Row],[EnvPro_SL1]],$AS$5:$AT$8,2,FALSE),"Error")</f>
        <v>2</v>
      </c>
    </row>
    <row r="16" spans="1:53">
      <c r="B16" s="133" t="s">
        <v>320</v>
      </c>
      <c r="C16" s="171" t="s">
        <v>1748</v>
      </c>
      <c r="D16" s="171" t="s">
        <v>1749</v>
      </c>
      <c r="E16" s="171" t="s">
        <v>319</v>
      </c>
      <c r="F16" s="172" t="s">
        <v>1637</v>
      </c>
      <c r="G16" s="173" t="s">
        <v>1758</v>
      </c>
      <c r="H16" s="50" t="s">
        <v>1601</v>
      </c>
      <c r="I16" s="50" t="s">
        <v>18</v>
      </c>
      <c r="J16" s="133" t="s">
        <v>1751</v>
      </c>
      <c r="K16" s="50" t="s">
        <v>1752</v>
      </c>
      <c r="L16" s="50" t="s">
        <v>1753</v>
      </c>
      <c r="M16" s="133" t="s">
        <v>1754</v>
      </c>
      <c r="N16" s="133" t="s">
        <v>1601</v>
      </c>
      <c r="O16" s="133" t="s">
        <v>1601</v>
      </c>
      <c r="P16" s="133" t="s">
        <v>1601</v>
      </c>
      <c r="Q16" s="133" t="s">
        <v>1755</v>
      </c>
      <c r="R16" s="142" t="s">
        <v>1601</v>
      </c>
      <c r="S16" s="174" t="s">
        <v>1601</v>
      </c>
      <c r="T16" s="175" t="s">
        <v>1601</v>
      </c>
      <c r="U16" s="133" t="s">
        <v>1756</v>
      </c>
      <c r="V16" s="133" t="s">
        <v>1754</v>
      </c>
      <c r="W16" s="133" t="str">
        <f>IF([Access_Indicator2]="Yes","No service",IF([Access_Indicator3]="Available", "Improved",IF([Access_Indicator4]="No", "Limited",IF(AND([Access_Indicator4]="yes", [Access_Indicator5]&lt;=[Access_Indicator6]),"Basic","Limited"))))</f>
        <v>No service</v>
      </c>
      <c r="X16" s="133" t="str">
        <f>IF([Use_Indicator1]="", "Fill in data", IF([Use_Indicator1]="All", "Improved", IF([Use_Indicator1]="Some", "Basic", IF([Use_Indicator1]="No use", "No Service"))))</f>
        <v>Improved</v>
      </c>
      <c r="Y16" s="134" t="s">
        <v>1601</v>
      </c>
      <c r="Z16" s="134" t="str">
        <f>IF(S16="No data", "No Data", IF([Reliability_Indicator2]="Yes","No Service", IF(S16="Routine", "Improved", IF(S16="Unreliable", "Basic", IF(S16="No O&amp;M", "No service")))))</f>
        <v>No Data</v>
      </c>
      <c r="AA16" s="133" t="str">
        <f>IF([EnvPro_Indicator1]="", "Fill in data", IF([EnvPro_Indicator1]="Significant pollution", "No service", IF(AND([EnvPro_Indicator1]="Not polluting groundwater &amp; not untreated in river", [EnvPro_Indicator2]="No"),"Basic", IF([EnvPro_Indicator2]="Yes", "Improved"))))</f>
        <v>Basic</v>
      </c>
      <c r="AB16" s="134" t="str">
        <f t="shared" si="0"/>
        <v>No Service</v>
      </c>
      <c r="AC16" s="134" t="str">
        <f>IF(OR(San[[#This Row],[Access_SL1]]="No data",San[[#This Row],[Use_SL1]]="No data",San[[#This Row],[Reliability_SL1]]="No data",San[[#This Row],[EnvPro_SL1]]="No data"),"Incomplete", "Complete")</f>
        <v>Incomplete</v>
      </c>
      <c r="AD16" s="176" t="s">
        <v>1601</v>
      </c>
      <c r="AE16" s="176" t="s">
        <v>1601</v>
      </c>
      <c r="AF16" s="136" t="s">
        <v>1601</v>
      </c>
      <c r="AG16" s="136" t="s">
        <v>1601</v>
      </c>
      <c r="AH16" s="136" t="s">
        <v>1601</v>
      </c>
      <c r="AW16" s="1">
        <f>IFERROR(VLOOKUP(San[[#This Row],[Access_SL1]],$AS$5:$AT$8,2,FALSE),"Error")</f>
        <v>0</v>
      </c>
      <c r="AX16" s="1">
        <f>IFERROR(VLOOKUP(San[[#This Row],[Use_SL1]],$AS$5:$AT$8,2,FALSE),"Error")</f>
        <v>3</v>
      </c>
      <c r="AY16" s="1" t="str">
        <f>IFERROR(VLOOKUP(San[[#This Row],[Use_SL2]],$AS$5:$AT$8,2,FALSE),"Error")</f>
        <v>Error</v>
      </c>
      <c r="AZ16" s="1" t="str">
        <f>IFERROR(VLOOKUP(San[[#This Row],[Reliability_SL1]],$AS$5:$AT$8,2,FALSE),"Error")</f>
        <v>Error</v>
      </c>
      <c r="BA16" s="1">
        <f>IFERROR(VLOOKUP(San[[#This Row],[EnvPro_SL1]],$AS$5:$AT$8,2,FALSE),"Error")</f>
        <v>2</v>
      </c>
    </row>
    <row r="17" spans="2:53">
      <c r="B17" s="133" t="s">
        <v>321</v>
      </c>
      <c r="C17" s="171" t="s">
        <v>1748</v>
      </c>
      <c r="D17" s="171" t="s">
        <v>1749</v>
      </c>
      <c r="E17" s="171" t="s">
        <v>319</v>
      </c>
      <c r="F17" s="172" t="s">
        <v>1637</v>
      </c>
      <c r="G17" s="173" t="s">
        <v>1760</v>
      </c>
      <c r="H17" s="50" t="s">
        <v>1601</v>
      </c>
      <c r="I17" s="50" t="s">
        <v>18</v>
      </c>
      <c r="J17" s="133" t="s">
        <v>1751</v>
      </c>
      <c r="K17" s="50" t="s">
        <v>1752</v>
      </c>
      <c r="L17" s="50" t="s">
        <v>1753</v>
      </c>
      <c r="M17" s="133" t="s">
        <v>1754</v>
      </c>
      <c r="N17" s="133" t="s">
        <v>1601</v>
      </c>
      <c r="O17" s="133" t="s">
        <v>1601</v>
      </c>
      <c r="P17" s="133" t="s">
        <v>1601</v>
      </c>
      <c r="Q17" s="133" t="s">
        <v>1755</v>
      </c>
      <c r="R17" s="142" t="s">
        <v>1601</v>
      </c>
      <c r="S17" s="174" t="s">
        <v>1601</v>
      </c>
      <c r="T17" s="175" t="s">
        <v>1601</v>
      </c>
      <c r="U17" s="133" t="s">
        <v>1756</v>
      </c>
      <c r="V17" s="133" t="s">
        <v>1754</v>
      </c>
      <c r="W17" s="133" t="str">
        <f>IF([Access_Indicator2]="Yes","No service",IF([Access_Indicator3]="Available", "Improved",IF([Access_Indicator4]="No", "Limited",IF(AND([Access_Indicator4]="yes", [Access_Indicator5]&lt;=[Access_Indicator6]),"Basic","Limited"))))</f>
        <v>No service</v>
      </c>
      <c r="X17" s="133" t="str">
        <f>IF([Use_Indicator1]="", "Fill in data", IF([Use_Indicator1]="All", "Improved", IF([Use_Indicator1]="Some", "Basic", IF([Use_Indicator1]="No use", "No Service"))))</f>
        <v>Improved</v>
      </c>
      <c r="Y17" s="134" t="s">
        <v>1601</v>
      </c>
      <c r="Z17" s="134" t="str">
        <f>IF(S17="No data", "No Data", IF([Reliability_Indicator2]="Yes","No Service", IF(S17="Routine", "Improved", IF(S17="Unreliable", "Basic", IF(S17="No O&amp;M", "No service")))))</f>
        <v>No Data</v>
      </c>
      <c r="AA17" s="133" t="str">
        <f>IF([EnvPro_Indicator1]="", "Fill in data", IF([EnvPro_Indicator1]="Significant pollution", "No service", IF(AND([EnvPro_Indicator1]="Not polluting groundwater &amp; not untreated in river", [EnvPro_Indicator2]="No"),"Basic", IF([EnvPro_Indicator2]="Yes", "Improved"))))</f>
        <v>Basic</v>
      </c>
      <c r="AB17" s="134" t="str">
        <f t="shared" si="0"/>
        <v>No Service</v>
      </c>
      <c r="AC17" s="134" t="str">
        <f>IF(OR(San[[#This Row],[Access_SL1]]="No data",San[[#This Row],[Use_SL1]]="No data",San[[#This Row],[Reliability_SL1]]="No data",San[[#This Row],[EnvPro_SL1]]="No data"),"Incomplete", "Complete")</f>
        <v>Incomplete</v>
      </c>
      <c r="AD17" s="176" t="s">
        <v>1601</v>
      </c>
      <c r="AE17" s="176" t="s">
        <v>1601</v>
      </c>
      <c r="AF17" s="136" t="s">
        <v>1601</v>
      </c>
      <c r="AG17" s="136" t="s">
        <v>1601</v>
      </c>
      <c r="AH17" s="136" t="s">
        <v>1601</v>
      </c>
      <c r="AW17" s="1">
        <f>IFERROR(VLOOKUP(San[[#This Row],[Access_SL1]],$AS$5:$AT$8,2,FALSE),"Error")</f>
        <v>0</v>
      </c>
      <c r="AX17" s="1">
        <f>IFERROR(VLOOKUP(San[[#This Row],[Use_SL1]],$AS$5:$AT$8,2,FALSE),"Error")</f>
        <v>3</v>
      </c>
      <c r="AY17" s="1" t="str">
        <f>IFERROR(VLOOKUP(San[[#This Row],[Use_SL2]],$AS$5:$AT$8,2,FALSE),"Error")</f>
        <v>Error</v>
      </c>
      <c r="AZ17" s="1" t="str">
        <f>IFERROR(VLOOKUP(San[[#This Row],[Reliability_SL1]],$AS$5:$AT$8,2,FALSE),"Error")</f>
        <v>Error</v>
      </c>
      <c r="BA17" s="1">
        <f>IFERROR(VLOOKUP(San[[#This Row],[EnvPro_SL1]],$AS$5:$AT$8,2,FALSE),"Error")</f>
        <v>2</v>
      </c>
    </row>
    <row r="18" spans="2:53">
      <c r="B18" s="133" t="s">
        <v>322</v>
      </c>
      <c r="C18" s="133" t="s">
        <v>1748</v>
      </c>
      <c r="D18" s="133" t="s">
        <v>1749</v>
      </c>
      <c r="E18" s="171" t="s">
        <v>319</v>
      </c>
      <c r="F18" s="172" t="s">
        <v>1637</v>
      </c>
      <c r="G18" s="173" t="s">
        <v>1762</v>
      </c>
      <c r="H18" s="50" t="s">
        <v>1601</v>
      </c>
      <c r="I18" s="50" t="s">
        <v>18</v>
      </c>
      <c r="J18" s="133" t="s">
        <v>1772</v>
      </c>
      <c r="K18" s="50" t="s">
        <v>1754</v>
      </c>
      <c r="L18" s="50" t="s">
        <v>1753</v>
      </c>
      <c r="M18" s="133" t="s">
        <v>1754</v>
      </c>
      <c r="N18" s="133" t="s">
        <v>1601</v>
      </c>
      <c r="O18" s="133" t="s">
        <v>1601</v>
      </c>
      <c r="P18" s="133" t="s">
        <v>1601</v>
      </c>
      <c r="Q18" s="133" t="s">
        <v>1755</v>
      </c>
      <c r="R18" s="142" t="s">
        <v>1601</v>
      </c>
      <c r="S18" s="174" t="s">
        <v>1601</v>
      </c>
      <c r="T18" s="175" t="s">
        <v>1754</v>
      </c>
      <c r="U18" s="133" t="s">
        <v>1756</v>
      </c>
      <c r="V18" s="133" t="s">
        <v>1754</v>
      </c>
      <c r="W18" s="133" t="str">
        <f>IF([Access_Indicator2]="Yes","No service",IF([Access_Indicator3]="Available", "Improved",IF([Access_Indicator4]="No", "Limited",IF(AND([Access_Indicator4]="yes", [Access_Indicator5]&lt;=[Access_Indicator6]),"Basic","Limited"))))</f>
        <v>Limited</v>
      </c>
      <c r="X18" s="133" t="str">
        <f>IF([Use_Indicator1]="", "Fill in data", IF([Use_Indicator1]="All", "Improved", IF([Use_Indicator1]="Some", "Basic", IF([Use_Indicator1]="No use", "No Service"))))</f>
        <v>Improved</v>
      </c>
      <c r="Y18" s="134" t="s">
        <v>1601</v>
      </c>
      <c r="Z18" s="134" t="str">
        <f>IF(S18="No data", "No Data", IF([Reliability_Indicator2]="Yes","No Service", IF(S18="Routine", "Improved", IF(S18="Unreliable", "Basic", IF(S18="No O&amp;M", "No service")))))</f>
        <v>No Data</v>
      </c>
      <c r="AA18" s="133" t="str">
        <f>IF([EnvPro_Indicator1]="", "Fill in data", IF([EnvPro_Indicator1]="Significant pollution", "No service", IF(AND([EnvPro_Indicator1]="Not polluting groundwater &amp; not untreated in river", [EnvPro_Indicator2]="No"),"Basic", IF([EnvPro_Indicator2]="Yes", "Improved"))))</f>
        <v>Basic</v>
      </c>
      <c r="AB18" s="134" t="str">
        <f t="shared" si="0"/>
        <v>Limited</v>
      </c>
      <c r="AC18" s="134" t="str">
        <f>IF(OR(San[[#This Row],[Access_SL1]]="No data",San[[#This Row],[Use_SL1]]="No data",San[[#This Row],[Reliability_SL1]]="No data",San[[#This Row],[EnvPro_SL1]]="No data"),"Incomplete", "Complete")</f>
        <v>Incomplete</v>
      </c>
      <c r="AD18" s="176" t="s">
        <v>1601</v>
      </c>
      <c r="AE18" s="176" t="s">
        <v>1601</v>
      </c>
      <c r="AF18" s="136" t="s">
        <v>1601</v>
      </c>
      <c r="AG18" s="136" t="s">
        <v>1601</v>
      </c>
      <c r="AH18" s="136" t="s">
        <v>1601</v>
      </c>
      <c r="AW18" s="1">
        <f>IFERROR(VLOOKUP(San[[#This Row],[Access_SL1]],$AS$5:$AT$8,2,FALSE),"Error")</f>
        <v>1</v>
      </c>
      <c r="AX18" s="1">
        <f>IFERROR(VLOOKUP(San[[#This Row],[Use_SL1]],$AS$5:$AT$8,2,FALSE),"Error")</f>
        <v>3</v>
      </c>
      <c r="AY18" s="1" t="str">
        <f>IFERROR(VLOOKUP(San[[#This Row],[Use_SL2]],$AS$5:$AT$8,2,FALSE),"Error")</f>
        <v>Error</v>
      </c>
      <c r="AZ18" s="1" t="str">
        <f>IFERROR(VLOOKUP(San[[#This Row],[Reliability_SL1]],$AS$5:$AT$8,2,FALSE),"Error")</f>
        <v>Error</v>
      </c>
      <c r="BA18" s="1">
        <f>IFERROR(VLOOKUP(San[[#This Row],[EnvPro_SL1]],$AS$5:$AT$8,2,FALSE),"Error")</f>
        <v>2</v>
      </c>
    </row>
    <row r="19" spans="2:53">
      <c r="B19" s="133" t="s">
        <v>323</v>
      </c>
      <c r="C19" s="133" t="s">
        <v>1748</v>
      </c>
      <c r="D19" s="133" t="s">
        <v>1749</v>
      </c>
      <c r="E19" s="171" t="s">
        <v>319</v>
      </c>
      <c r="F19" s="172" t="s">
        <v>1637</v>
      </c>
      <c r="G19" s="173" t="s">
        <v>1764</v>
      </c>
      <c r="H19" s="50" t="s">
        <v>1601</v>
      </c>
      <c r="I19" s="50" t="s">
        <v>18</v>
      </c>
      <c r="J19" s="133" t="s">
        <v>1751</v>
      </c>
      <c r="K19" s="50" t="s">
        <v>1752</v>
      </c>
      <c r="L19" s="50" t="s">
        <v>1753</v>
      </c>
      <c r="M19" s="133" t="s">
        <v>1754</v>
      </c>
      <c r="N19" s="133" t="s">
        <v>1601</v>
      </c>
      <c r="O19" s="133" t="s">
        <v>1601</v>
      </c>
      <c r="P19" s="133" t="s">
        <v>1601</v>
      </c>
      <c r="Q19" s="133" t="s">
        <v>1755</v>
      </c>
      <c r="R19" s="142" t="s">
        <v>1601</v>
      </c>
      <c r="S19" s="174" t="s">
        <v>1601</v>
      </c>
      <c r="T19" s="175" t="s">
        <v>1601</v>
      </c>
      <c r="U19" s="133" t="s">
        <v>1756</v>
      </c>
      <c r="V19" s="133" t="s">
        <v>1754</v>
      </c>
      <c r="W19" s="133" t="str">
        <f>IF([Access_Indicator2]="Yes","No service",IF([Access_Indicator3]="Available", "Improved",IF([Access_Indicator4]="No", "Limited",IF(AND([Access_Indicator4]="yes", [Access_Indicator5]&lt;=[Access_Indicator6]),"Basic","Limited"))))</f>
        <v>No service</v>
      </c>
      <c r="X19" s="133" t="str">
        <f>IF([Use_Indicator1]="", "Fill in data", IF([Use_Indicator1]="All", "Improved", IF([Use_Indicator1]="Some", "Basic", IF([Use_Indicator1]="No use", "No Service"))))</f>
        <v>Improved</v>
      </c>
      <c r="Y19" s="134" t="s">
        <v>1601</v>
      </c>
      <c r="Z19" s="134" t="str">
        <f>IF(S19="No data", "No Data", IF([Reliability_Indicator2]="Yes","No Service", IF(S19="Routine", "Improved", IF(S19="Unreliable", "Basic", IF(S19="No O&amp;M", "No service")))))</f>
        <v>No Data</v>
      </c>
      <c r="AA19" s="133" t="str">
        <f>IF([EnvPro_Indicator1]="", "Fill in data", IF([EnvPro_Indicator1]="Significant pollution", "No service", IF(AND([EnvPro_Indicator1]="Not polluting groundwater &amp; not untreated in river", [EnvPro_Indicator2]="No"),"Basic", IF([EnvPro_Indicator2]="Yes", "Improved"))))</f>
        <v>Basic</v>
      </c>
      <c r="AB19" s="134" t="str">
        <f t="shared" si="0"/>
        <v>No Service</v>
      </c>
      <c r="AC19" s="134" t="str">
        <f>IF(OR(San[[#This Row],[Access_SL1]]="No data",San[[#This Row],[Use_SL1]]="No data",San[[#This Row],[Reliability_SL1]]="No data",San[[#This Row],[EnvPro_SL1]]="No data"),"Incomplete", "Complete")</f>
        <v>Incomplete</v>
      </c>
      <c r="AD19" s="176" t="s">
        <v>1601</v>
      </c>
      <c r="AE19" s="176" t="s">
        <v>1601</v>
      </c>
      <c r="AF19" s="136" t="s">
        <v>1601</v>
      </c>
      <c r="AG19" s="136" t="s">
        <v>1601</v>
      </c>
      <c r="AH19" s="136" t="s">
        <v>1601</v>
      </c>
      <c r="AW19" s="1">
        <f>IFERROR(VLOOKUP(San[[#This Row],[Access_SL1]],$AS$5:$AT$8,2,FALSE),"Error")</f>
        <v>0</v>
      </c>
      <c r="AX19" s="1">
        <f>IFERROR(VLOOKUP(San[[#This Row],[Use_SL1]],$AS$5:$AT$8,2,FALSE),"Error")</f>
        <v>3</v>
      </c>
      <c r="AY19" s="1" t="str">
        <f>IFERROR(VLOOKUP(San[[#This Row],[Use_SL2]],$AS$5:$AT$8,2,FALSE),"Error")</f>
        <v>Error</v>
      </c>
      <c r="AZ19" s="1" t="str">
        <f>IFERROR(VLOOKUP(San[[#This Row],[Reliability_SL1]],$AS$5:$AT$8,2,FALSE),"Error")</f>
        <v>Error</v>
      </c>
      <c r="BA19" s="1">
        <f>IFERROR(VLOOKUP(San[[#This Row],[EnvPro_SL1]],$AS$5:$AT$8,2,FALSE),"Error")</f>
        <v>2</v>
      </c>
    </row>
    <row r="20" spans="2:53">
      <c r="B20" s="133" t="s">
        <v>324</v>
      </c>
      <c r="C20" s="133" t="s">
        <v>1748</v>
      </c>
      <c r="D20" s="133" t="s">
        <v>1749</v>
      </c>
      <c r="E20" s="171" t="s">
        <v>319</v>
      </c>
      <c r="F20" s="172" t="s">
        <v>1637</v>
      </c>
      <c r="G20" s="173" t="s">
        <v>1766</v>
      </c>
      <c r="H20" s="50" t="s">
        <v>1601</v>
      </c>
      <c r="I20" s="50" t="s">
        <v>18</v>
      </c>
      <c r="J20" s="133" t="s">
        <v>1751</v>
      </c>
      <c r="K20" s="50" t="s">
        <v>1752</v>
      </c>
      <c r="L20" s="50" t="s">
        <v>1753</v>
      </c>
      <c r="M20" s="133" t="s">
        <v>1754</v>
      </c>
      <c r="N20" s="133" t="s">
        <v>1601</v>
      </c>
      <c r="O20" s="133" t="s">
        <v>1601</v>
      </c>
      <c r="P20" s="133" t="s">
        <v>1601</v>
      </c>
      <c r="Q20" s="133" t="s">
        <v>1755</v>
      </c>
      <c r="R20" s="142" t="s">
        <v>1601</v>
      </c>
      <c r="S20" s="174" t="s">
        <v>1601</v>
      </c>
      <c r="T20" s="175" t="s">
        <v>1601</v>
      </c>
      <c r="U20" s="133" t="s">
        <v>1756</v>
      </c>
      <c r="V20" s="133" t="s">
        <v>1754</v>
      </c>
      <c r="W20" s="133" t="str">
        <f>IF([Access_Indicator2]="Yes","No service",IF([Access_Indicator3]="Available", "Improved",IF([Access_Indicator4]="No", "Limited",IF(AND([Access_Indicator4]="yes", [Access_Indicator5]&lt;=[Access_Indicator6]),"Basic","Limited"))))</f>
        <v>No service</v>
      </c>
      <c r="X20" s="133" t="str">
        <f>IF([Use_Indicator1]="", "Fill in data", IF([Use_Indicator1]="All", "Improved", IF([Use_Indicator1]="Some", "Basic", IF([Use_Indicator1]="No use", "No Service"))))</f>
        <v>Improved</v>
      </c>
      <c r="Y20" s="134" t="s">
        <v>1601</v>
      </c>
      <c r="Z20" s="134" t="str">
        <f>IF(S20="No data", "No Data", IF([Reliability_Indicator2]="Yes","No Service", IF(S20="Routine", "Improved", IF(S20="Unreliable", "Basic", IF(S20="No O&amp;M", "No service")))))</f>
        <v>No Data</v>
      </c>
      <c r="AA20" s="133" t="str">
        <f>IF([EnvPro_Indicator1]="", "Fill in data", IF([EnvPro_Indicator1]="Significant pollution", "No service", IF(AND([EnvPro_Indicator1]="Not polluting groundwater &amp; not untreated in river", [EnvPro_Indicator2]="No"),"Basic", IF([EnvPro_Indicator2]="Yes", "Improved"))))</f>
        <v>Basic</v>
      </c>
      <c r="AB20" s="134" t="str">
        <f t="shared" si="0"/>
        <v>No Service</v>
      </c>
      <c r="AC20" s="134" t="str">
        <f>IF(OR(San[[#This Row],[Access_SL1]]="No data",San[[#This Row],[Use_SL1]]="No data",San[[#This Row],[Reliability_SL1]]="No data",San[[#This Row],[EnvPro_SL1]]="No data"),"Incomplete", "Complete")</f>
        <v>Incomplete</v>
      </c>
      <c r="AD20" s="176" t="s">
        <v>1601</v>
      </c>
      <c r="AE20" s="176" t="s">
        <v>1601</v>
      </c>
      <c r="AF20" s="136" t="s">
        <v>1601</v>
      </c>
      <c r="AG20" s="136" t="s">
        <v>1601</v>
      </c>
      <c r="AH20" s="136" t="s">
        <v>1601</v>
      </c>
      <c r="AW20" s="1">
        <f>IFERROR(VLOOKUP(San[[#This Row],[Access_SL1]],$AS$5:$AT$8,2,FALSE),"Error")</f>
        <v>0</v>
      </c>
      <c r="AX20" s="1">
        <f>IFERROR(VLOOKUP(San[[#This Row],[Use_SL1]],$AS$5:$AT$8,2,FALSE),"Error")</f>
        <v>3</v>
      </c>
      <c r="AY20" s="1" t="str">
        <f>IFERROR(VLOOKUP(San[[#This Row],[Use_SL2]],$AS$5:$AT$8,2,FALSE),"Error")</f>
        <v>Error</v>
      </c>
      <c r="AZ20" s="1" t="str">
        <f>IFERROR(VLOOKUP(San[[#This Row],[Reliability_SL1]],$AS$5:$AT$8,2,FALSE),"Error")</f>
        <v>Error</v>
      </c>
      <c r="BA20" s="1">
        <f>IFERROR(VLOOKUP(San[[#This Row],[EnvPro_SL1]],$AS$5:$AT$8,2,FALSE),"Error")</f>
        <v>2</v>
      </c>
    </row>
    <row r="21" spans="2:53">
      <c r="B21" s="133" t="s">
        <v>325</v>
      </c>
      <c r="C21" s="133" t="s">
        <v>1748</v>
      </c>
      <c r="D21" s="133" t="s">
        <v>1749</v>
      </c>
      <c r="E21" s="171" t="s">
        <v>319</v>
      </c>
      <c r="F21" s="172" t="s">
        <v>1637</v>
      </c>
      <c r="G21" s="173" t="s">
        <v>1767</v>
      </c>
      <c r="H21" s="50" t="s">
        <v>1601</v>
      </c>
      <c r="I21" s="50" t="s">
        <v>18</v>
      </c>
      <c r="J21" s="133" t="s">
        <v>1751</v>
      </c>
      <c r="K21" s="50" t="s">
        <v>1752</v>
      </c>
      <c r="L21" s="50" t="s">
        <v>1753</v>
      </c>
      <c r="M21" s="133" t="s">
        <v>1754</v>
      </c>
      <c r="N21" s="133" t="s">
        <v>1601</v>
      </c>
      <c r="O21" s="133" t="s">
        <v>1601</v>
      </c>
      <c r="P21" s="133" t="s">
        <v>1601</v>
      </c>
      <c r="Q21" s="133" t="s">
        <v>1755</v>
      </c>
      <c r="R21" s="142" t="s">
        <v>1601</v>
      </c>
      <c r="S21" s="174" t="s">
        <v>1601</v>
      </c>
      <c r="T21" s="175" t="s">
        <v>1601</v>
      </c>
      <c r="U21" s="133" t="s">
        <v>1756</v>
      </c>
      <c r="V21" s="133" t="s">
        <v>1754</v>
      </c>
      <c r="W21" s="133" t="str">
        <f>IF([Access_Indicator2]="Yes","No service",IF([Access_Indicator3]="Available", "Improved",IF([Access_Indicator4]="No", "Limited",IF(AND([Access_Indicator4]="yes", [Access_Indicator5]&lt;=[Access_Indicator6]),"Basic","Limited"))))</f>
        <v>No service</v>
      </c>
      <c r="X21" s="133" t="str">
        <f>IF([Use_Indicator1]="", "Fill in data", IF([Use_Indicator1]="All", "Improved", IF([Use_Indicator1]="Some", "Basic", IF([Use_Indicator1]="No use", "No Service"))))</f>
        <v>Improved</v>
      </c>
      <c r="Y21" s="134" t="s">
        <v>1601</v>
      </c>
      <c r="Z21" s="134" t="str">
        <f>IF(S21="No data", "No Data", IF([Reliability_Indicator2]="Yes","No Service", IF(S21="Routine", "Improved", IF(S21="Unreliable", "Basic", IF(S21="No O&amp;M", "No service")))))</f>
        <v>No Data</v>
      </c>
      <c r="AA21" s="133" t="str">
        <f>IF([EnvPro_Indicator1]="", "Fill in data", IF([EnvPro_Indicator1]="Significant pollution", "No service", IF(AND([EnvPro_Indicator1]="Not polluting groundwater &amp; not untreated in river", [EnvPro_Indicator2]="No"),"Basic", IF([EnvPro_Indicator2]="Yes", "Improved"))))</f>
        <v>Basic</v>
      </c>
      <c r="AB21" s="134" t="str">
        <f t="shared" si="0"/>
        <v>No Service</v>
      </c>
      <c r="AC21" s="134" t="str">
        <f>IF(OR(San[[#This Row],[Access_SL1]]="No data",San[[#This Row],[Use_SL1]]="No data",San[[#This Row],[Reliability_SL1]]="No data",San[[#This Row],[EnvPro_SL1]]="No data"),"Incomplete", "Complete")</f>
        <v>Incomplete</v>
      </c>
      <c r="AD21" s="176" t="s">
        <v>1601</v>
      </c>
      <c r="AE21" s="176" t="s">
        <v>1601</v>
      </c>
      <c r="AF21" s="136" t="s">
        <v>1601</v>
      </c>
      <c r="AG21" s="136" t="s">
        <v>1601</v>
      </c>
      <c r="AH21" s="136" t="s">
        <v>1601</v>
      </c>
      <c r="AW21" s="1">
        <f>IFERROR(VLOOKUP(San[[#This Row],[Access_SL1]],$AS$5:$AT$8,2,FALSE),"Error")</f>
        <v>0</v>
      </c>
      <c r="AX21" s="1">
        <f>IFERROR(VLOOKUP(San[[#This Row],[Use_SL1]],$AS$5:$AT$8,2,FALSE),"Error")</f>
        <v>3</v>
      </c>
      <c r="AY21" s="1" t="str">
        <f>IFERROR(VLOOKUP(San[[#This Row],[Use_SL2]],$AS$5:$AT$8,2,FALSE),"Error")</f>
        <v>Error</v>
      </c>
      <c r="AZ21" s="1" t="str">
        <f>IFERROR(VLOOKUP(San[[#This Row],[Reliability_SL1]],$AS$5:$AT$8,2,FALSE),"Error")</f>
        <v>Error</v>
      </c>
      <c r="BA21" s="1">
        <f>IFERROR(VLOOKUP(San[[#This Row],[EnvPro_SL1]],$AS$5:$AT$8,2,FALSE),"Error")</f>
        <v>2</v>
      </c>
    </row>
    <row r="22" spans="2:53">
      <c r="B22" s="133" t="s">
        <v>326</v>
      </c>
      <c r="C22" s="133" t="s">
        <v>1748</v>
      </c>
      <c r="D22" s="133" t="s">
        <v>1749</v>
      </c>
      <c r="E22" s="171" t="s">
        <v>319</v>
      </c>
      <c r="F22" s="172" t="s">
        <v>1637</v>
      </c>
      <c r="G22" s="173" t="s">
        <v>1769</v>
      </c>
      <c r="H22" s="50" t="s">
        <v>1601</v>
      </c>
      <c r="I22" s="50" t="s">
        <v>18</v>
      </c>
      <c r="J22" s="133" t="s">
        <v>1751</v>
      </c>
      <c r="K22" s="50" t="s">
        <v>1752</v>
      </c>
      <c r="L22" s="50" t="s">
        <v>1753</v>
      </c>
      <c r="M22" s="133" t="s">
        <v>1754</v>
      </c>
      <c r="N22" s="133" t="s">
        <v>1601</v>
      </c>
      <c r="O22" s="133" t="s">
        <v>1601</v>
      </c>
      <c r="P22" s="133" t="s">
        <v>1601</v>
      </c>
      <c r="Q22" s="133" t="s">
        <v>1755</v>
      </c>
      <c r="R22" s="142" t="s">
        <v>1601</v>
      </c>
      <c r="S22" s="174" t="s">
        <v>1601</v>
      </c>
      <c r="T22" s="175" t="s">
        <v>1601</v>
      </c>
      <c r="U22" s="133" t="s">
        <v>1756</v>
      </c>
      <c r="V22" s="133" t="s">
        <v>1754</v>
      </c>
      <c r="W22" s="133" t="str">
        <f>IF([Access_Indicator2]="Yes","No service",IF([Access_Indicator3]="Available", "Improved",IF([Access_Indicator4]="No", "Limited",IF(AND([Access_Indicator4]="yes", [Access_Indicator5]&lt;=[Access_Indicator6]),"Basic","Limited"))))</f>
        <v>No service</v>
      </c>
      <c r="X22" s="133" t="str">
        <f>IF([Use_Indicator1]="", "Fill in data", IF([Use_Indicator1]="All", "Improved", IF([Use_Indicator1]="Some", "Basic", IF([Use_Indicator1]="No use", "No Service"))))</f>
        <v>Improved</v>
      </c>
      <c r="Y22" s="134" t="s">
        <v>1601</v>
      </c>
      <c r="Z22" s="134" t="str">
        <f>IF(S22="No data", "No Data", IF([Reliability_Indicator2]="Yes","No Service", IF(S22="Routine", "Improved", IF(S22="Unreliable", "Basic", IF(S22="No O&amp;M", "No service")))))</f>
        <v>No Data</v>
      </c>
      <c r="AA22" s="133" t="str">
        <f>IF([EnvPro_Indicator1]="", "Fill in data", IF([EnvPro_Indicator1]="Significant pollution", "No service", IF(AND([EnvPro_Indicator1]="Not polluting groundwater &amp; not untreated in river", [EnvPro_Indicator2]="No"),"Basic", IF([EnvPro_Indicator2]="Yes", "Improved"))))</f>
        <v>Basic</v>
      </c>
      <c r="AB22" s="134" t="str">
        <f t="shared" si="0"/>
        <v>No Service</v>
      </c>
      <c r="AC22" s="134" t="str">
        <f>IF(OR(San[[#This Row],[Access_SL1]]="No data",San[[#This Row],[Use_SL1]]="No data",San[[#This Row],[Reliability_SL1]]="No data",San[[#This Row],[EnvPro_SL1]]="No data"),"Incomplete", "Complete")</f>
        <v>Incomplete</v>
      </c>
      <c r="AD22" s="176" t="s">
        <v>1601</v>
      </c>
      <c r="AE22" s="176" t="s">
        <v>1601</v>
      </c>
      <c r="AF22" s="136" t="s">
        <v>1601</v>
      </c>
      <c r="AG22" s="136" t="s">
        <v>1601</v>
      </c>
      <c r="AH22" s="136" t="s">
        <v>1601</v>
      </c>
      <c r="AW22" s="1">
        <f>IFERROR(VLOOKUP(San[[#This Row],[Access_SL1]],$AS$5:$AT$8,2,FALSE),"Error")</f>
        <v>0</v>
      </c>
      <c r="AX22" s="1">
        <f>IFERROR(VLOOKUP(San[[#This Row],[Use_SL1]],$AS$5:$AT$8,2,FALSE),"Error")</f>
        <v>3</v>
      </c>
      <c r="AY22" s="1" t="str">
        <f>IFERROR(VLOOKUP(San[[#This Row],[Use_SL2]],$AS$5:$AT$8,2,FALSE),"Error")</f>
        <v>Error</v>
      </c>
      <c r="AZ22" s="1" t="str">
        <f>IFERROR(VLOOKUP(San[[#This Row],[Reliability_SL1]],$AS$5:$AT$8,2,FALSE),"Error")</f>
        <v>Error</v>
      </c>
      <c r="BA22" s="1">
        <f>IFERROR(VLOOKUP(San[[#This Row],[EnvPro_SL1]],$AS$5:$AT$8,2,FALSE),"Error")</f>
        <v>2</v>
      </c>
    </row>
    <row r="23" spans="2:53">
      <c r="B23" s="133" t="s">
        <v>327</v>
      </c>
      <c r="C23" s="133" t="s">
        <v>1748</v>
      </c>
      <c r="D23" s="133" t="s">
        <v>1749</v>
      </c>
      <c r="E23" s="171" t="s">
        <v>319</v>
      </c>
      <c r="F23" s="172" t="s">
        <v>1637</v>
      </c>
      <c r="G23" s="173" t="s">
        <v>1770</v>
      </c>
      <c r="H23" s="50" t="s">
        <v>1601</v>
      </c>
      <c r="I23" s="50" t="s">
        <v>18</v>
      </c>
      <c r="J23" s="133" t="s">
        <v>1751</v>
      </c>
      <c r="K23" s="50" t="s">
        <v>1752</v>
      </c>
      <c r="L23" s="50" t="s">
        <v>1753</v>
      </c>
      <c r="M23" s="133" t="s">
        <v>1754</v>
      </c>
      <c r="N23" s="133" t="s">
        <v>1601</v>
      </c>
      <c r="O23" s="133" t="s">
        <v>1601</v>
      </c>
      <c r="P23" s="133" t="s">
        <v>1601</v>
      </c>
      <c r="Q23" s="133" t="s">
        <v>1755</v>
      </c>
      <c r="R23" s="142" t="s">
        <v>1601</v>
      </c>
      <c r="S23" s="174" t="s">
        <v>1601</v>
      </c>
      <c r="T23" s="175" t="s">
        <v>1601</v>
      </c>
      <c r="U23" s="133" t="s">
        <v>1756</v>
      </c>
      <c r="V23" s="133" t="s">
        <v>1754</v>
      </c>
      <c r="W23" s="133" t="str">
        <f>IF([Access_Indicator2]="Yes","No service",IF([Access_Indicator3]="Available", "Improved",IF([Access_Indicator4]="No", "Limited",IF(AND([Access_Indicator4]="yes", [Access_Indicator5]&lt;=[Access_Indicator6]),"Basic","Limited"))))</f>
        <v>No service</v>
      </c>
      <c r="X23" s="133" t="str">
        <f>IF([Use_Indicator1]="", "Fill in data", IF([Use_Indicator1]="All", "Improved", IF([Use_Indicator1]="Some", "Basic", IF([Use_Indicator1]="No use", "No Service"))))</f>
        <v>Improved</v>
      </c>
      <c r="Y23" s="134" t="s">
        <v>1601</v>
      </c>
      <c r="Z23" s="134" t="str">
        <f>IF(S23="No data", "No Data", IF([Reliability_Indicator2]="Yes","No Service", IF(S23="Routine", "Improved", IF(S23="Unreliable", "Basic", IF(S23="No O&amp;M", "No service")))))</f>
        <v>No Data</v>
      </c>
      <c r="AA23" s="133" t="str">
        <f>IF([EnvPro_Indicator1]="", "Fill in data", IF([EnvPro_Indicator1]="Significant pollution", "No service", IF(AND([EnvPro_Indicator1]="Not polluting groundwater &amp; not untreated in river", [EnvPro_Indicator2]="No"),"Basic", IF([EnvPro_Indicator2]="Yes", "Improved"))))</f>
        <v>Basic</v>
      </c>
      <c r="AB23" s="134" t="str">
        <f t="shared" si="0"/>
        <v>No Service</v>
      </c>
      <c r="AC23" s="134" t="str">
        <f>IF(OR(San[[#This Row],[Access_SL1]]="No data",San[[#This Row],[Use_SL1]]="No data",San[[#This Row],[Reliability_SL1]]="No data",San[[#This Row],[EnvPro_SL1]]="No data"),"Incomplete", "Complete")</f>
        <v>Incomplete</v>
      </c>
      <c r="AD23" s="176" t="s">
        <v>1601</v>
      </c>
      <c r="AE23" s="176" t="s">
        <v>1601</v>
      </c>
      <c r="AF23" s="136" t="s">
        <v>1601</v>
      </c>
      <c r="AG23" s="136" t="s">
        <v>1601</v>
      </c>
      <c r="AH23" s="136" t="s">
        <v>1601</v>
      </c>
      <c r="AW23" s="1">
        <f>IFERROR(VLOOKUP(San[[#This Row],[Access_SL1]],$AS$5:$AT$8,2,FALSE),"Error")</f>
        <v>0</v>
      </c>
      <c r="AX23" s="1">
        <f>IFERROR(VLOOKUP(San[[#This Row],[Use_SL1]],$AS$5:$AT$8,2,FALSE),"Error")</f>
        <v>3</v>
      </c>
      <c r="AY23" s="1" t="str">
        <f>IFERROR(VLOOKUP(San[[#This Row],[Use_SL2]],$AS$5:$AT$8,2,FALSE),"Error")</f>
        <v>Error</v>
      </c>
      <c r="AZ23" s="1" t="str">
        <f>IFERROR(VLOOKUP(San[[#This Row],[Reliability_SL1]],$AS$5:$AT$8,2,FALSE),"Error")</f>
        <v>Error</v>
      </c>
      <c r="BA23" s="1">
        <f>IFERROR(VLOOKUP(San[[#This Row],[EnvPro_SL1]],$AS$5:$AT$8,2,FALSE),"Error")</f>
        <v>2</v>
      </c>
    </row>
    <row r="24" spans="2:53">
      <c r="B24" s="133" t="s">
        <v>328</v>
      </c>
      <c r="C24" s="133" t="s">
        <v>1748</v>
      </c>
      <c r="D24" s="133" t="s">
        <v>1749</v>
      </c>
      <c r="E24" s="171" t="s">
        <v>319</v>
      </c>
      <c r="F24" s="172" t="s">
        <v>1637</v>
      </c>
      <c r="G24" s="173" t="s">
        <v>1771</v>
      </c>
      <c r="H24" s="50" t="s">
        <v>1601</v>
      </c>
      <c r="I24" s="50" t="s">
        <v>18</v>
      </c>
      <c r="J24" s="133" t="s">
        <v>1751</v>
      </c>
      <c r="K24" s="50" t="s">
        <v>1752</v>
      </c>
      <c r="L24" s="50" t="s">
        <v>1753</v>
      </c>
      <c r="M24" s="133" t="s">
        <v>1754</v>
      </c>
      <c r="N24" s="133" t="s">
        <v>1601</v>
      </c>
      <c r="O24" s="133" t="s">
        <v>1601</v>
      </c>
      <c r="P24" s="133" t="s">
        <v>1601</v>
      </c>
      <c r="Q24" s="133" t="s">
        <v>1755</v>
      </c>
      <c r="R24" s="142" t="s">
        <v>1601</v>
      </c>
      <c r="S24" s="174" t="s">
        <v>1601</v>
      </c>
      <c r="T24" s="175" t="s">
        <v>1601</v>
      </c>
      <c r="U24" s="133" t="s">
        <v>1756</v>
      </c>
      <c r="V24" s="133" t="s">
        <v>1754</v>
      </c>
      <c r="W24" s="133" t="str">
        <f>IF([Access_Indicator2]="Yes","No service",IF([Access_Indicator3]="Available", "Improved",IF([Access_Indicator4]="No", "Limited",IF(AND([Access_Indicator4]="yes", [Access_Indicator5]&lt;=[Access_Indicator6]),"Basic","Limited"))))</f>
        <v>No service</v>
      </c>
      <c r="X24" s="133" t="str">
        <f>IF([Use_Indicator1]="", "Fill in data", IF([Use_Indicator1]="All", "Improved", IF([Use_Indicator1]="Some", "Basic", IF([Use_Indicator1]="No use", "No Service"))))</f>
        <v>Improved</v>
      </c>
      <c r="Y24" s="134" t="s">
        <v>1601</v>
      </c>
      <c r="Z24" s="134" t="str">
        <f>IF(S24="No data", "No Data", IF([Reliability_Indicator2]="Yes","No Service", IF(S24="Routine", "Improved", IF(S24="Unreliable", "Basic", IF(S24="No O&amp;M", "No service")))))</f>
        <v>No Data</v>
      </c>
      <c r="AA24" s="133" t="str">
        <f>IF([EnvPro_Indicator1]="", "Fill in data", IF([EnvPro_Indicator1]="Significant pollution", "No service", IF(AND([EnvPro_Indicator1]="Not polluting groundwater &amp; not untreated in river", [EnvPro_Indicator2]="No"),"Basic", IF([EnvPro_Indicator2]="Yes", "Improved"))))</f>
        <v>Basic</v>
      </c>
      <c r="AB24" s="134" t="str">
        <f t="shared" si="0"/>
        <v>No Service</v>
      </c>
      <c r="AC24" s="134" t="str">
        <f>IF(OR(San[[#This Row],[Access_SL1]]="No data",San[[#This Row],[Use_SL1]]="No data",San[[#This Row],[Reliability_SL1]]="No data",San[[#This Row],[EnvPro_SL1]]="No data"),"Incomplete", "Complete")</f>
        <v>Incomplete</v>
      </c>
      <c r="AD24" s="176" t="s">
        <v>1601</v>
      </c>
      <c r="AE24" s="176" t="s">
        <v>1601</v>
      </c>
      <c r="AF24" s="136" t="s">
        <v>1601</v>
      </c>
      <c r="AG24" s="136" t="s">
        <v>1601</v>
      </c>
      <c r="AH24" s="136" t="s">
        <v>1601</v>
      </c>
      <c r="AW24" s="1">
        <f>IFERROR(VLOOKUP(San[[#This Row],[Access_SL1]],$AS$5:$AT$8,2,FALSE),"Error")</f>
        <v>0</v>
      </c>
      <c r="AX24" s="1">
        <f>IFERROR(VLOOKUP(San[[#This Row],[Use_SL1]],$AS$5:$AT$8,2,FALSE),"Error")</f>
        <v>3</v>
      </c>
      <c r="AY24" s="1" t="str">
        <f>IFERROR(VLOOKUP(San[[#This Row],[Use_SL2]],$AS$5:$AT$8,2,FALSE),"Error")</f>
        <v>Error</v>
      </c>
      <c r="AZ24" s="1" t="str">
        <f>IFERROR(VLOOKUP(San[[#This Row],[Reliability_SL1]],$AS$5:$AT$8,2,FALSE),"Error")</f>
        <v>Error</v>
      </c>
      <c r="BA24" s="1">
        <f>IFERROR(VLOOKUP(San[[#This Row],[EnvPro_SL1]],$AS$5:$AT$8,2,FALSE),"Error")</f>
        <v>2</v>
      </c>
    </row>
    <row r="25" spans="2:53">
      <c r="B25" s="133" t="s">
        <v>329</v>
      </c>
      <c r="C25" s="133" t="s">
        <v>1748</v>
      </c>
      <c r="D25" s="133" t="s">
        <v>1749</v>
      </c>
      <c r="E25" s="171" t="s">
        <v>330</v>
      </c>
      <c r="F25" s="172" t="s">
        <v>1635</v>
      </c>
      <c r="G25" s="173" t="s">
        <v>1750</v>
      </c>
      <c r="H25" s="50" t="s">
        <v>1601</v>
      </c>
      <c r="I25" s="50" t="s">
        <v>18</v>
      </c>
      <c r="J25" s="133" t="s">
        <v>1751</v>
      </c>
      <c r="K25" s="50" t="s">
        <v>1752</v>
      </c>
      <c r="L25" s="50" t="s">
        <v>1753</v>
      </c>
      <c r="M25" s="133" t="s">
        <v>1754</v>
      </c>
      <c r="N25" s="133" t="s">
        <v>1601</v>
      </c>
      <c r="O25" s="133" t="s">
        <v>1601</v>
      </c>
      <c r="P25" s="133" t="s">
        <v>1601</v>
      </c>
      <c r="Q25" s="133" t="s">
        <v>1755</v>
      </c>
      <c r="R25" s="142" t="s">
        <v>1601</v>
      </c>
      <c r="S25" s="174" t="s">
        <v>1601</v>
      </c>
      <c r="T25" s="175" t="s">
        <v>1601</v>
      </c>
      <c r="U25" s="133" t="s">
        <v>1756</v>
      </c>
      <c r="V25" s="133" t="s">
        <v>1754</v>
      </c>
      <c r="W25" s="133" t="str">
        <f>IF([Access_Indicator2]="Yes","No service",IF([Access_Indicator3]="Available", "Improved",IF([Access_Indicator4]="No", "Limited",IF(AND([Access_Indicator4]="yes", [Access_Indicator5]&lt;=[Access_Indicator6]),"Basic","Limited"))))</f>
        <v>No service</v>
      </c>
      <c r="X25" s="133" t="str">
        <f>IF([Use_Indicator1]="", "Fill in data", IF([Use_Indicator1]="All", "Improved", IF([Use_Indicator1]="Some", "Basic", IF([Use_Indicator1]="No use", "No Service"))))</f>
        <v>Improved</v>
      </c>
      <c r="Y25" s="134" t="s">
        <v>1601</v>
      </c>
      <c r="Z25" s="134" t="str">
        <f>IF(S25="No data", "No Data", IF([Reliability_Indicator2]="Yes","No Service", IF(S25="Routine", "Improved", IF(S25="Unreliable", "Basic", IF(S25="No O&amp;M", "No service")))))</f>
        <v>No Data</v>
      </c>
      <c r="AA25" s="133" t="str">
        <f>IF([EnvPro_Indicator1]="", "Fill in data", IF([EnvPro_Indicator1]="Significant pollution", "No service", IF(AND([EnvPro_Indicator1]="Not polluting groundwater &amp; not untreated in river", [EnvPro_Indicator2]="No"),"Basic", IF([EnvPro_Indicator2]="Yes", "Improved"))))</f>
        <v>Basic</v>
      </c>
      <c r="AB25" s="134" t="str">
        <f t="shared" si="0"/>
        <v>No Service</v>
      </c>
      <c r="AC25" s="134" t="str">
        <f>IF(OR(San[[#This Row],[Access_SL1]]="No data",San[[#This Row],[Use_SL1]]="No data",San[[#This Row],[Reliability_SL1]]="No data",San[[#This Row],[EnvPro_SL1]]="No data"),"Incomplete", "Complete")</f>
        <v>Incomplete</v>
      </c>
      <c r="AD25" s="176" t="s">
        <v>1601</v>
      </c>
      <c r="AE25" s="176" t="s">
        <v>1601</v>
      </c>
      <c r="AF25" s="136" t="s">
        <v>1601</v>
      </c>
      <c r="AG25" s="136" t="s">
        <v>1601</v>
      </c>
      <c r="AH25" s="136" t="s">
        <v>1601</v>
      </c>
      <c r="AW25" s="1">
        <f>IFERROR(VLOOKUP(San[[#This Row],[Access_SL1]],$AS$5:$AT$8,2,FALSE),"Error")</f>
        <v>0</v>
      </c>
      <c r="AX25" s="1">
        <f>IFERROR(VLOOKUP(San[[#This Row],[Use_SL1]],$AS$5:$AT$8,2,FALSE),"Error")</f>
        <v>3</v>
      </c>
      <c r="AY25" s="1" t="str">
        <f>IFERROR(VLOOKUP(San[[#This Row],[Use_SL2]],$AS$5:$AT$8,2,FALSE),"Error")</f>
        <v>Error</v>
      </c>
      <c r="AZ25" s="1" t="str">
        <f>IFERROR(VLOOKUP(San[[#This Row],[Reliability_SL1]],$AS$5:$AT$8,2,FALSE),"Error")</f>
        <v>Error</v>
      </c>
      <c r="BA25" s="1">
        <f>IFERROR(VLOOKUP(San[[#This Row],[EnvPro_SL1]],$AS$5:$AT$8,2,FALSE),"Error")</f>
        <v>2</v>
      </c>
    </row>
    <row r="26" spans="2:53">
      <c r="B26" s="133" t="s">
        <v>331</v>
      </c>
      <c r="C26" s="133" t="s">
        <v>1748</v>
      </c>
      <c r="D26" s="133" t="s">
        <v>1749</v>
      </c>
      <c r="E26" s="171" t="s">
        <v>330</v>
      </c>
      <c r="F26" s="172" t="s">
        <v>1635</v>
      </c>
      <c r="G26" s="173" t="s">
        <v>1758</v>
      </c>
      <c r="H26" s="50" t="s">
        <v>1601</v>
      </c>
      <c r="I26" s="50" t="s">
        <v>18</v>
      </c>
      <c r="J26" s="133" t="s">
        <v>1751</v>
      </c>
      <c r="K26" s="50" t="s">
        <v>1752</v>
      </c>
      <c r="L26" s="50" t="s">
        <v>1753</v>
      </c>
      <c r="M26" s="133" t="s">
        <v>1754</v>
      </c>
      <c r="N26" s="133" t="s">
        <v>1601</v>
      </c>
      <c r="O26" s="133" t="s">
        <v>1601</v>
      </c>
      <c r="P26" s="133" t="s">
        <v>1601</v>
      </c>
      <c r="Q26" s="133" t="s">
        <v>1755</v>
      </c>
      <c r="R26" s="142" t="s">
        <v>1601</v>
      </c>
      <c r="S26" s="174" t="s">
        <v>1601</v>
      </c>
      <c r="T26" s="175" t="s">
        <v>1601</v>
      </c>
      <c r="U26" s="133" t="s">
        <v>1756</v>
      </c>
      <c r="V26" s="133" t="s">
        <v>1754</v>
      </c>
      <c r="W26" s="133" t="str">
        <f>IF([Access_Indicator2]="Yes","No service",IF([Access_Indicator3]="Available", "Improved",IF([Access_Indicator4]="No", "Limited",IF(AND([Access_Indicator4]="yes", [Access_Indicator5]&lt;=[Access_Indicator6]),"Basic","Limited"))))</f>
        <v>No service</v>
      </c>
      <c r="X26" s="133" t="str">
        <f>IF([Use_Indicator1]="", "Fill in data", IF([Use_Indicator1]="All", "Improved", IF([Use_Indicator1]="Some", "Basic", IF([Use_Indicator1]="No use", "No Service"))))</f>
        <v>Improved</v>
      </c>
      <c r="Y26" s="134" t="s">
        <v>1601</v>
      </c>
      <c r="Z26" s="134" t="str">
        <f>IF(S26="No data", "No Data", IF([Reliability_Indicator2]="Yes","No Service", IF(S26="Routine", "Improved", IF(S26="Unreliable", "Basic", IF(S26="No O&amp;M", "No service")))))</f>
        <v>No Data</v>
      </c>
      <c r="AA26" s="133" t="str">
        <f>IF([EnvPro_Indicator1]="", "Fill in data", IF([EnvPro_Indicator1]="Significant pollution", "No service", IF(AND([EnvPro_Indicator1]="Not polluting groundwater &amp; not untreated in river", [EnvPro_Indicator2]="No"),"Basic", IF([EnvPro_Indicator2]="Yes", "Improved"))))</f>
        <v>Basic</v>
      </c>
      <c r="AB26" s="134" t="str">
        <f t="shared" si="0"/>
        <v>No Service</v>
      </c>
      <c r="AC26" s="134" t="str">
        <f>IF(OR(San[[#This Row],[Access_SL1]]="No data",San[[#This Row],[Use_SL1]]="No data",San[[#This Row],[Reliability_SL1]]="No data",San[[#This Row],[EnvPro_SL1]]="No data"),"Incomplete", "Complete")</f>
        <v>Incomplete</v>
      </c>
      <c r="AD26" s="176" t="s">
        <v>1601</v>
      </c>
      <c r="AE26" s="176" t="s">
        <v>1601</v>
      </c>
      <c r="AF26" s="136" t="s">
        <v>1601</v>
      </c>
      <c r="AG26" s="136" t="s">
        <v>1601</v>
      </c>
      <c r="AH26" s="136" t="s">
        <v>1601</v>
      </c>
      <c r="AW26" s="1">
        <f>IFERROR(VLOOKUP(San[[#This Row],[Access_SL1]],$AS$5:$AT$8,2,FALSE),"Error")</f>
        <v>0</v>
      </c>
      <c r="AX26" s="1">
        <f>IFERROR(VLOOKUP(San[[#This Row],[Use_SL1]],$AS$5:$AT$8,2,FALSE),"Error")</f>
        <v>3</v>
      </c>
      <c r="AY26" s="1" t="str">
        <f>IFERROR(VLOOKUP(San[[#This Row],[Use_SL2]],$AS$5:$AT$8,2,FALSE),"Error")</f>
        <v>Error</v>
      </c>
      <c r="AZ26" s="1" t="str">
        <f>IFERROR(VLOOKUP(San[[#This Row],[Reliability_SL1]],$AS$5:$AT$8,2,FALSE),"Error")</f>
        <v>Error</v>
      </c>
      <c r="BA26" s="1">
        <f>IFERROR(VLOOKUP(San[[#This Row],[EnvPro_SL1]],$AS$5:$AT$8,2,FALSE),"Error")</f>
        <v>2</v>
      </c>
    </row>
    <row r="27" spans="2:53">
      <c r="B27" s="133" t="s">
        <v>332</v>
      </c>
      <c r="C27" s="133" t="s">
        <v>1748</v>
      </c>
      <c r="D27" s="133" t="s">
        <v>1749</v>
      </c>
      <c r="E27" s="171" t="s">
        <v>330</v>
      </c>
      <c r="F27" s="172" t="s">
        <v>1635</v>
      </c>
      <c r="G27" s="173" t="s">
        <v>1760</v>
      </c>
      <c r="H27" s="50" t="s">
        <v>1601</v>
      </c>
      <c r="I27" s="50" t="s">
        <v>18</v>
      </c>
      <c r="J27" s="133" t="s">
        <v>1773</v>
      </c>
      <c r="K27" s="50" t="s">
        <v>1754</v>
      </c>
      <c r="L27" s="50" t="s">
        <v>1753</v>
      </c>
      <c r="M27" s="133" t="s">
        <v>1754</v>
      </c>
      <c r="N27" s="133" t="s">
        <v>1601</v>
      </c>
      <c r="O27" s="133" t="s">
        <v>1601</v>
      </c>
      <c r="P27" s="133" t="s">
        <v>1601</v>
      </c>
      <c r="Q27" s="133" t="s">
        <v>1755</v>
      </c>
      <c r="R27" s="142" t="s">
        <v>1601</v>
      </c>
      <c r="S27" s="174" t="s">
        <v>1601</v>
      </c>
      <c r="T27" s="175" t="s">
        <v>1601</v>
      </c>
      <c r="U27" s="133" t="s">
        <v>1756</v>
      </c>
      <c r="V27" s="133" t="s">
        <v>1754</v>
      </c>
      <c r="W27" s="133" t="str">
        <f>IF([Access_Indicator2]="Yes","No service",IF([Access_Indicator3]="Available", "Improved",IF([Access_Indicator4]="No", "Limited",IF(AND([Access_Indicator4]="yes", [Access_Indicator5]&lt;=[Access_Indicator6]),"Basic","Limited"))))</f>
        <v>Limited</v>
      </c>
      <c r="X27" s="133" t="str">
        <f>IF([Use_Indicator1]="", "Fill in data", IF([Use_Indicator1]="All", "Improved", IF([Use_Indicator1]="Some", "Basic", IF([Use_Indicator1]="No use", "No Service"))))</f>
        <v>Improved</v>
      </c>
      <c r="Y27" s="134" t="s">
        <v>1601</v>
      </c>
      <c r="Z27" s="134" t="str">
        <f>IF(S27="No data", "No Data", IF([Reliability_Indicator2]="Yes","No Service", IF(S27="Routine", "Improved", IF(S27="Unreliable", "Basic", IF(S27="No O&amp;M", "No service")))))</f>
        <v>No Data</v>
      </c>
      <c r="AA27" s="133" t="str">
        <f>IF([EnvPro_Indicator1]="", "Fill in data", IF([EnvPro_Indicator1]="Significant pollution", "No service", IF(AND([EnvPro_Indicator1]="Not polluting groundwater &amp; not untreated in river", [EnvPro_Indicator2]="No"),"Basic", IF([EnvPro_Indicator2]="Yes", "Improved"))))</f>
        <v>Basic</v>
      </c>
      <c r="AB27" s="134" t="str">
        <f t="shared" si="0"/>
        <v>Limited</v>
      </c>
      <c r="AC27" s="134" t="str">
        <f>IF(OR(San[[#This Row],[Access_SL1]]="No data",San[[#This Row],[Use_SL1]]="No data",San[[#This Row],[Reliability_SL1]]="No data",San[[#This Row],[EnvPro_SL1]]="No data"),"Incomplete", "Complete")</f>
        <v>Incomplete</v>
      </c>
      <c r="AD27" s="176" t="s">
        <v>1601</v>
      </c>
      <c r="AE27" s="176" t="s">
        <v>1601</v>
      </c>
      <c r="AF27" s="136" t="s">
        <v>1601</v>
      </c>
      <c r="AG27" s="136" t="s">
        <v>1601</v>
      </c>
      <c r="AH27" s="136" t="s">
        <v>1601</v>
      </c>
      <c r="AW27" s="1">
        <f>IFERROR(VLOOKUP(San[[#This Row],[Access_SL1]],$AS$5:$AT$8,2,FALSE),"Error")</f>
        <v>1</v>
      </c>
      <c r="AX27" s="1">
        <f>IFERROR(VLOOKUP(San[[#This Row],[Use_SL1]],$AS$5:$AT$8,2,FALSE),"Error")</f>
        <v>3</v>
      </c>
      <c r="AY27" s="1" t="str">
        <f>IFERROR(VLOOKUP(San[[#This Row],[Use_SL2]],$AS$5:$AT$8,2,FALSE),"Error")</f>
        <v>Error</v>
      </c>
      <c r="AZ27" s="1" t="str">
        <f>IFERROR(VLOOKUP(San[[#This Row],[Reliability_SL1]],$AS$5:$AT$8,2,FALSE),"Error")</f>
        <v>Error</v>
      </c>
      <c r="BA27" s="1">
        <f>IFERROR(VLOOKUP(San[[#This Row],[EnvPro_SL1]],$AS$5:$AT$8,2,FALSE),"Error")</f>
        <v>2</v>
      </c>
    </row>
    <row r="28" spans="2:53">
      <c r="B28" s="133" t="s">
        <v>333</v>
      </c>
      <c r="C28" s="133" t="s">
        <v>1748</v>
      </c>
      <c r="D28" s="133" t="s">
        <v>1749</v>
      </c>
      <c r="E28" s="171" t="s">
        <v>330</v>
      </c>
      <c r="F28" s="172" t="s">
        <v>1635</v>
      </c>
      <c r="G28" s="173" t="s">
        <v>1762</v>
      </c>
      <c r="H28" s="50" t="s">
        <v>1601</v>
      </c>
      <c r="I28" s="50" t="s">
        <v>18</v>
      </c>
      <c r="J28" s="133" t="s">
        <v>1773</v>
      </c>
      <c r="K28" s="50" t="s">
        <v>1754</v>
      </c>
      <c r="L28" s="50" t="s">
        <v>1753</v>
      </c>
      <c r="M28" s="133" t="s">
        <v>1754</v>
      </c>
      <c r="N28" s="133" t="s">
        <v>1601</v>
      </c>
      <c r="O28" s="133" t="s">
        <v>1601</v>
      </c>
      <c r="P28" s="133" t="s">
        <v>1601</v>
      </c>
      <c r="Q28" s="133" t="s">
        <v>1755</v>
      </c>
      <c r="R28" s="142" t="s">
        <v>1601</v>
      </c>
      <c r="S28" s="174" t="s">
        <v>1601</v>
      </c>
      <c r="T28" s="175" t="s">
        <v>1601</v>
      </c>
      <c r="U28" s="133" t="s">
        <v>1756</v>
      </c>
      <c r="V28" s="133" t="s">
        <v>1754</v>
      </c>
      <c r="W28" s="133" t="str">
        <f>IF([Access_Indicator2]="Yes","No service",IF([Access_Indicator3]="Available", "Improved",IF([Access_Indicator4]="No", "Limited",IF(AND([Access_Indicator4]="yes", [Access_Indicator5]&lt;=[Access_Indicator6]),"Basic","Limited"))))</f>
        <v>Limited</v>
      </c>
      <c r="X28" s="133" t="str">
        <f>IF([Use_Indicator1]="", "Fill in data", IF([Use_Indicator1]="All", "Improved", IF([Use_Indicator1]="Some", "Basic", IF([Use_Indicator1]="No use", "No Service"))))</f>
        <v>Improved</v>
      </c>
      <c r="Y28" s="134" t="s">
        <v>1601</v>
      </c>
      <c r="Z28" s="134" t="str">
        <f>IF(S28="No data", "No Data", IF([Reliability_Indicator2]="Yes","No Service", IF(S28="Routine", "Improved", IF(S28="Unreliable", "Basic", IF(S28="No O&amp;M", "No service")))))</f>
        <v>No Data</v>
      </c>
      <c r="AA28" s="133" t="str">
        <f>IF([EnvPro_Indicator1]="", "Fill in data", IF([EnvPro_Indicator1]="Significant pollution", "No service", IF(AND([EnvPro_Indicator1]="Not polluting groundwater &amp; not untreated in river", [EnvPro_Indicator2]="No"),"Basic", IF([EnvPro_Indicator2]="Yes", "Improved"))))</f>
        <v>Basic</v>
      </c>
      <c r="AB28" s="134" t="str">
        <f t="shared" si="0"/>
        <v>Limited</v>
      </c>
      <c r="AC28" s="134" t="str">
        <f>IF(OR(San[[#This Row],[Access_SL1]]="No data",San[[#This Row],[Use_SL1]]="No data",San[[#This Row],[Reliability_SL1]]="No data",San[[#This Row],[EnvPro_SL1]]="No data"),"Incomplete", "Complete")</f>
        <v>Incomplete</v>
      </c>
      <c r="AD28" s="176" t="s">
        <v>1601</v>
      </c>
      <c r="AE28" s="176" t="s">
        <v>1601</v>
      </c>
      <c r="AF28" s="136" t="s">
        <v>1601</v>
      </c>
      <c r="AG28" s="136" t="s">
        <v>1601</v>
      </c>
      <c r="AH28" s="136" t="s">
        <v>1601</v>
      </c>
      <c r="AW28" s="1">
        <f>IFERROR(VLOOKUP(San[[#This Row],[Access_SL1]],$AS$5:$AT$8,2,FALSE),"Error")</f>
        <v>1</v>
      </c>
      <c r="AX28" s="1">
        <f>IFERROR(VLOOKUP(San[[#This Row],[Use_SL1]],$AS$5:$AT$8,2,FALSE),"Error")</f>
        <v>3</v>
      </c>
      <c r="AY28" s="1" t="str">
        <f>IFERROR(VLOOKUP(San[[#This Row],[Use_SL2]],$AS$5:$AT$8,2,FALSE),"Error")</f>
        <v>Error</v>
      </c>
      <c r="AZ28" s="1" t="str">
        <f>IFERROR(VLOOKUP(San[[#This Row],[Reliability_SL1]],$AS$5:$AT$8,2,FALSE),"Error")</f>
        <v>Error</v>
      </c>
      <c r="BA28" s="1">
        <f>IFERROR(VLOOKUP(San[[#This Row],[EnvPro_SL1]],$AS$5:$AT$8,2,FALSE),"Error")</f>
        <v>2</v>
      </c>
    </row>
    <row r="29" spans="2:53">
      <c r="B29" s="133" t="s">
        <v>334</v>
      </c>
      <c r="C29" s="133" t="s">
        <v>1748</v>
      </c>
      <c r="D29" s="133" t="s">
        <v>1749</v>
      </c>
      <c r="E29" s="171" t="s">
        <v>330</v>
      </c>
      <c r="F29" s="172" t="s">
        <v>1635</v>
      </c>
      <c r="G29" s="173" t="s">
        <v>1764</v>
      </c>
      <c r="H29" s="50" t="s">
        <v>1601</v>
      </c>
      <c r="I29" s="50" t="s">
        <v>18</v>
      </c>
      <c r="J29" s="133" t="s">
        <v>1773</v>
      </c>
      <c r="K29" s="50" t="s">
        <v>1754</v>
      </c>
      <c r="L29" s="50" t="s">
        <v>1753</v>
      </c>
      <c r="M29" s="133" t="s">
        <v>1754</v>
      </c>
      <c r="N29" s="133" t="s">
        <v>1601</v>
      </c>
      <c r="O29" s="133" t="s">
        <v>1601</v>
      </c>
      <c r="P29" s="133" t="s">
        <v>1601</v>
      </c>
      <c r="Q29" s="133" t="s">
        <v>1755</v>
      </c>
      <c r="R29" s="142" t="s">
        <v>1601</v>
      </c>
      <c r="S29" s="174" t="s">
        <v>1601</v>
      </c>
      <c r="T29" s="175" t="s">
        <v>1601</v>
      </c>
      <c r="U29" s="133" t="s">
        <v>1756</v>
      </c>
      <c r="V29" s="133" t="s">
        <v>1754</v>
      </c>
      <c r="W29" s="133" t="str">
        <f>IF([Access_Indicator2]="Yes","No service",IF([Access_Indicator3]="Available", "Improved",IF([Access_Indicator4]="No", "Limited",IF(AND([Access_Indicator4]="yes", [Access_Indicator5]&lt;=[Access_Indicator6]),"Basic","Limited"))))</f>
        <v>Limited</v>
      </c>
      <c r="X29" s="133" t="str">
        <f>IF([Use_Indicator1]="", "Fill in data", IF([Use_Indicator1]="All", "Improved", IF([Use_Indicator1]="Some", "Basic", IF([Use_Indicator1]="No use", "No Service"))))</f>
        <v>Improved</v>
      </c>
      <c r="Y29" s="134" t="s">
        <v>1601</v>
      </c>
      <c r="Z29" s="134" t="str">
        <f>IF(S29="No data", "No Data", IF([Reliability_Indicator2]="Yes","No Service", IF(S29="Routine", "Improved", IF(S29="Unreliable", "Basic", IF(S29="No O&amp;M", "No service")))))</f>
        <v>No Data</v>
      </c>
      <c r="AA29" s="133" t="str">
        <f>IF([EnvPro_Indicator1]="", "Fill in data", IF([EnvPro_Indicator1]="Significant pollution", "No service", IF(AND([EnvPro_Indicator1]="Not polluting groundwater &amp; not untreated in river", [EnvPro_Indicator2]="No"),"Basic", IF([EnvPro_Indicator2]="Yes", "Improved"))))</f>
        <v>Basic</v>
      </c>
      <c r="AB29" s="134" t="str">
        <f t="shared" si="0"/>
        <v>Limited</v>
      </c>
      <c r="AC29" s="134" t="str">
        <f>IF(OR(San[[#This Row],[Access_SL1]]="No data",San[[#This Row],[Use_SL1]]="No data",San[[#This Row],[Reliability_SL1]]="No data",San[[#This Row],[EnvPro_SL1]]="No data"),"Incomplete", "Complete")</f>
        <v>Incomplete</v>
      </c>
      <c r="AD29" s="176" t="s">
        <v>1601</v>
      </c>
      <c r="AE29" s="176" t="s">
        <v>1601</v>
      </c>
      <c r="AF29" s="136" t="s">
        <v>1601</v>
      </c>
      <c r="AG29" s="136" t="s">
        <v>1601</v>
      </c>
      <c r="AH29" s="136" t="s">
        <v>1601</v>
      </c>
      <c r="AW29" s="1">
        <f>IFERROR(VLOOKUP(San[[#This Row],[Access_SL1]],$AS$5:$AT$8,2,FALSE),"Error")</f>
        <v>1</v>
      </c>
      <c r="AX29" s="1">
        <f>IFERROR(VLOOKUP(San[[#This Row],[Use_SL1]],$AS$5:$AT$8,2,FALSE),"Error")</f>
        <v>3</v>
      </c>
      <c r="AY29" s="1" t="str">
        <f>IFERROR(VLOOKUP(San[[#This Row],[Use_SL2]],$AS$5:$AT$8,2,FALSE),"Error")</f>
        <v>Error</v>
      </c>
      <c r="AZ29" s="1" t="str">
        <f>IFERROR(VLOOKUP(San[[#This Row],[Reliability_SL1]],$AS$5:$AT$8,2,FALSE),"Error")</f>
        <v>Error</v>
      </c>
      <c r="BA29" s="1">
        <f>IFERROR(VLOOKUP(San[[#This Row],[EnvPro_SL1]],$AS$5:$AT$8,2,FALSE),"Error")</f>
        <v>2</v>
      </c>
    </row>
    <row r="30" spans="2:53">
      <c r="B30" s="133" t="s">
        <v>335</v>
      </c>
      <c r="C30" s="133" t="s">
        <v>1748</v>
      </c>
      <c r="D30" s="133" t="s">
        <v>1749</v>
      </c>
      <c r="E30" s="171" t="s">
        <v>330</v>
      </c>
      <c r="F30" s="172" t="s">
        <v>1635</v>
      </c>
      <c r="G30" s="173" t="s">
        <v>1766</v>
      </c>
      <c r="H30" s="50" t="s">
        <v>1601</v>
      </c>
      <c r="I30" s="50" t="s">
        <v>18</v>
      </c>
      <c r="J30" s="133" t="s">
        <v>1773</v>
      </c>
      <c r="K30" s="50" t="s">
        <v>1754</v>
      </c>
      <c r="L30" s="50" t="s">
        <v>1753</v>
      </c>
      <c r="M30" s="133" t="s">
        <v>1754</v>
      </c>
      <c r="N30" s="133" t="s">
        <v>1601</v>
      </c>
      <c r="O30" s="133" t="s">
        <v>1601</v>
      </c>
      <c r="P30" s="133" t="s">
        <v>1601</v>
      </c>
      <c r="Q30" s="133" t="s">
        <v>1755</v>
      </c>
      <c r="R30" s="142" t="s">
        <v>1601</v>
      </c>
      <c r="S30" s="174" t="s">
        <v>1601</v>
      </c>
      <c r="T30" s="175" t="s">
        <v>1601</v>
      </c>
      <c r="U30" s="133" t="s">
        <v>1756</v>
      </c>
      <c r="V30" s="133" t="s">
        <v>1754</v>
      </c>
      <c r="W30" s="133" t="str">
        <f>IF([Access_Indicator2]="Yes","No service",IF([Access_Indicator3]="Available", "Improved",IF([Access_Indicator4]="No", "Limited",IF(AND([Access_Indicator4]="yes", [Access_Indicator5]&lt;=[Access_Indicator6]),"Basic","Limited"))))</f>
        <v>Limited</v>
      </c>
      <c r="X30" s="133" t="str">
        <f>IF([Use_Indicator1]="", "Fill in data", IF([Use_Indicator1]="All", "Improved", IF([Use_Indicator1]="Some", "Basic", IF([Use_Indicator1]="No use", "No Service"))))</f>
        <v>Improved</v>
      </c>
      <c r="Y30" s="134" t="s">
        <v>1601</v>
      </c>
      <c r="Z30" s="134" t="str">
        <f>IF(S30="No data", "No Data", IF([Reliability_Indicator2]="Yes","No Service", IF(S30="Routine", "Improved", IF(S30="Unreliable", "Basic", IF(S30="No O&amp;M", "No service")))))</f>
        <v>No Data</v>
      </c>
      <c r="AA30" s="133" t="str">
        <f>IF([EnvPro_Indicator1]="", "Fill in data", IF([EnvPro_Indicator1]="Significant pollution", "No service", IF(AND([EnvPro_Indicator1]="Not polluting groundwater &amp; not untreated in river", [EnvPro_Indicator2]="No"),"Basic", IF([EnvPro_Indicator2]="Yes", "Improved"))))</f>
        <v>Basic</v>
      </c>
      <c r="AB30" s="134" t="str">
        <f t="shared" si="0"/>
        <v>Limited</v>
      </c>
      <c r="AC30" s="134" t="str">
        <f>IF(OR(San[[#This Row],[Access_SL1]]="No data",San[[#This Row],[Use_SL1]]="No data",San[[#This Row],[Reliability_SL1]]="No data",San[[#This Row],[EnvPro_SL1]]="No data"),"Incomplete", "Complete")</f>
        <v>Incomplete</v>
      </c>
      <c r="AD30" s="176" t="s">
        <v>1601</v>
      </c>
      <c r="AE30" s="176" t="s">
        <v>1601</v>
      </c>
      <c r="AF30" s="136" t="s">
        <v>1601</v>
      </c>
      <c r="AG30" s="136" t="s">
        <v>1601</v>
      </c>
      <c r="AH30" s="136" t="s">
        <v>1601</v>
      </c>
      <c r="AW30" s="1">
        <f>IFERROR(VLOOKUP(San[[#This Row],[Access_SL1]],$AS$5:$AT$8,2,FALSE),"Error")</f>
        <v>1</v>
      </c>
      <c r="AX30" s="1">
        <f>IFERROR(VLOOKUP(San[[#This Row],[Use_SL1]],$AS$5:$AT$8,2,FALSE),"Error")</f>
        <v>3</v>
      </c>
      <c r="AY30" s="1" t="str">
        <f>IFERROR(VLOOKUP(San[[#This Row],[Use_SL2]],$AS$5:$AT$8,2,FALSE),"Error")</f>
        <v>Error</v>
      </c>
      <c r="AZ30" s="1" t="str">
        <f>IFERROR(VLOOKUP(San[[#This Row],[Reliability_SL1]],$AS$5:$AT$8,2,FALSE),"Error")</f>
        <v>Error</v>
      </c>
      <c r="BA30" s="1">
        <f>IFERROR(VLOOKUP(San[[#This Row],[EnvPro_SL1]],$AS$5:$AT$8,2,FALSE),"Error")</f>
        <v>2</v>
      </c>
    </row>
    <row r="31" spans="2:53">
      <c r="B31" s="133" t="s">
        <v>336</v>
      </c>
      <c r="C31" s="133" t="s">
        <v>1748</v>
      </c>
      <c r="D31" s="133" t="s">
        <v>1749</v>
      </c>
      <c r="E31" s="171" t="s">
        <v>330</v>
      </c>
      <c r="F31" s="172" t="s">
        <v>1635</v>
      </c>
      <c r="G31" s="173" t="s">
        <v>1767</v>
      </c>
      <c r="H31" s="50" t="s">
        <v>1601</v>
      </c>
      <c r="I31" s="50" t="s">
        <v>18</v>
      </c>
      <c r="J31" s="133" t="s">
        <v>1773</v>
      </c>
      <c r="K31" s="50" t="s">
        <v>1754</v>
      </c>
      <c r="L31" s="50" t="s">
        <v>1753</v>
      </c>
      <c r="M31" s="133" t="s">
        <v>1754</v>
      </c>
      <c r="N31" s="133" t="s">
        <v>1601</v>
      </c>
      <c r="O31" s="133" t="s">
        <v>1601</v>
      </c>
      <c r="P31" s="133" t="s">
        <v>1601</v>
      </c>
      <c r="Q31" s="133" t="s">
        <v>1755</v>
      </c>
      <c r="R31" s="142" t="s">
        <v>1601</v>
      </c>
      <c r="S31" s="174" t="s">
        <v>1601</v>
      </c>
      <c r="T31" s="175" t="s">
        <v>1601</v>
      </c>
      <c r="U31" s="133" t="s">
        <v>1756</v>
      </c>
      <c r="V31" s="133" t="s">
        <v>1754</v>
      </c>
      <c r="W31" s="133" t="str">
        <f>IF([Access_Indicator2]="Yes","No service",IF([Access_Indicator3]="Available", "Improved",IF([Access_Indicator4]="No", "Limited",IF(AND([Access_Indicator4]="yes", [Access_Indicator5]&lt;=[Access_Indicator6]),"Basic","Limited"))))</f>
        <v>Limited</v>
      </c>
      <c r="X31" s="133" t="str">
        <f>IF([Use_Indicator1]="", "Fill in data", IF([Use_Indicator1]="All", "Improved", IF([Use_Indicator1]="Some", "Basic", IF([Use_Indicator1]="No use", "No Service"))))</f>
        <v>Improved</v>
      </c>
      <c r="Y31" s="134" t="s">
        <v>1601</v>
      </c>
      <c r="Z31" s="134" t="str">
        <f>IF(S31="No data", "No Data", IF([Reliability_Indicator2]="Yes","No Service", IF(S31="Routine", "Improved", IF(S31="Unreliable", "Basic", IF(S31="No O&amp;M", "No service")))))</f>
        <v>No Data</v>
      </c>
      <c r="AA31" s="133" t="str">
        <f>IF([EnvPro_Indicator1]="", "Fill in data", IF([EnvPro_Indicator1]="Significant pollution", "No service", IF(AND([EnvPro_Indicator1]="Not polluting groundwater &amp; not untreated in river", [EnvPro_Indicator2]="No"),"Basic", IF([EnvPro_Indicator2]="Yes", "Improved"))))</f>
        <v>Basic</v>
      </c>
      <c r="AB31" s="134" t="str">
        <f t="shared" si="0"/>
        <v>Limited</v>
      </c>
      <c r="AC31" s="134" t="str">
        <f>IF(OR(San[[#This Row],[Access_SL1]]="No data",San[[#This Row],[Use_SL1]]="No data",San[[#This Row],[Reliability_SL1]]="No data",San[[#This Row],[EnvPro_SL1]]="No data"),"Incomplete", "Complete")</f>
        <v>Incomplete</v>
      </c>
      <c r="AD31" s="176" t="s">
        <v>1601</v>
      </c>
      <c r="AE31" s="176" t="s">
        <v>1601</v>
      </c>
      <c r="AF31" s="136" t="s">
        <v>1601</v>
      </c>
      <c r="AG31" s="136" t="s">
        <v>1601</v>
      </c>
      <c r="AH31" s="136" t="s">
        <v>1601</v>
      </c>
      <c r="AW31" s="1">
        <f>IFERROR(VLOOKUP(San[[#This Row],[Access_SL1]],$AS$5:$AT$8,2,FALSE),"Error")</f>
        <v>1</v>
      </c>
      <c r="AX31" s="1">
        <f>IFERROR(VLOOKUP(San[[#This Row],[Use_SL1]],$AS$5:$AT$8,2,FALSE),"Error")</f>
        <v>3</v>
      </c>
      <c r="AY31" s="1" t="str">
        <f>IFERROR(VLOOKUP(San[[#This Row],[Use_SL2]],$AS$5:$AT$8,2,FALSE),"Error")</f>
        <v>Error</v>
      </c>
      <c r="AZ31" s="1" t="str">
        <f>IFERROR(VLOOKUP(San[[#This Row],[Reliability_SL1]],$AS$5:$AT$8,2,FALSE),"Error")</f>
        <v>Error</v>
      </c>
      <c r="BA31" s="1">
        <f>IFERROR(VLOOKUP(San[[#This Row],[EnvPro_SL1]],$AS$5:$AT$8,2,FALSE),"Error")</f>
        <v>2</v>
      </c>
    </row>
    <row r="32" spans="2:53">
      <c r="B32" s="133" t="s">
        <v>337</v>
      </c>
      <c r="C32" s="133" t="s">
        <v>1748</v>
      </c>
      <c r="D32" s="133" t="s">
        <v>1749</v>
      </c>
      <c r="E32" s="171" t="s">
        <v>330</v>
      </c>
      <c r="F32" s="172" t="s">
        <v>1635</v>
      </c>
      <c r="G32" s="173" t="s">
        <v>1769</v>
      </c>
      <c r="H32" s="50" t="s">
        <v>1601</v>
      </c>
      <c r="I32" s="50" t="s">
        <v>18</v>
      </c>
      <c r="J32" s="133" t="s">
        <v>1773</v>
      </c>
      <c r="K32" s="50" t="s">
        <v>1754</v>
      </c>
      <c r="L32" s="50" t="s">
        <v>1753</v>
      </c>
      <c r="M32" s="133" t="s">
        <v>1754</v>
      </c>
      <c r="N32" s="133" t="s">
        <v>1601</v>
      </c>
      <c r="O32" s="133" t="s">
        <v>1601</v>
      </c>
      <c r="P32" s="133" t="s">
        <v>1601</v>
      </c>
      <c r="Q32" s="133" t="s">
        <v>1755</v>
      </c>
      <c r="R32" s="142" t="s">
        <v>1601</v>
      </c>
      <c r="S32" s="174" t="s">
        <v>1601</v>
      </c>
      <c r="T32" s="175" t="s">
        <v>1601</v>
      </c>
      <c r="U32" s="133" t="s">
        <v>1756</v>
      </c>
      <c r="V32" s="133" t="s">
        <v>1754</v>
      </c>
      <c r="W32" s="133" t="str">
        <f>IF([Access_Indicator2]="Yes","No service",IF([Access_Indicator3]="Available", "Improved",IF([Access_Indicator4]="No", "Limited",IF(AND([Access_Indicator4]="yes", [Access_Indicator5]&lt;=[Access_Indicator6]),"Basic","Limited"))))</f>
        <v>Limited</v>
      </c>
      <c r="X32" s="133" t="str">
        <f>IF([Use_Indicator1]="", "Fill in data", IF([Use_Indicator1]="All", "Improved", IF([Use_Indicator1]="Some", "Basic", IF([Use_Indicator1]="No use", "No Service"))))</f>
        <v>Improved</v>
      </c>
      <c r="Y32" s="134" t="s">
        <v>1601</v>
      </c>
      <c r="Z32" s="134" t="str">
        <f>IF(S32="No data", "No Data", IF([Reliability_Indicator2]="Yes","No Service", IF(S32="Routine", "Improved", IF(S32="Unreliable", "Basic", IF(S32="No O&amp;M", "No service")))))</f>
        <v>No Data</v>
      </c>
      <c r="AA32" s="133" t="str">
        <f>IF([EnvPro_Indicator1]="", "Fill in data", IF([EnvPro_Indicator1]="Significant pollution", "No service", IF(AND([EnvPro_Indicator1]="Not polluting groundwater &amp; not untreated in river", [EnvPro_Indicator2]="No"),"Basic", IF([EnvPro_Indicator2]="Yes", "Improved"))))</f>
        <v>Basic</v>
      </c>
      <c r="AB32" s="134" t="str">
        <f t="shared" si="0"/>
        <v>Limited</v>
      </c>
      <c r="AC32" s="134" t="str">
        <f>IF(OR(San[[#This Row],[Access_SL1]]="No data",San[[#This Row],[Use_SL1]]="No data",San[[#This Row],[Reliability_SL1]]="No data",San[[#This Row],[EnvPro_SL1]]="No data"),"Incomplete", "Complete")</f>
        <v>Incomplete</v>
      </c>
      <c r="AD32" s="176" t="s">
        <v>1601</v>
      </c>
      <c r="AE32" s="176" t="s">
        <v>1601</v>
      </c>
      <c r="AF32" s="136" t="s">
        <v>1601</v>
      </c>
      <c r="AG32" s="136" t="s">
        <v>1601</v>
      </c>
      <c r="AH32" s="136" t="s">
        <v>1601</v>
      </c>
      <c r="AW32" s="1">
        <f>IFERROR(VLOOKUP(San[[#This Row],[Access_SL1]],$AS$5:$AT$8,2,FALSE),"Error")</f>
        <v>1</v>
      </c>
      <c r="AX32" s="1">
        <f>IFERROR(VLOOKUP(San[[#This Row],[Use_SL1]],$AS$5:$AT$8,2,FALSE),"Error")</f>
        <v>3</v>
      </c>
      <c r="AY32" s="1" t="str">
        <f>IFERROR(VLOOKUP(San[[#This Row],[Use_SL2]],$AS$5:$AT$8,2,FALSE),"Error")</f>
        <v>Error</v>
      </c>
      <c r="AZ32" s="1" t="str">
        <f>IFERROR(VLOOKUP(San[[#This Row],[Reliability_SL1]],$AS$5:$AT$8,2,FALSE),"Error")</f>
        <v>Error</v>
      </c>
      <c r="BA32" s="1">
        <f>IFERROR(VLOOKUP(San[[#This Row],[EnvPro_SL1]],$AS$5:$AT$8,2,FALSE),"Error")</f>
        <v>2</v>
      </c>
    </row>
    <row r="33" spans="2:53">
      <c r="B33" s="133" t="s">
        <v>338</v>
      </c>
      <c r="C33" s="133" t="s">
        <v>1748</v>
      </c>
      <c r="D33" s="133" t="s">
        <v>1749</v>
      </c>
      <c r="E33" s="171" t="s">
        <v>330</v>
      </c>
      <c r="F33" s="172" t="s">
        <v>1635</v>
      </c>
      <c r="G33" s="173" t="s">
        <v>1770</v>
      </c>
      <c r="H33" s="50" t="s">
        <v>1601</v>
      </c>
      <c r="I33" s="50" t="s">
        <v>18</v>
      </c>
      <c r="J33" s="133" t="s">
        <v>1773</v>
      </c>
      <c r="K33" s="50" t="s">
        <v>1754</v>
      </c>
      <c r="L33" s="50" t="s">
        <v>1753</v>
      </c>
      <c r="M33" s="133" t="s">
        <v>1754</v>
      </c>
      <c r="N33" s="133" t="s">
        <v>1601</v>
      </c>
      <c r="O33" s="133" t="s">
        <v>1601</v>
      </c>
      <c r="P33" s="133" t="s">
        <v>1601</v>
      </c>
      <c r="Q33" s="133" t="s">
        <v>1755</v>
      </c>
      <c r="R33" s="142" t="s">
        <v>1601</v>
      </c>
      <c r="S33" s="174" t="s">
        <v>1601</v>
      </c>
      <c r="T33" s="175" t="s">
        <v>1601</v>
      </c>
      <c r="U33" s="133" t="s">
        <v>1756</v>
      </c>
      <c r="V33" s="133" t="s">
        <v>1754</v>
      </c>
      <c r="W33" s="133" t="str">
        <f>IF([Access_Indicator2]="Yes","No service",IF([Access_Indicator3]="Available", "Improved",IF([Access_Indicator4]="No", "Limited",IF(AND([Access_Indicator4]="yes", [Access_Indicator5]&lt;=[Access_Indicator6]),"Basic","Limited"))))</f>
        <v>Limited</v>
      </c>
      <c r="X33" s="133" t="str">
        <f>IF([Use_Indicator1]="", "Fill in data", IF([Use_Indicator1]="All", "Improved", IF([Use_Indicator1]="Some", "Basic", IF([Use_Indicator1]="No use", "No Service"))))</f>
        <v>Improved</v>
      </c>
      <c r="Y33" s="134" t="s">
        <v>1601</v>
      </c>
      <c r="Z33" s="134" t="str">
        <f>IF(S33="No data", "No Data", IF([Reliability_Indicator2]="Yes","No Service", IF(S33="Routine", "Improved", IF(S33="Unreliable", "Basic", IF(S33="No O&amp;M", "No service")))))</f>
        <v>No Data</v>
      </c>
      <c r="AA33" s="133" t="str">
        <f>IF([EnvPro_Indicator1]="", "Fill in data", IF([EnvPro_Indicator1]="Significant pollution", "No service", IF(AND([EnvPro_Indicator1]="Not polluting groundwater &amp; not untreated in river", [EnvPro_Indicator2]="No"),"Basic", IF([EnvPro_Indicator2]="Yes", "Improved"))))</f>
        <v>Basic</v>
      </c>
      <c r="AB33" s="134" t="str">
        <f t="shared" si="0"/>
        <v>Limited</v>
      </c>
      <c r="AC33" s="134" t="str">
        <f>IF(OR(San[[#This Row],[Access_SL1]]="No data",San[[#This Row],[Use_SL1]]="No data",San[[#This Row],[Reliability_SL1]]="No data",San[[#This Row],[EnvPro_SL1]]="No data"),"Incomplete", "Complete")</f>
        <v>Incomplete</v>
      </c>
      <c r="AD33" s="176" t="s">
        <v>1601</v>
      </c>
      <c r="AE33" s="176" t="s">
        <v>1601</v>
      </c>
      <c r="AF33" s="136" t="s">
        <v>1601</v>
      </c>
      <c r="AG33" s="136" t="s">
        <v>1601</v>
      </c>
      <c r="AH33" s="136" t="s">
        <v>1601</v>
      </c>
      <c r="AW33" s="1">
        <f>IFERROR(VLOOKUP(San[[#This Row],[Access_SL1]],$AS$5:$AT$8,2,FALSE),"Error")</f>
        <v>1</v>
      </c>
      <c r="AX33" s="1">
        <f>IFERROR(VLOOKUP(San[[#This Row],[Use_SL1]],$AS$5:$AT$8,2,FALSE),"Error")</f>
        <v>3</v>
      </c>
      <c r="AY33" s="1" t="str">
        <f>IFERROR(VLOOKUP(San[[#This Row],[Use_SL2]],$AS$5:$AT$8,2,FALSE),"Error")</f>
        <v>Error</v>
      </c>
      <c r="AZ33" s="1" t="str">
        <f>IFERROR(VLOOKUP(San[[#This Row],[Reliability_SL1]],$AS$5:$AT$8,2,FALSE),"Error")</f>
        <v>Error</v>
      </c>
      <c r="BA33" s="1">
        <f>IFERROR(VLOOKUP(San[[#This Row],[EnvPro_SL1]],$AS$5:$AT$8,2,FALSE),"Error")</f>
        <v>2</v>
      </c>
    </row>
    <row r="34" spans="2:53">
      <c r="B34" s="133" t="s">
        <v>339</v>
      </c>
      <c r="C34" s="133" t="s">
        <v>1748</v>
      </c>
      <c r="D34" s="133" t="s">
        <v>1749</v>
      </c>
      <c r="E34" s="171" t="s">
        <v>330</v>
      </c>
      <c r="F34" s="172" t="s">
        <v>1635</v>
      </c>
      <c r="G34" s="173" t="s">
        <v>1771</v>
      </c>
      <c r="H34" s="50" t="s">
        <v>1601</v>
      </c>
      <c r="I34" s="50" t="s">
        <v>18</v>
      </c>
      <c r="J34" s="133" t="s">
        <v>1751</v>
      </c>
      <c r="K34" s="50" t="s">
        <v>1752</v>
      </c>
      <c r="L34" s="50" t="s">
        <v>1753</v>
      </c>
      <c r="M34" s="133" t="s">
        <v>1754</v>
      </c>
      <c r="N34" s="133" t="s">
        <v>1601</v>
      </c>
      <c r="O34" s="133" t="s">
        <v>1601</v>
      </c>
      <c r="P34" s="133" t="s">
        <v>1601</v>
      </c>
      <c r="Q34" s="133" t="s">
        <v>1755</v>
      </c>
      <c r="R34" s="142" t="s">
        <v>1601</v>
      </c>
      <c r="S34" s="174" t="s">
        <v>1601</v>
      </c>
      <c r="T34" s="175" t="s">
        <v>1601</v>
      </c>
      <c r="U34" s="133" t="s">
        <v>1756</v>
      </c>
      <c r="V34" s="133" t="s">
        <v>1754</v>
      </c>
      <c r="W34" s="133" t="str">
        <f>IF([Access_Indicator2]="Yes","No service",IF([Access_Indicator3]="Available", "Improved",IF([Access_Indicator4]="No", "Limited",IF(AND([Access_Indicator4]="yes", [Access_Indicator5]&lt;=[Access_Indicator6]),"Basic","Limited"))))</f>
        <v>No service</v>
      </c>
      <c r="X34" s="133" t="str">
        <f>IF([Use_Indicator1]="", "Fill in data", IF([Use_Indicator1]="All", "Improved", IF([Use_Indicator1]="Some", "Basic", IF([Use_Indicator1]="No use", "No Service"))))</f>
        <v>Improved</v>
      </c>
      <c r="Y34" s="134" t="s">
        <v>1601</v>
      </c>
      <c r="Z34" s="134" t="str">
        <f>IF(S34="No data", "No Data", IF([Reliability_Indicator2]="Yes","No Service", IF(S34="Routine", "Improved", IF(S34="Unreliable", "Basic", IF(S34="No O&amp;M", "No service")))))</f>
        <v>No Data</v>
      </c>
      <c r="AA34" s="133" t="str">
        <f>IF([EnvPro_Indicator1]="", "Fill in data", IF([EnvPro_Indicator1]="Significant pollution", "No service", IF(AND([EnvPro_Indicator1]="Not polluting groundwater &amp; not untreated in river", [EnvPro_Indicator2]="No"),"Basic", IF([EnvPro_Indicator2]="Yes", "Improved"))))</f>
        <v>Basic</v>
      </c>
      <c r="AB34" s="134" t="str">
        <f t="shared" si="0"/>
        <v>No Service</v>
      </c>
      <c r="AC34" s="134" t="str">
        <f>IF(OR(San[[#This Row],[Access_SL1]]="No data",San[[#This Row],[Use_SL1]]="No data",San[[#This Row],[Reliability_SL1]]="No data",San[[#This Row],[EnvPro_SL1]]="No data"),"Incomplete", "Complete")</f>
        <v>Incomplete</v>
      </c>
      <c r="AD34" s="176" t="s">
        <v>1601</v>
      </c>
      <c r="AE34" s="176" t="s">
        <v>1601</v>
      </c>
      <c r="AF34" s="136" t="s">
        <v>1601</v>
      </c>
      <c r="AG34" s="136" t="s">
        <v>1601</v>
      </c>
      <c r="AH34" s="136" t="s">
        <v>1601</v>
      </c>
      <c r="AW34" s="1">
        <f>IFERROR(VLOOKUP(San[[#This Row],[Access_SL1]],$AS$5:$AT$8,2,FALSE),"Error")</f>
        <v>0</v>
      </c>
      <c r="AX34" s="1">
        <f>IFERROR(VLOOKUP(San[[#This Row],[Use_SL1]],$AS$5:$AT$8,2,FALSE),"Error")</f>
        <v>3</v>
      </c>
      <c r="AY34" s="1" t="str">
        <f>IFERROR(VLOOKUP(San[[#This Row],[Use_SL2]],$AS$5:$AT$8,2,FALSE),"Error")</f>
        <v>Error</v>
      </c>
      <c r="AZ34" s="1" t="str">
        <f>IFERROR(VLOOKUP(San[[#This Row],[Reliability_SL1]],$AS$5:$AT$8,2,FALSE),"Error")</f>
        <v>Error</v>
      </c>
      <c r="BA34" s="1">
        <f>IFERROR(VLOOKUP(San[[#This Row],[EnvPro_SL1]],$AS$5:$AT$8,2,FALSE),"Error")</f>
        <v>2</v>
      </c>
    </row>
    <row r="35" spans="2:53">
      <c r="B35" s="133" t="s">
        <v>340</v>
      </c>
      <c r="C35" s="133" t="s">
        <v>1748</v>
      </c>
      <c r="D35" s="133" t="s">
        <v>1749</v>
      </c>
      <c r="E35" s="171" t="s">
        <v>341</v>
      </c>
      <c r="F35" s="172" t="s">
        <v>1625</v>
      </c>
      <c r="G35" s="173" t="s">
        <v>1750</v>
      </c>
      <c r="H35" s="50" t="s">
        <v>1601</v>
      </c>
      <c r="I35" s="50" t="s">
        <v>18</v>
      </c>
      <c r="J35" s="133" t="s">
        <v>1751</v>
      </c>
      <c r="K35" s="50" t="s">
        <v>1752</v>
      </c>
      <c r="L35" s="50" t="s">
        <v>1753</v>
      </c>
      <c r="M35" s="133" t="s">
        <v>1754</v>
      </c>
      <c r="N35" s="133" t="s">
        <v>1601</v>
      </c>
      <c r="O35" s="133" t="s">
        <v>1601</v>
      </c>
      <c r="P35" s="133" t="s">
        <v>1601</v>
      </c>
      <c r="Q35" s="133" t="s">
        <v>1755</v>
      </c>
      <c r="R35" s="142" t="s">
        <v>1601</v>
      </c>
      <c r="S35" s="174" t="s">
        <v>1601</v>
      </c>
      <c r="T35" s="175" t="s">
        <v>1601</v>
      </c>
      <c r="U35" s="133" t="s">
        <v>1756</v>
      </c>
      <c r="V35" s="133" t="s">
        <v>1754</v>
      </c>
      <c r="W35" s="133" t="str">
        <f>IF([Access_Indicator2]="Yes","No service",IF([Access_Indicator3]="Available", "Improved",IF([Access_Indicator4]="No", "Limited",IF(AND([Access_Indicator4]="yes", [Access_Indicator5]&lt;=[Access_Indicator6]),"Basic","Limited"))))</f>
        <v>No service</v>
      </c>
      <c r="X35" s="133" t="str">
        <f>IF([Use_Indicator1]="", "Fill in data", IF([Use_Indicator1]="All", "Improved", IF([Use_Indicator1]="Some", "Basic", IF([Use_Indicator1]="No use", "No Service"))))</f>
        <v>Improved</v>
      </c>
      <c r="Y35" s="134" t="s">
        <v>1601</v>
      </c>
      <c r="Z35" s="134" t="str">
        <f>IF(S35="No data", "No Data", IF([Reliability_Indicator2]="Yes","No Service", IF(S35="Routine", "Improved", IF(S35="Unreliable", "Basic", IF(S35="No O&amp;M", "No service")))))</f>
        <v>No Data</v>
      </c>
      <c r="AA35" s="133" t="str">
        <f>IF([EnvPro_Indicator1]="", "Fill in data", IF([EnvPro_Indicator1]="Significant pollution", "No service", IF(AND([EnvPro_Indicator1]="Not polluting groundwater &amp; not untreated in river", [EnvPro_Indicator2]="No"),"Basic", IF([EnvPro_Indicator2]="Yes", "Improved"))))</f>
        <v>Basic</v>
      </c>
      <c r="AB35" s="134" t="str">
        <f t="shared" si="0"/>
        <v>No Service</v>
      </c>
      <c r="AC35" s="134" t="str">
        <f>IF(OR(San[[#This Row],[Access_SL1]]="No data",San[[#This Row],[Use_SL1]]="No data",San[[#This Row],[Reliability_SL1]]="No data",San[[#This Row],[EnvPro_SL1]]="No data"),"Incomplete", "Complete")</f>
        <v>Incomplete</v>
      </c>
      <c r="AD35" s="176" t="s">
        <v>1601</v>
      </c>
      <c r="AE35" s="176" t="s">
        <v>1601</v>
      </c>
      <c r="AF35" s="136" t="s">
        <v>1601</v>
      </c>
      <c r="AG35" s="136" t="s">
        <v>1601</v>
      </c>
      <c r="AH35" s="136" t="s">
        <v>1601</v>
      </c>
      <c r="AW35" s="1">
        <f>IFERROR(VLOOKUP(San[[#This Row],[Access_SL1]],$AS$5:$AT$8,2,FALSE),"Error")</f>
        <v>0</v>
      </c>
      <c r="AX35" s="1">
        <f>IFERROR(VLOOKUP(San[[#This Row],[Use_SL1]],$AS$5:$AT$8,2,FALSE),"Error")</f>
        <v>3</v>
      </c>
      <c r="AY35" s="1" t="str">
        <f>IFERROR(VLOOKUP(San[[#This Row],[Use_SL2]],$AS$5:$AT$8,2,FALSE),"Error")</f>
        <v>Error</v>
      </c>
      <c r="AZ35" s="1" t="str">
        <f>IFERROR(VLOOKUP(San[[#This Row],[Reliability_SL1]],$AS$5:$AT$8,2,FALSE),"Error")</f>
        <v>Error</v>
      </c>
      <c r="BA35" s="1">
        <f>IFERROR(VLOOKUP(San[[#This Row],[EnvPro_SL1]],$AS$5:$AT$8,2,FALSE),"Error")</f>
        <v>2</v>
      </c>
    </row>
    <row r="36" spans="2:53">
      <c r="B36" s="133" t="s">
        <v>342</v>
      </c>
      <c r="C36" s="133" t="s">
        <v>1748</v>
      </c>
      <c r="D36" s="133" t="s">
        <v>1749</v>
      </c>
      <c r="E36" s="171" t="s">
        <v>341</v>
      </c>
      <c r="F36" s="172" t="s">
        <v>1625</v>
      </c>
      <c r="G36" s="173" t="s">
        <v>1758</v>
      </c>
      <c r="H36" s="50" t="s">
        <v>1601</v>
      </c>
      <c r="I36" s="50" t="s">
        <v>18</v>
      </c>
      <c r="J36" s="133" t="s">
        <v>1751</v>
      </c>
      <c r="K36" s="50" t="s">
        <v>1752</v>
      </c>
      <c r="L36" s="50" t="s">
        <v>1753</v>
      </c>
      <c r="M36" s="133" t="s">
        <v>1754</v>
      </c>
      <c r="N36" s="133" t="s">
        <v>1601</v>
      </c>
      <c r="O36" s="133" t="s">
        <v>1601</v>
      </c>
      <c r="P36" s="133" t="s">
        <v>1601</v>
      </c>
      <c r="Q36" s="133" t="s">
        <v>1755</v>
      </c>
      <c r="R36" s="142" t="s">
        <v>1601</v>
      </c>
      <c r="S36" s="174" t="s">
        <v>1601</v>
      </c>
      <c r="T36" s="175" t="s">
        <v>1601</v>
      </c>
      <c r="U36" s="133" t="s">
        <v>1756</v>
      </c>
      <c r="V36" s="133" t="s">
        <v>1754</v>
      </c>
      <c r="W36" s="133" t="str">
        <f>IF([Access_Indicator2]="Yes","No service",IF([Access_Indicator3]="Available", "Improved",IF([Access_Indicator4]="No", "Limited",IF(AND([Access_Indicator4]="yes", [Access_Indicator5]&lt;=[Access_Indicator6]),"Basic","Limited"))))</f>
        <v>No service</v>
      </c>
      <c r="X36" s="133" t="str">
        <f>IF([Use_Indicator1]="", "Fill in data", IF([Use_Indicator1]="All", "Improved", IF([Use_Indicator1]="Some", "Basic", IF([Use_Indicator1]="No use", "No Service"))))</f>
        <v>Improved</v>
      </c>
      <c r="Y36" s="134" t="s">
        <v>1601</v>
      </c>
      <c r="Z36" s="134" t="str">
        <f>IF(S36="No data", "No Data", IF([Reliability_Indicator2]="Yes","No Service", IF(S36="Routine", "Improved", IF(S36="Unreliable", "Basic", IF(S36="No O&amp;M", "No service")))))</f>
        <v>No Data</v>
      </c>
      <c r="AA36" s="133" t="str">
        <f>IF([EnvPro_Indicator1]="", "Fill in data", IF([EnvPro_Indicator1]="Significant pollution", "No service", IF(AND([EnvPro_Indicator1]="Not polluting groundwater &amp; not untreated in river", [EnvPro_Indicator2]="No"),"Basic", IF([EnvPro_Indicator2]="Yes", "Improved"))))</f>
        <v>Basic</v>
      </c>
      <c r="AB36" s="134" t="str">
        <f t="shared" si="0"/>
        <v>No Service</v>
      </c>
      <c r="AC36" s="134" t="str">
        <f>IF(OR(San[[#This Row],[Access_SL1]]="No data",San[[#This Row],[Use_SL1]]="No data",San[[#This Row],[Reliability_SL1]]="No data",San[[#This Row],[EnvPro_SL1]]="No data"),"Incomplete", "Complete")</f>
        <v>Incomplete</v>
      </c>
      <c r="AD36" s="176" t="s">
        <v>1601</v>
      </c>
      <c r="AE36" s="176" t="s">
        <v>1601</v>
      </c>
      <c r="AF36" s="136" t="s">
        <v>1601</v>
      </c>
      <c r="AG36" s="136" t="s">
        <v>1601</v>
      </c>
      <c r="AH36" s="136" t="s">
        <v>1601</v>
      </c>
      <c r="AW36" s="1">
        <f>IFERROR(VLOOKUP(San[[#This Row],[Access_SL1]],$AS$5:$AT$8,2,FALSE),"Error")</f>
        <v>0</v>
      </c>
      <c r="AX36" s="1">
        <f>IFERROR(VLOOKUP(San[[#This Row],[Use_SL1]],$AS$5:$AT$8,2,FALSE),"Error")</f>
        <v>3</v>
      </c>
      <c r="AY36" s="1" t="str">
        <f>IFERROR(VLOOKUP(San[[#This Row],[Use_SL2]],$AS$5:$AT$8,2,FALSE),"Error")</f>
        <v>Error</v>
      </c>
      <c r="AZ36" s="1" t="str">
        <f>IFERROR(VLOOKUP(San[[#This Row],[Reliability_SL1]],$AS$5:$AT$8,2,FALSE),"Error")</f>
        <v>Error</v>
      </c>
      <c r="BA36" s="1">
        <f>IFERROR(VLOOKUP(San[[#This Row],[EnvPro_SL1]],$AS$5:$AT$8,2,FALSE),"Error")</f>
        <v>2</v>
      </c>
    </row>
    <row r="37" spans="2:53">
      <c r="B37" s="133" t="s">
        <v>343</v>
      </c>
      <c r="C37" s="133" t="s">
        <v>1748</v>
      </c>
      <c r="D37" s="133" t="s">
        <v>1749</v>
      </c>
      <c r="E37" s="171" t="s">
        <v>341</v>
      </c>
      <c r="F37" s="172" t="s">
        <v>1625</v>
      </c>
      <c r="G37" s="173" t="s">
        <v>1760</v>
      </c>
      <c r="H37" s="50" t="s">
        <v>1601</v>
      </c>
      <c r="I37" s="50" t="s">
        <v>18</v>
      </c>
      <c r="J37" s="133" t="s">
        <v>1751</v>
      </c>
      <c r="K37" s="50" t="s">
        <v>1752</v>
      </c>
      <c r="L37" s="50" t="s">
        <v>1753</v>
      </c>
      <c r="M37" s="133" t="s">
        <v>1754</v>
      </c>
      <c r="N37" s="133" t="s">
        <v>1601</v>
      </c>
      <c r="O37" s="133" t="s">
        <v>1601</v>
      </c>
      <c r="P37" s="133" t="s">
        <v>1601</v>
      </c>
      <c r="Q37" s="133" t="s">
        <v>1755</v>
      </c>
      <c r="R37" s="142" t="s">
        <v>1601</v>
      </c>
      <c r="S37" s="174" t="s">
        <v>1601</v>
      </c>
      <c r="T37" s="175" t="s">
        <v>1601</v>
      </c>
      <c r="U37" s="133" t="s">
        <v>1756</v>
      </c>
      <c r="V37" s="133" t="s">
        <v>1754</v>
      </c>
      <c r="W37" s="133" t="str">
        <f>IF([Access_Indicator2]="Yes","No service",IF([Access_Indicator3]="Available", "Improved",IF([Access_Indicator4]="No", "Limited",IF(AND([Access_Indicator4]="yes", [Access_Indicator5]&lt;=[Access_Indicator6]),"Basic","Limited"))))</f>
        <v>No service</v>
      </c>
      <c r="X37" s="133" t="str">
        <f>IF([Use_Indicator1]="", "Fill in data", IF([Use_Indicator1]="All", "Improved", IF([Use_Indicator1]="Some", "Basic", IF([Use_Indicator1]="No use", "No Service"))))</f>
        <v>Improved</v>
      </c>
      <c r="Y37" s="134" t="s">
        <v>1601</v>
      </c>
      <c r="Z37" s="134" t="str">
        <f>IF(S37="No data", "No Data", IF([Reliability_Indicator2]="Yes","No Service", IF(S37="Routine", "Improved", IF(S37="Unreliable", "Basic", IF(S37="No O&amp;M", "No service")))))</f>
        <v>No Data</v>
      </c>
      <c r="AA37" s="133" t="str">
        <f>IF([EnvPro_Indicator1]="", "Fill in data", IF([EnvPro_Indicator1]="Significant pollution", "No service", IF(AND([EnvPro_Indicator1]="Not polluting groundwater &amp; not untreated in river", [EnvPro_Indicator2]="No"),"Basic", IF([EnvPro_Indicator2]="Yes", "Improved"))))</f>
        <v>Basic</v>
      </c>
      <c r="AB37" s="134" t="str">
        <f t="shared" si="0"/>
        <v>No Service</v>
      </c>
      <c r="AC37" s="134" t="str">
        <f>IF(OR(San[[#This Row],[Access_SL1]]="No data",San[[#This Row],[Use_SL1]]="No data",San[[#This Row],[Reliability_SL1]]="No data",San[[#This Row],[EnvPro_SL1]]="No data"),"Incomplete", "Complete")</f>
        <v>Incomplete</v>
      </c>
      <c r="AD37" s="176" t="s">
        <v>1601</v>
      </c>
      <c r="AE37" s="176" t="s">
        <v>1601</v>
      </c>
      <c r="AF37" s="136" t="s">
        <v>1601</v>
      </c>
      <c r="AG37" s="136" t="s">
        <v>1601</v>
      </c>
      <c r="AH37" s="136" t="s">
        <v>1601</v>
      </c>
      <c r="AW37" s="1">
        <f>IFERROR(VLOOKUP(San[[#This Row],[Access_SL1]],$AS$5:$AT$8,2,FALSE),"Error")</f>
        <v>0</v>
      </c>
      <c r="AX37" s="1">
        <f>IFERROR(VLOOKUP(San[[#This Row],[Use_SL1]],$AS$5:$AT$8,2,FALSE),"Error")</f>
        <v>3</v>
      </c>
      <c r="AY37" s="1" t="str">
        <f>IFERROR(VLOOKUP(San[[#This Row],[Use_SL2]],$AS$5:$AT$8,2,FALSE),"Error")</f>
        <v>Error</v>
      </c>
      <c r="AZ37" s="1" t="str">
        <f>IFERROR(VLOOKUP(San[[#This Row],[Reliability_SL1]],$AS$5:$AT$8,2,FALSE),"Error")</f>
        <v>Error</v>
      </c>
      <c r="BA37" s="1">
        <f>IFERROR(VLOOKUP(San[[#This Row],[EnvPro_SL1]],$AS$5:$AT$8,2,FALSE),"Error")</f>
        <v>2</v>
      </c>
    </row>
    <row r="38" spans="2:53">
      <c r="B38" s="133" t="s">
        <v>344</v>
      </c>
      <c r="C38" s="133" t="s">
        <v>1748</v>
      </c>
      <c r="D38" s="133" t="s">
        <v>1749</v>
      </c>
      <c r="E38" s="171" t="s">
        <v>341</v>
      </c>
      <c r="F38" s="172" t="s">
        <v>1625</v>
      </c>
      <c r="G38" s="173" t="s">
        <v>1762</v>
      </c>
      <c r="H38" s="50" t="s">
        <v>1601</v>
      </c>
      <c r="I38" s="50" t="s">
        <v>18</v>
      </c>
      <c r="J38" s="133" t="s">
        <v>1774</v>
      </c>
      <c r="K38" s="50" t="s">
        <v>1752</v>
      </c>
      <c r="L38" s="50" t="s">
        <v>1775</v>
      </c>
      <c r="M38" s="133" t="s">
        <v>1752</v>
      </c>
      <c r="N38" s="133" t="s">
        <v>1601</v>
      </c>
      <c r="O38" s="133" t="s">
        <v>1601</v>
      </c>
      <c r="P38" s="133" t="s">
        <v>1601</v>
      </c>
      <c r="Q38" s="133" t="s">
        <v>1765</v>
      </c>
      <c r="R38" s="142" t="s">
        <v>1601</v>
      </c>
      <c r="S38" s="174" t="s">
        <v>1601</v>
      </c>
      <c r="T38" s="175" t="s">
        <v>1601</v>
      </c>
      <c r="U38" s="133" t="s">
        <v>1756</v>
      </c>
      <c r="V38" s="133" t="s">
        <v>1754</v>
      </c>
      <c r="W38" s="133" t="str">
        <f>IF([Access_Indicator2]="Yes","No service",IF([Access_Indicator3]="Available", "Improved",IF([Access_Indicator4]="No", "Limited",IF(AND([Access_Indicator4]="yes", [Access_Indicator5]&lt;=[Access_Indicator6]),"Basic","Limited"))))</f>
        <v>No service</v>
      </c>
      <c r="X38" s="133" t="str">
        <f>IF([Use_Indicator1]="", "Fill in data", IF([Use_Indicator1]="All", "Improved", IF([Use_Indicator1]="Some", "Basic", IF([Use_Indicator1]="No use", "No Service"))))</f>
        <v>No Service</v>
      </c>
      <c r="Y38" s="134" t="s">
        <v>1601</v>
      </c>
      <c r="Z38" s="134" t="str">
        <f>IF(S38="No data", "No Data", IF([Reliability_Indicator2]="Yes","No Service", IF(S38="Routine", "Improved", IF(S38="Unreliable", "Basic", IF(S38="No O&amp;M", "No service")))))</f>
        <v>No Data</v>
      </c>
      <c r="AA38" s="133" t="str">
        <f>IF([EnvPro_Indicator1]="", "Fill in data", IF([EnvPro_Indicator1]="Significant pollution", "No service", IF(AND([EnvPro_Indicator1]="Not polluting groundwater &amp; not untreated in river", [EnvPro_Indicator2]="No"),"Basic", IF([EnvPro_Indicator2]="Yes", "Improved"))))</f>
        <v>Basic</v>
      </c>
      <c r="AB38" s="134" t="str">
        <f t="shared" si="0"/>
        <v>No Service</v>
      </c>
      <c r="AC38" s="134" t="str">
        <f>IF(OR(San[[#This Row],[Access_SL1]]="No data",San[[#This Row],[Use_SL1]]="No data",San[[#This Row],[Reliability_SL1]]="No data",San[[#This Row],[EnvPro_SL1]]="No data"),"Incomplete", "Complete")</f>
        <v>Incomplete</v>
      </c>
      <c r="AD38" s="176" t="s">
        <v>1601</v>
      </c>
      <c r="AE38" s="176" t="s">
        <v>1601</v>
      </c>
      <c r="AF38" s="136" t="s">
        <v>1601</v>
      </c>
      <c r="AG38" s="136" t="s">
        <v>1601</v>
      </c>
      <c r="AH38" s="136" t="s">
        <v>1601</v>
      </c>
      <c r="AW38" s="1">
        <f>IFERROR(VLOOKUP(San[[#This Row],[Access_SL1]],$AS$5:$AT$8,2,FALSE),"Error")</f>
        <v>0</v>
      </c>
      <c r="AX38" s="1">
        <f>IFERROR(VLOOKUP(San[[#This Row],[Use_SL1]],$AS$5:$AT$8,2,FALSE),"Error")</f>
        <v>0</v>
      </c>
      <c r="AY38" s="1" t="str">
        <f>IFERROR(VLOOKUP(San[[#This Row],[Use_SL2]],$AS$5:$AT$8,2,FALSE),"Error")</f>
        <v>Error</v>
      </c>
      <c r="AZ38" s="1" t="str">
        <f>IFERROR(VLOOKUP(San[[#This Row],[Reliability_SL1]],$AS$5:$AT$8,2,FALSE),"Error")</f>
        <v>Error</v>
      </c>
      <c r="BA38" s="1">
        <f>IFERROR(VLOOKUP(San[[#This Row],[EnvPro_SL1]],$AS$5:$AT$8,2,FALSE),"Error")</f>
        <v>2</v>
      </c>
    </row>
    <row r="39" spans="2:53">
      <c r="B39" s="133" t="s">
        <v>345</v>
      </c>
      <c r="C39" s="133" t="s">
        <v>1748</v>
      </c>
      <c r="D39" s="133" t="s">
        <v>1749</v>
      </c>
      <c r="E39" s="171" t="s">
        <v>341</v>
      </c>
      <c r="F39" s="172" t="s">
        <v>1625</v>
      </c>
      <c r="G39" s="173" t="s">
        <v>1764</v>
      </c>
      <c r="H39" s="50" t="s">
        <v>1601</v>
      </c>
      <c r="I39" s="50" t="s">
        <v>18</v>
      </c>
      <c r="J39" s="133" t="s">
        <v>1773</v>
      </c>
      <c r="K39" s="50" t="s">
        <v>1754</v>
      </c>
      <c r="L39" s="50" t="s">
        <v>1753</v>
      </c>
      <c r="M39" s="133" t="s">
        <v>1754</v>
      </c>
      <c r="N39" s="133" t="s">
        <v>1601</v>
      </c>
      <c r="O39" s="133" t="s">
        <v>1601</v>
      </c>
      <c r="P39" s="133" t="s">
        <v>1601</v>
      </c>
      <c r="Q39" s="133" t="s">
        <v>1755</v>
      </c>
      <c r="R39" s="142" t="s">
        <v>1601</v>
      </c>
      <c r="S39" s="174" t="s">
        <v>1601</v>
      </c>
      <c r="T39" s="175" t="s">
        <v>1601</v>
      </c>
      <c r="U39" s="133" t="s">
        <v>1756</v>
      </c>
      <c r="V39" s="133" t="s">
        <v>1754</v>
      </c>
      <c r="W39" s="133" t="str">
        <f>IF([Access_Indicator2]="Yes","No service",IF([Access_Indicator3]="Available", "Improved",IF([Access_Indicator4]="No", "Limited",IF(AND([Access_Indicator4]="yes", [Access_Indicator5]&lt;=[Access_Indicator6]),"Basic","Limited"))))</f>
        <v>Limited</v>
      </c>
      <c r="X39" s="133" t="str">
        <f>IF([Use_Indicator1]="", "Fill in data", IF([Use_Indicator1]="All", "Improved", IF([Use_Indicator1]="Some", "Basic", IF([Use_Indicator1]="No use", "No Service"))))</f>
        <v>Improved</v>
      </c>
      <c r="Y39" s="134" t="s">
        <v>1601</v>
      </c>
      <c r="Z39" s="134" t="str">
        <f>IF(S39="No data", "No Data", IF([Reliability_Indicator2]="Yes","No Service", IF(S39="Routine", "Improved", IF(S39="Unreliable", "Basic", IF(S39="No O&amp;M", "No service")))))</f>
        <v>No Data</v>
      </c>
      <c r="AA39" s="133" t="str">
        <f>IF([EnvPro_Indicator1]="", "Fill in data", IF([EnvPro_Indicator1]="Significant pollution", "No service", IF(AND([EnvPro_Indicator1]="Not polluting groundwater &amp; not untreated in river", [EnvPro_Indicator2]="No"),"Basic", IF([EnvPro_Indicator2]="Yes", "Improved"))))</f>
        <v>Basic</v>
      </c>
      <c r="AB39" s="134" t="str">
        <f t="shared" si="0"/>
        <v>Limited</v>
      </c>
      <c r="AC39" s="134" t="str">
        <f>IF(OR(San[[#This Row],[Access_SL1]]="No data",San[[#This Row],[Use_SL1]]="No data",San[[#This Row],[Reliability_SL1]]="No data",San[[#This Row],[EnvPro_SL1]]="No data"),"Incomplete", "Complete")</f>
        <v>Incomplete</v>
      </c>
      <c r="AD39" s="176" t="s">
        <v>1601</v>
      </c>
      <c r="AE39" s="176" t="s">
        <v>1601</v>
      </c>
      <c r="AF39" s="136" t="s">
        <v>1601</v>
      </c>
      <c r="AG39" s="136" t="s">
        <v>1601</v>
      </c>
      <c r="AH39" s="136" t="s">
        <v>1601</v>
      </c>
      <c r="AW39" s="1">
        <f>IFERROR(VLOOKUP(San[[#This Row],[Access_SL1]],$AS$5:$AT$8,2,FALSE),"Error")</f>
        <v>1</v>
      </c>
      <c r="AX39" s="1">
        <f>IFERROR(VLOOKUP(San[[#This Row],[Use_SL1]],$AS$5:$AT$8,2,FALSE),"Error")</f>
        <v>3</v>
      </c>
      <c r="AY39" s="1" t="str">
        <f>IFERROR(VLOOKUP(San[[#This Row],[Use_SL2]],$AS$5:$AT$8,2,FALSE),"Error")</f>
        <v>Error</v>
      </c>
      <c r="AZ39" s="1" t="str">
        <f>IFERROR(VLOOKUP(San[[#This Row],[Reliability_SL1]],$AS$5:$AT$8,2,FALSE),"Error")</f>
        <v>Error</v>
      </c>
      <c r="BA39" s="1">
        <f>IFERROR(VLOOKUP(San[[#This Row],[EnvPro_SL1]],$AS$5:$AT$8,2,FALSE),"Error")</f>
        <v>2</v>
      </c>
    </row>
    <row r="40" spans="2:53">
      <c r="B40" s="133" t="s">
        <v>346</v>
      </c>
      <c r="C40" s="133" t="s">
        <v>1748</v>
      </c>
      <c r="D40" s="133" t="s">
        <v>1749</v>
      </c>
      <c r="E40" s="171" t="s">
        <v>341</v>
      </c>
      <c r="F40" s="172" t="s">
        <v>1625</v>
      </c>
      <c r="G40" s="173" t="s">
        <v>1766</v>
      </c>
      <c r="H40" s="50" t="s">
        <v>1601</v>
      </c>
      <c r="I40" s="50" t="s">
        <v>18</v>
      </c>
      <c r="J40" s="133" t="s">
        <v>1773</v>
      </c>
      <c r="K40" s="50" t="s">
        <v>1754</v>
      </c>
      <c r="L40" s="50" t="s">
        <v>1753</v>
      </c>
      <c r="M40" s="133" t="s">
        <v>1754</v>
      </c>
      <c r="N40" s="133" t="s">
        <v>1601</v>
      </c>
      <c r="O40" s="133" t="s">
        <v>1601</v>
      </c>
      <c r="P40" s="133" t="s">
        <v>1601</v>
      </c>
      <c r="Q40" s="133" t="s">
        <v>1755</v>
      </c>
      <c r="R40" s="142" t="s">
        <v>1601</v>
      </c>
      <c r="S40" s="174" t="s">
        <v>1601</v>
      </c>
      <c r="T40" s="175" t="s">
        <v>1601</v>
      </c>
      <c r="U40" s="133" t="s">
        <v>1756</v>
      </c>
      <c r="V40" s="133" t="s">
        <v>1754</v>
      </c>
      <c r="W40" s="133" t="str">
        <f>IF([Access_Indicator2]="Yes","No service",IF([Access_Indicator3]="Available", "Improved",IF([Access_Indicator4]="No", "Limited",IF(AND([Access_Indicator4]="yes", [Access_Indicator5]&lt;=[Access_Indicator6]),"Basic","Limited"))))</f>
        <v>Limited</v>
      </c>
      <c r="X40" s="133" t="str">
        <f>IF([Use_Indicator1]="", "Fill in data", IF([Use_Indicator1]="All", "Improved", IF([Use_Indicator1]="Some", "Basic", IF([Use_Indicator1]="No use", "No Service"))))</f>
        <v>Improved</v>
      </c>
      <c r="Y40" s="134" t="s">
        <v>1601</v>
      </c>
      <c r="Z40" s="134" t="str">
        <f>IF(S40="No data", "No Data", IF([Reliability_Indicator2]="Yes","No Service", IF(S40="Routine", "Improved", IF(S40="Unreliable", "Basic", IF(S40="No O&amp;M", "No service")))))</f>
        <v>No Data</v>
      </c>
      <c r="AA40" s="133" t="str">
        <f>IF([EnvPro_Indicator1]="", "Fill in data", IF([EnvPro_Indicator1]="Significant pollution", "No service", IF(AND([EnvPro_Indicator1]="Not polluting groundwater &amp; not untreated in river", [EnvPro_Indicator2]="No"),"Basic", IF([EnvPro_Indicator2]="Yes", "Improved"))))</f>
        <v>Basic</v>
      </c>
      <c r="AB40" s="134" t="str">
        <f t="shared" si="0"/>
        <v>Limited</v>
      </c>
      <c r="AC40" s="134" t="str">
        <f>IF(OR(San[[#This Row],[Access_SL1]]="No data",San[[#This Row],[Use_SL1]]="No data",San[[#This Row],[Reliability_SL1]]="No data",San[[#This Row],[EnvPro_SL1]]="No data"),"Incomplete", "Complete")</f>
        <v>Incomplete</v>
      </c>
      <c r="AD40" s="176" t="s">
        <v>1601</v>
      </c>
      <c r="AE40" s="176" t="s">
        <v>1601</v>
      </c>
      <c r="AF40" s="136" t="s">
        <v>1601</v>
      </c>
      <c r="AG40" s="136" t="s">
        <v>1601</v>
      </c>
      <c r="AH40" s="136" t="s">
        <v>1601</v>
      </c>
      <c r="AW40" s="1">
        <f>IFERROR(VLOOKUP(San[[#This Row],[Access_SL1]],$AS$5:$AT$8,2,FALSE),"Error")</f>
        <v>1</v>
      </c>
      <c r="AX40" s="1">
        <f>IFERROR(VLOOKUP(San[[#This Row],[Use_SL1]],$AS$5:$AT$8,2,FALSE),"Error")</f>
        <v>3</v>
      </c>
      <c r="AY40" s="1" t="str">
        <f>IFERROR(VLOOKUP(San[[#This Row],[Use_SL2]],$AS$5:$AT$8,2,FALSE),"Error")</f>
        <v>Error</v>
      </c>
      <c r="AZ40" s="1" t="str">
        <f>IFERROR(VLOOKUP(San[[#This Row],[Reliability_SL1]],$AS$5:$AT$8,2,FALSE),"Error")</f>
        <v>Error</v>
      </c>
      <c r="BA40" s="1">
        <f>IFERROR(VLOOKUP(San[[#This Row],[EnvPro_SL1]],$AS$5:$AT$8,2,FALSE),"Error")</f>
        <v>2</v>
      </c>
    </row>
    <row r="41" spans="2:53">
      <c r="B41" s="133" t="s">
        <v>347</v>
      </c>
      <c r="C41" s="133" t="s">
        <v>1748</v>
      </c>
      <c r="D41" s="133" t="s">
        <v>1749</v>
      </c>
      <c r="E41" s="171" t="s">
        <v>341</v>
      </c>
      <c r="F41" s="172" t="s">
        <v>1625</v>
      </c>
      <c r="G41" s="173" t="s">
        <v>1767</v>
      </c>
      <c r="H41" s="50" t="s">
        <v>1601</v>
      </c>
      <c r="I41" s="50" t="s">
        <v>18</v>
      </c>
      <c r="J41" s="133" t="s">
        <v>1774</v>
      </c>
      <c r="K41" s="50" t="s">
        <v>1754</v>
      </c>
      <c r="L41" s="50" t="s">
        <v>1753</v>
      </c>
      <c r="M41" s="133" t="s">
        <v>1754</v>
      </c>
      <c r="N41" s="133" t="s">
        <v>1601</v>
      </c>
      <c r="O41" s="133" t="s">
        <v>1601</v>
      </c>
      <c r="P41" s="133" t="s">
        <v>1601</v>
      </c>
      <c r="Q41" s="133" t="s">
        <v>1765</v>
      </c>
      <c r="R41" s="142" t="s">
        <v>1601</v>
      </c>
      <c r="S41" s="174" t="s">
        <v>1601</v>
      </c>
      <c r="T41" s="175" t="s">
        <v>1601</v>
      </c>
      <c r="U41" s="133" t="s">
        <v>1756</v>
      </c>
      <c r="V41" s="133" t="s">
        <v>1754</v>
      </c>
      <c r="W41" s="133" t="str">
        <f>IF([Access_Indicator2]="Yes","No service",IF([Access_Indicator3]="Available", "Improved",IF([Access_Indicator4]="No", "Limited",IF(AND([Access_Indicator4]="yes", [Access_Indicator5]&lt;=[Access_Indicator6]),"Basic","Limited"))))</f>
        <v>Limited</v>
      </c>
      <c r="X41" s="133" t="str">
        <f>IF([Use_Indicator1]="", "Fill in data", IF([Use_Indicator1]="All", "Improved", IF([Use_Indicator1]="Some", "Basic", IF([Use_Indicator1]="No use", "No Service"))))</f>
        <v>No Service</v>
      </c>
      <c r="Y41" s="134" t="s">
        <v>1601</v>
      </c>
      <c r="Z41" s="134" t="str">
        <f>IF(S41="No data", "No Data", IF([Reliability_Indicator2]="Yes","No Service", IF(S41="Routine", "Improved", IF(S41="Unreliable", "Basic", IF(S41="No O&amp;M", "No service")))))</f>
        <v>No Data</v>
      </c>
      <c r="AA41" s="133" t="str">
        <f>IF([EnvPro_Indicator1]="", "Fill in data", IF([EnvPro_Indicator1]="Significant pollution", "No service", IF(AND([EnvPro_Indicator1]="Not polluting groundwater &amp; not untreated in river", [EnvPro_Indicator2]="No"),"Basic", IF([EnvPro_Indicator2]="Yes", "Improved"))))</f>
        <v>Basic</v>
      </c>
      <c r="AB41" s="134" t="str">
        <f t="shared" si="0"/>
        <v>No Service</v>
      </c>
      <c r="AC41" s="134" t="str">
        <f>IF(OR(San[[#This Row],[Access_SL1]]="No data",San[[#This Row],[Use_SL1]]="No data",San[[#This Row],[Reliability_SL1]]="No data",San[[#This Row],[EnvPro_SL1]]="No data"),"Incomplete", "Complete")</f>
        <v>Incomplete</v>
      </c>
      <c r="AD41" s="176" t="s">
        <v>1601</v>
      </c>
      <c r="AE41" s="176" t="s">
        <v>1601</v>
      </c>
      <c r="AF41" s="136" t="s">
        <v>1601</v>
      </c>
      <c r="AG41" s="136" t="s">
        <v>1601</v>
      </c>
      <c r="AH41" s="136" t="s">
        <v>1601</v>
      </c>
      <c r="AW41" s="1">
        <f>IFERROR(VLOOKUP(San[[#This Row],[Access_SL1]],$AS$5:$AT$8,2,FALSE),"Error")</f>
        <v>1</v>
      </c>
      <c r="AX41" s="1">
        <f>IFERROR(VLOOKUP(San[[#This Row],[Use_SL1]],$AS$5:$AT$8,2,FALSE),"Error")</f>
        <v>0</v>
      </c>
      <c r="AY41" s="1" t="str">
        <f>IFERROR(VLOOKUP(San[[#This Row],[Use_SL2]],$AS$5:$AT$8,2,FALSE),"Error")</f>
        <v>Error</v>
      </c>
      <c r="AZ41" s="1" t="str">
        <f>IFERROR(VLOOKUP(San[[#This Row],[Reliability_SL1]],$AS$5:$AT$8,2,FALSE),"Error")</f>
        <v>Error</v>
      </c>
      <c r="BA41" s="1">
        <f>IFERROR(VLOOKUP(San[[#This Row],[EnvPro_SL1]],$AS$5:$AT$8,2,FALSE),"Error")</f>
        <v>2</v>
      </c>
    </row>
    <row r="42" spans="2:53">
      <c r="B42" s="133" t="s">
        <v>348</v>
      </c>
      <c r="C42" s="133" t="s">
        <v>1748</v>
      </c>
      <c r="D42" s="133" t="s">
        <v>1749</v>
      </c>
      <c r="E42" s="171" t="s">
        <v>341</v>
      </c>
      <c r="F42" s="172" t="s">
        <v>1625</v>
      </c>
      <c r="G42" s="173" t="s">
        <v>1769</v>
      </c>
      <c r="H42" s="50" t="s">
        <v>1601</v>
      </c>
      <c r="I42" s="50" t="s">
        <v>18</v>
      </c>
      <c r="J42" s="133" t="s">
        <v>1773</v>
      </c>
      <c r="K42" s="50" t="s">
        <v>1754</v>
      </c>
      <c r="L42" s="50" t="s">
        <v>1753</v>
      </c>
      <c r="M42" s="133" t="s">
        <v>1754</v>
      </c>
      <c r="N42" s="133" t="s">
        <v>1601</v>
      </c>
      <c r="O42" s="133" t="s">
        <v>1601</v>
      </c>
      <c r="P42" s="133" t="s">
        <v>1601</v>
      </c>
      <c r="Q42" s="133" t="s">
        <v>1755</v>
      </c>
      <c r="R42" s="142" t="s">
        <v>1601</v>
      </c>
      <c r="S42" s="174" t="s">
        <v>1601</v>
      </c>
      <c r="T42" s="175" t="s">
        <v>1601</v>
      </c>
      <c r="U42" s="133" t="s">
        <v>1756</v>
      </c>
      <c r="V42" s="133" t="s">
        <v>1754</v>
      </c>
      <c r="W42" s="133" t="str">
        <f>IF([Access_Indicator2]="Yes","No service",IF([Access_Indicator3]="Available", "Improved",IF([Access_Indicator4]="No", "Limited",IF(AND([Access_Indicator4]="yes", [Access_Indicator5]&lt;=[Access_Indicator6]),"Basic","Limited"))))</f>
        <v>Limited</v>
      </c>
      <c r="X42" s="133" t="str">
        <f>IF([Use_Indicator1]="", "Fill in data", IF([Use_Indicator1]="All", "Improved", IF([Use_Indicator1]="Some", "Basic", IF([Use_Indicator1]="No use", "No Service"))))</f>
        <v>Improved</v>
      </c>
      <c r="Y42" s="134" t="s">
        <v>1601</v>
      </c>
      <c r="Z42" s="134" t="str">
        <f>IF(S42="No data", "No Data", IF([Reliability_Indicator2]="Yes","No Service", IF(S42="Routine", "Improved", IF(S42="Unreliable", "Basic", IF(S42="No O&amp;M", "No service")))))</f>
        <v>No Data</v>
      </c>
      <c r="AA42" s="133" t="str">
        <f>IF([EnvPro_Indicator1]="", "Fill in data", IF([EnvPro_Indicator1]="Significant pollution", "No service", IF(AND([EnvPro_Indicator1]="Not polluting groundwater &amp; not untreated in river", [EnvPro_Indicator2]="No"),"Basic", IF([EnvPro_Indicator2]="Yes", "Improved"))))</f>
        <v>Basic</v>
      </c>
      <c r="AB42" s="134" t="str">
        <f t="shared" si="0"/>
        <v>Limited</v>
      </c>
      <c r="AC42" s="134" t="str">
        <f>IF(OR(San[[#This Row],[Access_SL1]]="No data",San[[#This Row],[Use_SL1]]="No data",San[[#This Row],[Reliability_SL1]]="No data",San[[#This Row],[EnvPro_SL1]]="No data"),"Incomplete", "Complete")</f>
        <v>Incomplete</v>
      </c>
      <c r="AD42" s="176" t="s">
        <v>1601</v>
      </c>
      <c r="AE42" s="176" t="s">
        <v>1601</v>
      </c>
      <c r="AF42" s="136" t="s">
        <v>1601</v>
      </c>
      <c r="AG42" s="136" t="s">
        <v>1601</v>
      </c>
      <c r="AH42" s="136" t="s">
        <v>1601</v>
      </c>
      <c r="AW42" s="1">
        <f>IFERROR(VLOOKUP(San[[#This Row],[Access_SL1]],$AS$5:$AT$8,2,FALSE),"Error")</f>
        <v>1</v>
      </c>
      <c r="AX42" s="1">
        <f>IFERROR(VLOOKUP(San[[#This Row],[Use_SL1]],$AS$5:$AT$8,2,FALSE),"Error")</f>
        <v>3</v>
      </c>
      <c r="AY42" s="1" t="str">
        <f>IFERROR(VLOOKUP(San[[#This Row],[Use_SL2]],$AS$5:$AT$8,2,FALSE),"Error")</f>
        <v>Error</v>
      </c>
      <c r="AZ42" s="1" t="str">
        <f>IFERROR(VLOOKUP(San[[#This Row],[Reliability_SL1]],$AS$5:$AT$8,2,FALSE),"Error")</f>
        <v>Error</v>
      </c>
      <c r="BA42" s="1">
        <f>IFERROR(VLOOKUP(San[[#This Row],[EnvPro_SL1]],$AS$5:$AT$8,2,FALSE),"Error")</f>
        <v>2</v>
      </c>
    </row>
    <row r="43" spans="2:53">
      <c r="B43" s="133" t="s">
        <v>349</v>
      </c>
      <c r="C43" s="133" t="s">
        <v>1748</v>
      </c>
      <c r="D43" s="133" t="s">
        <v>1749</v>
      </c>
      <c r="E43" s="171" t="s">
        <v>341</v>
      </c>
      <c r="F43" s="172" t="s">
        <v>1625</v>
      </c>
      <c r="G43" s="173" t="s">
        <v>1770</v>
      </c>
      <c r="H43" s="50" t="s">
        <v>1601</v>
      </c>
      <c r="I43" s="50" t="s">
        <v>18</v>
      </c>
      <c r="J43" s="133" t="s">
        <v>1773</v>
      </c>
      <c r="K43" s="50" t="s">
        <v>1754</v>
      </c>
      <c r="L43" s="50" t="s">
        <v>1753</v>
      </c>
      <c r="M43" s="133" t="s">
        <v>1754</v>
      </c>
      <c r="N43" s="133" t="s">
        <v>1601</v>
      </c>
      <c r="O43" s="133" t="s">
        <v>1601</v>
      </c>
      <c r="P43" s="133" t="s">
        <v>1601</v>
      </c>
      <c r="Q43" s="133" t="s">
        <v>1755</v>
      </c>
      <c r="R43" s="142" t="s">
        <v>1601</v>
      </c>
      <c r="S43" s="174" t="s">
        <v>1601</v>
      </c>
      <c r="T43" s="175" t="s">
        <v>1601</v>
      </c>
      <c r="U43" s="133" t="s">
        <v>1756</v>
      </c>
      <c r="V43" s="133" t="s">
        <v>1754</v>
      </c>
      <c r="W43" s="133" t="str">
        <f>IF([Access_Indicator2]="Yes","No service",IF([Access_Indicator3]="Available", "Improved",IF([Access_Indicator4]="No", "Limited",IF(AND([Access_Indicator4]="yes", [Access_Indicator5]&lt;=[Access_Indicator6]),"Basic","Limited"))))</f>
        <v>Limited</v>
      </c>
      <c r="X43" s="133" t="str">
        <f>IF([Use_Indicator1]="", "Fill in data", IF([Use_Indicator1]="All", "Improved", IF([Use_Indicator1]="Some", "Basic", IF([Use_Indicator1]="No use", "No Service"))))</f>
        <v>Improved</v>
      </c>
      <c r="Y43" s="134" t="s">
        <v>1601</v>
      </c>
      <c r="Z43" s="134" t="str">
        <f>IF(S43="No data", "No Data", IF([Reliability_Indicator2]="Yes","No Service", IF(S43="Routine", "Improved", IF(S43="Unreliable", "Basic", IF(S43="No O&amp;M", "No service")))))</f>
        <v>No Data</v>
      </c>
      <c r="AA43" s="133" t="str">
        <f>IF([EnvPro_Indicator1]="", "Fill in data", IF([EnvPro_Indicator1]="Significant pollution", "No service", IF(AND([EnvPro_Indicator1]="Not polluting groundwater &amp; not untreated in river", [EnvPro_Indicator2]="No"),"Basic", IF([EnvPro_Indicator2]="Yes", "Improved"))))</f>
        <v>Basic</v>
      </c>
      <c r="AB43" s="134" t="str">
        <f t="shared" si="0"/>
        <v>Limited</v>
      </c>
      <c r="AC43" s="134" t="str">
        <f>IF(OR(San[[#This Row],[Access_SL1]]="No data",San[[#This Row],[Use_SL1]]="No data",San[[#This Row],[Reliability_SL1]]="No data",San[[#This Row],[EnvPro_SL1]]="No data"),"Incomplete", "Complete")</f>
        <v>Incomplete</v>
      </c>
      <c r="AD43" s="176" t="s">
        <v>1601</v>
      </c>
      <c r="AE43" s="176" t="s">
        <v>1601</v>
      </c>
      <c r="AF43" s="136" t="s">
        <v>1601</v>
      </c>
      <c r="AG43" s="136" t="s">
        <v>1601</v>
      </c>
      <c r="AH43" s="136" t="s">
        <v>1601</v>
      </c>
      <c r="AW43" s="1">
        <f>IFERROR(VLOOKUP(San[[#This Row],[Access_SL1]],$AS$5:$AT$8,2,FALSE),"Error")</f>
        <v>1</v>
      </c>
      <c r="AX43" s="1">
        <f>IFERROR(VLOOKUP(San[[#This Row],[Use_SL1]],$AS$5:$AT$8,2,FALSE),"Error")</f>
        <v>3</v>
      </c>
      <c r="AY43" s="1" t="str">
        <f>IFERROR(VLOOKUP(San[[#This Row],[Use_SL2]],$AS$5:$AT$8,2,FALSE),"Error")</f>
        <v>Error</v>
      </c>
      <c r="AZ43" s="1" t="str">
        <f>IFERROR(VLOOKUP(San[[#This Row],[Reliability_SL1]],$AS$5:$AT$8,2,FALSE),"Error")</f>
        <v>Error</v>
      </c>
      <c r="BA43" s="1">
        <f>IFERROR(VLOOKUP(San[[#This Row],[EnvPro_SL1]],$AS$5:$AT$8,2,FALSE),"Error")</f>
        <v>2</v>
      </c>
    </row>
    <row r="44" spans="2:53">
      <c r="B44" s="133" t="s">
        <v>350</v>
      </c>
      <c r="C44" s="133" t="s">
        <v>1748</v>
      </c>
      <c r="D44" s="133" t="s">
        <v>1749</v>
      </c>
      <c r="E44" s="171" t="s">
        <v>341</v>
      </c>
      <c r="F44" s="172" t="s">
        <v>1625</v>
      </c>
      <c r="G44" s="173" t="s">
        <v>1771</v>
      </c>
      <c r="H44" s="50" t="s">
        <v>1601</v>
      </c>
      <c r="I44" s="50" t="s">
        <v>18</v>
      </c>
      <c r="J44" s="133" t="s">
        <v>1773</v>
      </c>
      <c r="K44" s="50" t="s">
        <v>1754</v>
      </c>
      <c r="L44" s="50" t="s">
        <v>1753</v>
      </c>
      <c r="M44" s="133" t="s">
        <v>1754</v>
      </c>
      <c r="N44" s="133" t="s">
        <v>1601</v>
      </c>
      <c r="O44" s="133" t="s">
        <v>1601</v>
      </c>
      <c r="P44" s="133" t="s">
        <v>1601</v>
      </c>
      <c r="Q44" s="133" t="s">
        <v>1755</v>
      </c>
      <c r="R44" s="142" t="s">
        <v>1601</v>
      </c>
      <c r="S44" s="174" t="s">
        <v>1601</v>
      </c>
      <c r="T44" s="175" t="s">
        <v>1601</v>
      </c>
      <c r="U44" s="133" t="s">
        <v>1756</v>
      </c>
      <c r="V44" s="133" t="s">
        <v>1754</v>
      </c>
      <c r="W44" s="133" t="str">
        <f>IF([Access_Indicator2]="Yes","No service",IF([Access_Indicator3]="Available", "Improved",IF([Access_Indicator4]="No", "Limited",IF(AND([Access_Indicator4]="yes", [Access_Indicator5]&lt;=[Access_Indicator6]),"Basic","Limited"))))</f>
        <v>Limited</v>
      </c>
      <c r="X44" s="133" t="str">
        <f>IF([Use_Indicator1]="", "Fill in data", IF([Use_Indicator1]="All", "Improved", IF([Use_Indicator1]="Some", "Basic", IF([Use_Indicator1]="No use", "No Service"))))</f>
        <v>Improved</v>
      </c>
      <c r="Y44" s="134" t="s">
        <v>1601</v>
      </c>
      <c r="Z44" s="134" t="str">
        <f>IF(S44="No data", "No Data", IF([Reliability_Indicator2]="Yes","No Service", IF(S44="Routine", "Improved", IF(S44="Unreliable", "Basic", IF(S44="No O&amp;M", "No service")))))</f>
        <v>No Data</v>
      </c>
      <c r="AA44" s="133" t="str">
        <f>IF([EnvPro_Indicator1]="", "Fill in data", IF([EnvPro_Indicator1]="Significant pollution", "No service", IF(AND([EnvPro_Indicator1]="Not polluting groundwater &amp; not untreated in river", [EnvPro_Indicator2]="No"),"Basic", IF([EnvPro_Indicator2]="Yes", "Improved"))))</f>
        <v>Basic</v>
      </c>
      <c r="AB44" s="134" t="str">
        <f t="shared" si="0"/>
        <v>Limited</v>
      </c>
      <c r="AC44" s="134" t="str">
        <f>IF(OR(San[[#This Row],[Access_SL1]]="No data",San[[#This Row],[Use_SL1]]="No data",San[[#This Row],[Reliability_SL1]]="No data",San[[#This Row],[EnvPro_SL1]]="No data"),"Incomplete", "Complete")</f>
        <v>Incomplete</v>
      </c>
      <c r="AD44" s="176" t="s">
        <v>1601</v>
      </c>
      <c r="AE44" s="176" t="s">
        <v>1601</v>
      </c>
      <c r="AF44" s="136" t="s">
        <v>1601</v>
      </c>
      <c r="AG44" s="136" t="s">
        <v>1601</v>
      </c>
      <c r="AH44" s="136" t="s">
        <v>1601</v>
      </c>
      <c r="AW44" s="1">
        <f>IFERROR(VLOOKUP(San[[#This Row],[Access_SL1]],$AS$5:$AT$8,2,FALSE),"Error")</f>
        <v>1</v>
      </c>
      <c r="AX44" s="1">
        <f>IFERROR(VLOOKUP(San[[#This Row],[Use_SL1]],$AS$5:$AT$8,2,FALSE),"Error")</f>
        <v>3</v>
      </c>
      <c r="AY44" s="1" t="str">
        <f>IFERROR(VLOOKUP(San[[#This Row],[Use_SL2]],$AS$5:$AT$8,2,FALSE),"Error")</f>
        <v>Error</v>
      </c>
      <c r="AZ44" s="1" t="str">
        <f>IFERROR(VLOOKUP(San[[#This Row],[Reliability_SL1]],$AS$5:$AT$8,2,FALSE),"Error")</f>
        <v>Error</v>
      </c>
      <c r="BA44" s="1">
        <f>IFERROR(VLOOKUP(San[[#This Row],[EnvPro_SL1]],$AS$5:$AT$8,2,FALSE),"Error")</f>
        <v>2</v>
      </c>
    </row>
    <row r="45" spans="2:53">
      <c r="B45" s="133" t="s">
        <v>351</v>
      </c>
      <c r="C45" s="133" t="s">
        <v>1748</v>
      </c>
      <c r="D45" s="133" t="s">
        <v>1749</v>
      </c>
      <c r="E45" s="171" t="s">
        <v>352</v>
      </c>
      <c r="F45" s="172" t="s">
        <v>1636</v>
      </c>
      <c r="G45" s="173" t="s">
        <v>1750</v>
      </c>
      <c r="H45" s="50" t="s">
        <v>1601</v>
      </c>
      <c r="I45" s="50" t="s">
        <v>18</v>
      </c>
      <c r="J45" s="133" t="s">
        <v>1773</v>
      </c>
      <c r="K45" s="50" t="s">
        <v>1754</v>
      </c>
      <c r="L45" s="50" t="s">
        <v>1753</v>
      </c>
      <c r="M45" s="133" t="s">
        <v>1754</v>
      </c>
      <c r="N45" s="133" t="s">
        <v>1601</v>
      </c>
      <c r="O45" s="133" t="s">
        <v>1601</v>
      </c>
      <c r="P45" s="133" t="s">
        <v>1601</v>
      </c>
      <c r="Q45" s="133" t="s">
        <v>1755</v>
      </c>
      <c r="R45" s="142" t="s">
        <v>1601</v>
      </c>
      <c r="S45" s="174" t="s">
        <v>1601</v>
      </c>
      <c r="T45" s="175" t="s">
        <v>1601</v>
      </c>
      <c r="U45" s="133" t="s">
        <v>1756</v>
      </c>
      <c r="V45" s="133" t="s">
        <v>1754</v>
      </c>
      <c r="W45" s="133" t="str">
        <f>IF([Access_Indicator2]="Yes","No service",IF([Access_Indicator3]="Available", "Improved",IF([Access_Indicator4]="No", "Limited",IF(AND([Access_Indicator4]="yes", [Access_Indicator5]&lt;=[Access_Indicator6]),"Basic","Limited"))))</f>
        <v>Limited</v>
      </c>
      <c r="X45" s="133" t="str">
        <f>IF([Use_Indicator1]="", "Fill in data", IF([Use_Indicator1]="All", "Improved", IF([Use_Indicator1]="Some", "Basic", IF([Use_Indicator1]="No use", "No Service"))))</f>
        <v>Improved</v>
      </c>
      <c r="Y45" s="134" t="s">
        <v>1601</v>
      </c>
      <c r="Z45" s="134" t="str">
        <f>IF(S45="No data", "No Data", IF([Reliability_Indicator2]="Yes","No Service", IF(S45="Routine", "Improved", IF(S45="Unreliable", "Basic", IF(S45="No O&amp;M", "No service")))))</f>
        <v>No Data</v>
      </c>
      <c r="AA45" s="133" t="str">
        <f>IF([EnvPro_Indicator1]="", "Fill in data", IF([EnvPro_Indicator1]="Significant pollution", "No service", IF(AND([EnvPro_Indicator1]="Not polluting groundwater &amp; not untreated in river", [EnvPro_Indicator2]="No"),"Basic", IF([EnvPro_Indicator2]="Yes", "Improved"))))</f>
        <v>Basic</v>
      </c>
      <c r="AB45" s="134" t="str">
        <f t="shared" si="0"/>
        <v>Limited</v>
      </c>
      <c r="AC45" s="134" t="str">
        <f>IF(OR(San[[#This Row],[Access_SL1]]="No data",San[[#This Row],[Use_SL1]]="No data",San[[#This Row],[Reliability_SL1]]="No data",San[[#This Row],[EnvPro_SL1]]="No data"),"Incomplete", "Complete")</f>
        <v>Incomplete</v>
      </c>
      <c r="AD45" s="176" t="s">
        <v>1601</v>
      </c>
      <c r="AE45" s="176" t="s">
        <v>1601</v>
      </c>
      <c r="AF45" s="136" t="s">
        <v>1601</v>
      </c>
      <c r="AG45" s="136" t="s">
        <v>1601</v>
      </c>
      <c r="AH45" s="136" t="s">
        <v>1601</v>
      </c>
      <c r="AW45" s="1">
        <f>IFERROR(VLOOKUP(San[[#This Row],[Access_SL1]],$AS$5:$AT$8,2,FALSE),"Error")</f>
        <v>1</v>
      </c>
      <c r="AX45" s="1">
        <f>IFERROR(VLOOKUP(San[[#This Row],[Use_SL1]],$AS$5:$AT$8,2,FALSE),"Error")</f>
        <v>3</v>
      </c>
      <c r="AY45" s="1" t="str">
        <f>IFERROR(VLOOKUP(San[[#This Row],[Use_SL2]],$AS$5:$AT$8,2,FALSE),"Error")</f>
        <v>Error</v>
      </c>
      <c r="AZ45" s="1" t="str">
        <f>IFERROR(VLOOKUP(San[[#This Row],[Reliability_SL1]],$AS$5:$AT$8,2,FALSE),"Error")</f>
        <v>Error</v>
      </c>
      <c r="BA45" s="1">
        <f>IFERROR(VLOOKUP(San[[#This Row],[EnvPro_SL1]],$AS$5:$AT$8,2,FALSE),"Error")</f>
        <v>2</v>
      </c>
    </row>
    <row r="46" spans="2:53">
      <c r="B46" s="133" t="s">
        <v>353</v>
      </c>
      <c r="C46" s="133" t="s">
        <v>1748</v>
      </c>
      <c r="D46" s="133" t="s">
        <v>1749</v>
      </c>
      <c r="E46" s="171" t="s">
        <v>352</v>
      </c>
      <c r="F46" s="172" t="s">
        <v>1636</v>
      </c>
      <c r="G46" s="173" t="s">
        <v>1758</v>
      </c>
      <c r="H46" s="50" t="s">
        <v>1601</v>
      </c>
      <c r="I46" s="50" t="s">
        <v>18</v>
      </c>
      <c r="J46" s="133" t="s">
        <v>1773</v>
      </c>
      <c r="K46" s="50" t="s">
        <v>1754</v>
      </c>
      <c r="L46" s="50" t="s">
        <v>1753</v>
      </c>
      <c r="M46" s="133" t="s">
        <v>1754</v>
      </c>
      <c r="N46" s="133" t="s">
        <v>1601</v>
      </c>
      <c r="O46" s="133" t="s">
        <v>1601</v>
      </c>
      <c r="P46" s="133" t="s">
        <v>1601</v>
      </c>
      <c r="Q46" s="133" t="s">
        <v>1755</v>
      </c>
      <c r="R46" s="142" t="s">
        <v>1601</v>
      </c>
      <c r="S46" s="174" t="s">
        <v>1601</v>
      </c>
      <c r="T46" s="175" t="s">
        <v>1601</v>
      </c>
      <c r="U46" s="133" t="s">
        <v>1756</v>
      </c>
      <c r="V46" s="133" t="s">
        <v>1754</v>
      </c>
      <c r="W46" s="133" t="str">
        <f>IF([Access_Indicator2]="Yes","No service",IF([Access_Indicator3]="Available", "Improved",IF([Access_Indicator4]="No", "Limited",IF(AND([Access_Indicator4]="yes", [Access_Indicator5]&lt;=[Access_Indicator6]),"Basic","Limited"))))</f>
        <v>Limited</v>
      </c>
      <c r="X46" s="133" t="str">
        <f>IF([Use_Indicator1]="", "Fill in data", IF([Use_Indicator1]="All", "Improved", IF([Use_Indicator1]="Some", "Basic", IF([Use_Indicator1]="No use", "No Service"))))</f>
        <v>Improved</v>
      </c>
      <c r="Y46" s="134" t="s">
        <v>1601</v>
      </c>
      <c r="Z46" s="134" t="str">
        <f>IF(S46="No data", "No Data", IF([Reliability_Indicator2]="Yes","No Service", IF(S46="Routine", "Improved", IF(S46="Unreliable", "Basic", IF(S46="No O&amp;M", "No service")))))</f>
        <v>No Data</v>
      </c>
      <c r="AA46" s="133" t="str">
        <f>IF([EnvPro_Indicator1]="", "Fill in data", IF([EnvPro_Indicator1]="Significant pollution", "No service", IF(AND([EnvPro_Indicator1]="Not polluting groundwater &amp; not untreated in river", [EnvPro_Indicator2]="No"),"Basic", IF([EnvPro_Indicator2]="Yes", "Improved"))))</f>
        <v>Basic</v>
      </c>
      <c r="AB46" s="134" t="str">
        <f t="shared" si="0"/>
        <v>Limited</v>
      </c>
      <c r="AC46" s="134" t="str">
        <f>IF(OR(San[[#This Row],[Access_SL1]]="No data",San[[#This Row],[Use_SL1]]="No data",San[[#This Row],[Reliability_SL1]]="No data",San[[#This Row],[EnvPro_SL1]]="No data"),"Incomplete", "Complete")</f>
        <v>Incomplete</v>
      </c>
      <c r="AD46" s="176" t="s">
        <v>1601</v>
      </c>
      <c r="AE46" s="176" t="s">
        <v>1601</v>
      </c>
      <c r="AF46" s="136" t="s">
        <v>1601</v>
      </c>
      <c r="AG46" s="136" t="s">
        <v>1601</v>
      </c>
      <c r="AH46" s="136" t="s">
        <v>1601</v>
      </c>
      <c r="AW46" s="1">
        <f>IFERROR(VLOOKUP(San[[#This Row],[Access_SL1]],$AS$5:$AT$8,2,FALSE),"Error")</f>
        <v>1</v>
      </c>
      <c r="AX46" s="1">
        <f>IFERROR(VLOOKUP(San[[#This Row],[Use_SL1]],$AS$5:$AT$8,2,FALSE),"Error")</f>
        <v>3</v>
      </c>
      <c r="AY46" s="1" t="str">
        <f>IFERROR(VLOOKUP(San[[#This Row],[Use_SL2]],$AS$5:$AT$8,2,FALSE),"Error")</f>
        <v>Error</v>
      </c>
      <c r="AZ46" s="1" t="str">
        <f>IFERROR(VLOOKUP(San[[#This Row],[Reliability_SL1]],$AS$5:$AT$8,2,FALSE),"Error")</f>
        <v>Error</v>
      </c>
      <c r="BA46" s="1">
        <f>IFERROR(VLOOKUP(San[[#This Row],[EnvPro_SL1]],$AS$5:$AT$8,2,FALSE),"Error")</f>
        <v>2</v>
      </c>
    </row>
    <row r="47" spans="2:53">
      <c r="B47" s="133" t="s">
        <v>354</v>
      </c>
      <c r="C47" s="133" t="s">
        <v>1748</v>
      </c>
      <c r="D47" s="133" t="s">
        <v>1749</v>
      </c>
      <c r="E47" s="171" t="s">
        <v>352</v>
      </c>
      <c r="F47" s="172" t="s">
        <v>1636</v>
      </c>
      <c r="G47" s="173" t="s">
        <v>1760</v>
      </c>
      <c r="H47" s="50" t="s">
        <v>1601</v>
      </c>
      <c r="I47" s="50" t="s">
        <v>18</v>
      </c>
      <c r="J47" s="133" t="s">
        <v>1773</v>
      </c>
      <c r="K47" s="50" t="s">
        <v>1754</v>
      </c>
      <c r="L47" s="50" t="s">
        <v>1753</v>
      </c>
      <c r="M47" s="133" t="s">
        <v>1754</v>
      </c>
      <c r="N47" s="133" t="s">
        <v>1601</v>
      </c>
      <c r="O47" s="133" t="s">
        <v>1601</v>
      </c>
      <c r="P47" s="133" t="s">
        <v>1601</v>
      </c>
      <c r="Q47" s="133" t="s">
        <v>1755</v>
      </c>
      <c r="R47" s="142" t="s">
        <v>1601</v>
      </c>
      <c r="S47" s="174" t="s">
        <v>1601</v>
      </c>
      <c r="T47" s="175" t="s">
        <v>1601</v>
      </c>
      <c r="U47" s="133" t="s">
        <v>1756</v>
      </c>
      <c r="V47" s="133" t="s">
        <v>1754</v>
      </c>
      <c r="W47" s="133" t="str">
        <f>IF([Access_Indicator2]="Yes","No service",IF([Access_Indicator3]="Available", "Improved",IF([Access_Indicator4]="No", "Limited",IF(AND([Access_Indicator4]="yes", [Access_Indicator5]&lt;=[Access_Indicator6]),"Basic","Limited"))))</f>
        <v>Limited</v>
      </c>
      <c r="X47" s="133" t="str">
        <f>IF([Use_Indicator1]="", "Fill in data", IF([Use_Indicator1]="All", "Improved", IF([Use_Indicator1]="Some", "Basic", IF([Use_Indicator1]="No use", "No Service"))))</f>
        <v>Improved</v>
      </c>
      <c r="Y47" s="134" t="s">
        <v>1601</v>
      </c>
      <c r="Z47" s="134" t="str">
        <f>IF(S47="No data", "No Data", IF([Reliability_Indicator2]="Yes","No Service", IF(S47="Routine", "Improved", IF(S47="Unreliable", "Basic", IF(S47="No O&amp;M", "No service")))))</f>
        <v>No Data</v>
      </c>
      <c r="AA47" s="133" t="str">
        <f>IF([EnvPro_Indicator1]="", "Fill in data", IF([EnvPro_Indicator1]="Significant pollution", "No service", IF(AND([EnvPro_Indicator1]="Not polluting groundwater &amp; not untreated in river", [EnvPro_Indicator2]="No"),"Basic", IF([EnvPro_Indicator2]="Yes", "Improved"))))</f>
        <v>Basic</v>
      </c>
      <c r="AB47" s="134" t="str">
        <f t="shared" si="0"/>
        <v>Limited</v>
      </c>
      <c r="AC47" s="134" t="str">
        <f>IF(OR(San[[#This Row],[Access_SL1]]="No data",San[[#This Row],[Use_SL1]]="No data",San[[#This Row],[Reliability_SL1]]="No data",San[[#This Row],[EnvPro_SL1]]="No data"),"Incomplete", "Complete")</f>
        <v>Incomplete</v>
      </c>
      <c r="AD47" s="176" t="s">
        <v>1601</v>
      </c>
      <c r="AE47" s="176" t="s">
        <v>1601</v>
      </c>
      <c r="AF47" s="136" t="s">
        <v>1601</v>
      </c>
      <c r="AG47" s="136" t="s">
        <v>1601</v>
      </c>
      <c r="AH47" s="136" t="s">
        <v>1601</v>
      </c>
      <c r="AW47" s="1">
        <f>IFERROR(VLOOKUP(San[[#This Row],[Access_SL1]],$AS$5:$AT$8,2,FALSE),"Error")</f>
        <v>1</v>
      </c>
      <c r="AX47" s="1">
        <f>IFERROR(VLOOKUP(San[[#This Row],[Use_SL1]],$AS$5:$AT$8,2,FALSE),"Error")</f>
        <v>3</v>
      </c>
      <c r="AY47" s="1" t="str">
        <f>IFERROR(VLOOKUP(San[[#This Row],[Use_SL2]],$AS$5:$AT$8,2,FALSE),"Error")</f>
        <v>Error</v>
      </c>
      <c r="AZ47" s="1" t="str">
        <f>IFERROR(VLOOKUP(San[[#This Row],[Reliability_SL1]],$AS$5:$AT$8,2,FALSE),"Error")</f>
        <v>Error</v>
      </c>
      <c r="BA47" s="1">
        <f>IFERROR(VLOOKUP(San[[#This Row],[EnvPro_SL1]],$AS$5:$AT$8,2,FALSE),"Error")</f>
        <v>2</v>
      </c>
    </row>
    <row r="48" spans="2:53">
      <c r="B48" s="133" t="s">
        <v>355</v>
      </c>
      <c r="C48" s="133" t="s">
        <v>1748</v>
      </c>
      <c r="D48" s="133" t="s">
        <v>1749</v>
      </c>
      <c r="E48" s="171" t="s">
        <v>352</v>
      </c>
      <c r="F48" s="172" t="s">
        <v>1636</v>
      </c>
      <c r="G48" s="173" t="s">
        <v>1762</v>
      </c>
      <c r="H48" s="50" t="s">
        <v>1601</v>
      </c>
      <c r="I48" s="50" t="s">
        <v>18</v>
      </c>
      <c r="J48" s="133" t="s">
        <v>1773</v>
      </c>
      <c r="K48" s="50" t="s">
        <v>1754</v>
      </c>
      <c r="L48" s="50" t="s">
        <v>1753</v>
      </c>
      <c r="M48" s="133" t="s">
        <v>1754</v>
      </c>
      <c r="N48" s="133" t="s">
        <v>1601</v>
      </c>
      <c r="O48" s="133" t="s">
        <v>1601</v>
      </c>
      <c r="P48" s="133" t="s">
        <v>1601</v>
      </c>
      <c r="Q48" s="133" t="s">
        <v>1755</v>
      </c>
      <c r="R48" s="142" t="s">
        <v>1601</v>
      </c>
      <c r="S48" s="174" t="s">
        <v>1601</v>
      </c>
      <c r="T48" s="175" t="s">
        <v>1601</v>
      </c>
      <c r="U48" s="133" t="s">
        <v>1756</v>
      </c>
      <c r="V48" s="133" t="s">
        <v>1754</v>
      </c>
      <c r="W48" s="133" t="str">
        <f>IF([Access_Indicator2]="Yes","No service",IF([Access_Indicator3]="Available", "Improved",IF([Access_Indicator4]="No", "Limited",IF(AND([Access_Indicator4]="yes", [Access_Indicator5]&lt;=[Access_Indicator6]),"Basic","Limited"))))</f>
        <v>Limited</v>
      </c>
      <c r="X48" s="133" t="str">
        <f>IF([Use_Indicator1]="", "Fill in data", IF([Use_Indicator1]="All", "Improved", IF([Use_Indicator1]="Some", "Basic", IF([Use_Indicator1]="No use", "No Service"))))</f>
        <v>Improved</v>
      </c>
      <c r="Y48" s="134" t="s">
        <v>1601</v>
      </c>
      <c r="Z48" s="134" t="str">
        <f>IF(S48="No data", "No Data", IF([Reliability_Indicator2]="Yes","No Service", IF(S48="Routine", "Improved", IF(S48="Unreliable", "Basic", IF(S48="No O&amp;M", "No service")))))</f>
        <v>No Data</v>
      </c>
      <c r="AA48" s="133" t="str">
        <f>IF([EnvPro_Indicator1]="", "Fill in data", IF([EnvPro_Indicator1]="Significant pollution", "No service", IF(AND([EnvPro_Indicator1]="Not polluting groundwater &amp; not untreated in river", [EnvPro_Indicator2]="No"),"Basic", IF([EnvPro_Indicator2]="Yes", "Improved"))))</f>
        <v>Basic</v>
      </c>
      <c r="AB48" s="134" t="str">
        <f t="shared" si="0"/>
        <v>Limited</v>
      </c>
      <c r="AC48" s="134" t="str">
        <f>IF(OR(San[[#This Row],[Access_SL1]]="No data",San[[#This Row],[Use_SL1]]="No data",San[[#This Row],[Reliability_SL1]]="No data",San[[#This Row],[EnvPro_SL1]]="No data"),"Incomplete", "Complete")</f>
        <v>Incomplete</v>
      </c>
      <c r="AD48" s="176" t="s">
        <v>1601</v>
      </c>
      <c r="AE48" s="176" t="s">
        <v>1601</v>
      </c>
      <c r="AF48" s="136" t="s">
        <v>1601</v>
      </c>
      <c r="AG48" s="136" t="s">
        <v>1601</v>
      </c>
      <c r="AH48" s="136" t="s">
        <v>1601</v>
      </c>
      <c r="AW48" s="1">
        <f>IFERROR(VLOOKUP(San[[#This Row],[Access_SL1]],$AS$5:$AT$8,2,FALSE),"Error")</f>
        <v>1</v>
      </c>
      <c r="AX48" s="1">
        <f>IFERROR(VLOOKUP(San[[#This Row],[Use_SL1]],$AS$5:$AT$8,2,FALSE),"Error")</f>
        <v>3</v>
      </c>
      <c r="AY48" s="1" t="str">
        <f>IFERROR(VLOOKUP(San[[#This Row],[Use_SL2]],$AS$5:$AT$8,2,FALSE),"Error")</f>
        <v>Error</v>
      </c>
      <c r="AZ48" s="1" t="str">
        <f>IFERROR(VLOOKUP(San[[#This Row],[Reliability_SL1]],$AS$5:$AT$8,2,FALSE),"Error")</f>
        <v>Error</v>
      </c>
      <c r="BA48" s="1">
        <f>IFERROR(VLOOKUP(San[[#This Row],[EnvPro_SL1]],$AS$5:$AT$8,2,FALSE),"Error")</f>
        <v>2</v>
      </c>
    </row>
    <row r="49" spans="2:53">
      <c r="B49" s="133" t="s">
        <v>356</v>
      </c>
      <c r="C49" s="133" t="s">
        <v>1748</v>
      </c>
      <c r="D49" s="133" t="s">
        <v>1749</v>
      </c>
      <c r="E49" s="171" t="s">
        <v>352</v>
      </c>
      <c r="F49" s="172" t="s">
        <v>1636</v>
      </c>
      <c r="G49" s="173" t="s">
        <v>1764</v>
      </c>
      <c r="H49" s="50" t="s">
        <v>1601</v>
      </c>
      <c r="I49" s="50" t="s">
        <v>18</v>
      </c>
      <c r="J49" s="133" t="s">
        <v>1773</v>
      </c>
      <c r="K49" s="50" t="s">
        <v>1754</v>
      </c>
      <c r="L49" s="50" t="s">
        <v>1753</v>
      </c>
      <c r="M49" s="133" t="s">
        <v>1754</v>
      </c>
      <c r="N49" s="133" t="s">
        <v>1601</v>
      </c>
      <c r="O49" s="133" t="s">
        <v>1601</v>
      </c>
      <c r="P49" s="133" t="s">
        <v>1601</v>
      </c>
      <c r="Q49" s="133" t="s">
        <v>1755</v>
      </c>
      <c r="R49" s="142" t="s">
        <v>1601</v>
      </c>
      <c r="S49" s="174" t="s">
        <v>1601</v>
      </c>
      <c r="T49" s="175" t="s">
        <v>1601</v>
      </c>
      <c r="U49" s="133" t="s">
        <v>1756</v>
      </c>
      <c r="V49" s="133" t="s">
        <v>1754</v>
      </c>
      <c r="W49" s="133" t="str">
        <f>IF([Access_Indicator2]="Yes","No service",IF([Access_Indicator3]="Available", "Improved",IF([Access_Indicator4]="No", "Limited",IF(AND([Access_Indicator4]="yes", [Access_Indicator5]&lt;=[Access_Indicator6]),"Basic","Limited"))))</f>
        <v>Limited</v>
      </c>
      <c r="X49" s="133" t="str">
        <f>IF([Use_Indicator1]="", "Fill in data", IF([Use_Indicator1]="All", "Improved", IF([Use_Indicator1]="Some", "Basic", IF([Use_Indicator1]="No use", "No Service"))))</f>
        <v>Improved</v>
      </c>
      <c r="Y49" s="134" t="s">
        <v>1601</v>
      </c>
      <c r="Z49" s="134" t="str">
        <f>IF(S49="No data", "No Data", IF([Reliability_Indicator2]="Yes","No Service", IF(S49="Routine", "Improved", IF(S49="Unreliable", "Basic", IF(S49="No O&amp;M", "No service")))))</f>
        <v>No Data</v>
      </c>
      <c r="AA49" s="133" t="str">
        <f>IF([EnvPro_Indicator1]="", "Fill in data", IF([EnvPro_Indicator1]="Significant pollution", "No service", IF(AND([EnvPro_Indicator1]="Not polluting groundwater &amp; not untreated in river", [EnvPro_Indicator2]="No"),"Basic", IF([EnvPro_Indicator2]="Yes", "Improved"))))</f>
        <v>Basic</v>
      </c>
      <c r="AB49" s="134" t="str">
        <f t="shared" si="0"/>
        <v>Limited</v>
      </c>
      <c r="AC49" s="134" t="str">
        <f>IF(OR(San[[#This Row],[Access_SL1]]="No data",San[[#This Row],[Use_SL1]]="No data",San[[#This Row],[Reliability_SL1]]="No data",San[[#This Row],[EnvPro_SL1]]="No data"),"Incomplete", "Complete")</f>
        <v>Incomplete</v>
      </c>
      <c r="AD49" s="176" t="s">
        <v>1601</v>
      </c>
      <c r="AE49" s="176" t="s">
        <v>1601</v>
      </c>
      <c r="AF49" s="136" t="s">
        <v>1601</v>
      </c>
      <c r="AG49" s="136" t="s">
        <v>1601</v>
      </c>
      <c r="AH49" s="136" t="s">
        <v>1601</v>
      </c>
      <c r="AW49" s="1">
        <f>IFERROR(VLOOKUP(San[[#This Row],[Access_SL1]],$AS$5:$AT$8,2,FALSE),"Error")</f>
        <v>1</v>
      </c>
      <c r="AX49" s="1">
        <f>IFERROR(VLOOKUP(San[[#This Row],[Use_SL1]],$AS$5:$AT$8,2,FALSE),"Error")</f>
        <v>3</v>
      </c>
      <c r="AY49" s="1" t="str">
        <f>IFERROR(VLOOKUP(San[[#This Row],[Use_SL2]],$AS$5:$AT$8,2,FALSE),"Error")</f>
        <v>Error</v>
      </c>
      <c r="AZ49" s="1" t="str">
        <f>IFERROR(VLOOKUP(San[[#This Row],[Reliability_SL1]],$AS$5:$AT$8,2,FALSE),"Error")</f>
        <v>Error</v>
      </c>
      <c r="BA49" s="1">
        <f>IFERROR(VLOOKUP(San[[#This Row],[EnvPro_SL1]],$AS$5:$AT$8,2,FALSE),"Error")</f>
        <v>2</v>
      </c>
    </row>
    <row r="50" spans="2:53">
      <c r="B50" s="133" t="s">
        <v>357</v>
      </c>
      <c r="C50" s="133" t="s">
        <v>1748</v>
      </c>
      <c r="D50" s="133" t="s">
        <v>1749</v>
      </c>
      <c r="E50" s="171" t="s">
        <v>352</v>
      </c>
      <c r="F50" s="172" t="s">
        <v>1636</v>
      </c>
      <c r="G50" s="173" t="s">
        <v>1766</v>
      </c>
      <c r="H50" s="50" t="s">
        <v>1601</v>
      </c>
      <c r="I50" s="50" t="s">
        <v>18</v>
      </c>
      <c r="J50" s="133" t="s">
        <v>1773</v>
      </c>
      <c r="K50" s="50" t="s">
        <v>1754</v>
      </c>
      <c r="L50" s="50" t="s">
        <v>1753</v>
      </c>
      <c r="M50" s="133" t="s">
        <v>1754</v>
      </c>
      <c r="N50" s="133" t="s">
        <v>1601</v>
      </c>
      <c r="O50" s="133" t="s">
        <v>1601</v>
      </c>
      <c r="P50" s="133" t="s">
        <v>1601</v>
      </c>
      <c r="Q50" s="133" t="s">
        <v>1755</v>
      </c>
      <c r="R50" s="142" t="s">
        <v>1601</v>
      </c>
      <c r="S50" s="174" t="s">
        <v>1601</v>
      </c>
      <c r="T50" s="175" t="s">
        <v>1601</v>
      </c>
      <c r="U50" s="133" t="s">
        <v>1756</v>
      </c>
      <c r="V50" s="133" t="s">
        <v>1754</v>
      </c>
      <c r="W50" s="133" t="str">
        <f>IF([Access_Indicator2]="Yes","No service",IF([Access_Indicator3]="Available", "Improved",IF([Access_Indicator4]="No", "Limited",IF(AND([Access_Indicator4]="yes", [Access_Indicator5]&lt;=[Access_Indicator6]),"Basic","Limited"))))</f>
        <v>Limited</v>
      </c>
      <c r="X50" s="133" t="str">
        <f>IF([Use_Indicator1]="", "Fill in data", IF([Use_Indicator1]="All", "Improved", IF([Use_Indicator1]="Some", "Basic", IF([Use_Indicator1]="No use", "No Service"))))</f>
        <v>Improved</v>
      </c>
      <c r="Y50" s="134" t="s">
        <v>1601</v>
      </c>
      <c r="Z50" s="134" t="str">
        <f>IF(S50="No data", "No Data", IF([Reliability_Indicator2]="Yes","No Service", IF(S50="Routine", "Improved", IF(S50="Unreliable", "Basic", IF(S50="No O&amp;M", "No service")))))</f>
        <v>No Data</v>
      </c>
      <c r="AA50" s="133" t="str">
        <f>IF([EnvPro_Indicator1]="", "Fill in data", IF([EnvPro_Indicator1]="Significant pollution", "No service", IF(AND([EnvPro_Indicator1]="Not polluting groundwater &amp; not untreated in river", [EnvPro_Indicator2]="No"),"Basic", IF([EnvPro_Indicator2]="Yes", "Improved"))))</f>
        <v>Basic</v>
      </c>
      <c r="AB50" s="134" t="str">
        <f t="shared" si="0"/>
        <v>Limited</v>
      </c>
      <c r="AC50" s="134" t="str">
        <f>IF(OR(San[[#This Row],[Access_SL1]]="No data",San[[#This Row],[Use_SL1]]="No data",San[[#This Row],[Reliability_SL1]]="No data",San[[#This Row],[EnvPro_SL1]]="No data"),"Incomplete", "Complete")</f>
        <v>Incomplete</v>
      </c>
      <c r="AD50" s="176" t="s">
        <v>1601</v>
      </c>
      <c r="AE50" s="176" t="s">
        <v>1601</v>
      </c>
      <c r="AF50" s="136" t="s">
        <v>1601</v>
      </c>
      <c r="AG50" s="136" t="s">
        <v>1601</v>
      </c>
      <c r="AH50" s="136" t="s">
        <v>1601</v>
      </c>
      <c r="AW50" s="1">
        <f>IFERROR(VLOOKUP(San[[#This Row],[Access_SL1]],$AS$5:$AT$8,2,FALSE),"Error")</f>
        <v>1</v>
      </c>
      <c r="AX50" s="1">
        <f>IFERROR(VLOOKUP(San[[#This Row],[Use_SL1]],$AS$5:$AT$8,2,FALSE),"Error")</f>
        <v>3</v>
      </c>
      <c r="AY50" s="1" t="str">
        <f>IFERROR(VLOOKUP(San[[#This Row],[Use_SL2]],$AS$5:$AT$8,2,FALSE),"Error")</f>
        <v>Error</v>
      </c>
      <c r="AZ50" s="1" t="str">
        <f>IFERROR(VLOOKUP(San[[#This Row],[Reliability_SL1]],$AS$5:$AT$8,2,FALSE),"Error")</f>
        <v>Error</v>
      </c>
      <c r="BA50" s="1">
        <f>IFERROR(VLOOKUP(San[[#This Row],[EnvPro_SL1]],$AS$5:$AT$8,2,FALSE),"Error")</f>
        <v>2</v>
      </c>
    </row>
    <row r="51" spans="2:53">
      <c r="B51" s="133" t="s">
        <v>358</v>
      </c>
      <c r="C51" s="133" t="s">
        <v>1748</v>
      </c>
      <c r="D51" s="133" t="s">
        <v>1749</v>
      </c>
      <c r="E51" s="171" t="s">
        <v>352</v>
      </c>
      <c r="F51" s="172" t="s">
        <v>1636</v>
      </c>
      <c r="G51" s="173" t="s">
        <v>1767</v>
      </c>
      <c r="H51" s="50" t="s">
        <v>1601</v>
      </c>
      <c r="I51" s="50" t="s">
        <v>18</v>
      </c>
      <c r="J51" s="133" t="s">
        <v>1773</v>
      </c>
      <c r="K51" s="50" t="s">
        <v>1754</v>
      </c>
      <c r="L51" s="50" t="s">
        <v>1753</v>
      </c>
      <c r="M51" s="133" t="s">
        <v>1754</v>
      </c>
      <c r="N51" s="133" t="s">
        <v>1601</v>
      </c>
      <c r="O51" s="133" t="s">
        <v>1601</v>
      </c>
      <c r="P51" s="133" t="s">
        <v>1601</v>
      </c>
      <c r="Q51" s="133" t="s">
        <v>1755</v>
      </c>
      <c r="R51" s="142" t="s">
        <v>1601</v>
      </c>
      <c r="S51" s="174" t="s">
        <v>1601</v>
      </c>
      <c r="T51" s="175" t="s">
        <v>1601</v>
      </c>
      <c r="U51" s="133" t="s">
        <v>1756</v>
      </c>
      <c r="V51" s="133" t="s">
        <v>1754</v>
      </c>
      <c r="W51" s="133" t="str">
        <f>IF([Access_Indicator2]="Yes","No service",IF([Access_Indicator3]="Available", "Improved",IF([Access_Indicator4]="No", "Limited",IF(AND([Access_Indicator4]="yes", [Access_Indicator5]&lt;=[Access_Indicator6]),"Basic","Limited"))))</f>
        <v>Limited</v>
      </c>
      <c r="X51" s="133" t="str">
        <f>IF([Use_Indicator1]="", "Fill in data", IF([Use_Indicator1]="All", "Improved", IF([Use_Indicator1]="Some", "Basic", IF([Use_Indicator1]="No use", "No Service"))))</f>
        <v>Improved</v>
      </c>
      <c r="Y51" s="134" t="s">
        <v>1601</v>
      </c>
      <c r="Z51" s="134" t="str">
        <f>IF(S51="No data", "No Data", IF([Reliability_Indicator2]="Yes","No Service", IF(S51="Routine", "Improved", IF(S51="Unreliable", "Basic", IF(S51="No O&amp;M", "No service")))))</f>
        <v>No Data</v>
      </c>
      <c r="AA51" s="133" t="str">
        <f>IF([EnvPro_Indicator1]="", "Fill in data", IF([EnvPro_Indicator1]="Significant pollution", "No service", IF(AND([EnvPro_Indicator1]="Not polluting groundwater &amp; not untreated in river", [EnvPro_Indicator2]="No"),"Basic", IF([EnvPro_Indicator2]="Yes", "Improved"))))</f>
        <v>Basic</v>
      </c>
      <c r="AB51" s="134" t="str">
        <f t="shared" si="0"/>
        <v>Limited</v>
      </c>
      <c r="AC51" s="134" t="str">
        <f>IF(OR(San[[#This Row],[Access_SL1]]="No data",San[[#This Row],[Use_SL1]]="No data",San[[#This Row],[Reliability_SL1]]="No data",San[[#This Row],[EnvPro_SL1]]="No data"),"Incomplete", "Complete")</f>
        <v>Incomplete</v>
      </c>
      <c r="AD51" s="176" t="s">
        <v>1601</v>
      </c>
      <c r="AE51" s="176" t="s">
        <v>1601</v>
      </c>
      <c r="AF51" s="136" t="s">
        <v>1601</v>
      </c>
      <c r="AG51" s="136" t="s">
        <v>1601</v>
      </c>
      <c r="AH51" s="136" t="s">
        <v>1601</v>
      </c>
      <c r="AW51" s="1">
        <f>IFERROR(VLOOKUP(San[[#This Row],[Access_SL1]],$AS$5:$AT$8,2,FALSE),"Error")</f>
        <v>1</v>
      </c>
      <c r="AX51" s="1">
        <f>IFERROR(VLOOKUP(San[[#This Row],[Use_SL1]],$AS$5:$AT$8,2,FALSE),"Error")</f>
        <v>3</v>
      </c>
      <c r="AY51" s="1" t="str">
        <f>IFERROR(VLOOKUP(San[[#This Row],[Use_SL2]],$AS$5:$AT$8,2,FALSE),"Error")</f>
        <v>Error</v>
      </c>
      <c r="AZ51" s="1" t="str">
        <f>IFERROR(VLOOKUP(San[[#This Row],[Reliability_SL1]],$AS$5:$AT$8,2,FALSE),"Error")</f>
        <v>Error</v>
      </c>
      <c r="BA51" s="1">
        <f>IFERROR(VLOOKUP(San[[#This Row],[EnvPro_SL1]],$AS$5:$AT$8,2,FALSE),"Error")</f>
        <v>2</v>
      </c>
    </row>
    <row r="52" spans="2:53">
      <c r="B52" s="133" t="s">
        <v>359</v>
      </c>
      <c r="C52" s="133" t="s">
        <v>1748</v>
      </c>
      <c r="D52" s="133" t="s">
        <v>1749</v>
      </c>
      <c r="E52" s="171" t="s">
        <v>352</v>
      </c>
      <c r="F52" s="172" t="s">
        <v>1636</v>
      </c>
      <c r="G52" s="173" t="s">
        <v>1769</v>
      </c>
      <c r="H52" s="50" t="s">
        <v>1601</v>
      </c>
      <c r="I52" s="50" t="s">
        <v>18</v>
      </c>
      <c r="J52" s="133" t="s">
        <v>1773</v>
      </c>
      <c r="K52" s="50" t="s">
        <v>1754</v>
      </c>
      <c r="L52" s="50" t="s">
        <v>1753</v>
      </c>
      <c r="M52" s="133" t="s">
        <v>1754</v>
      </c>
      <c r="N52" s="133" t="s">
        <v>1601</v>
      </c>
      <c r="O52" s="133" t="s">
        <v>1601</v>
      </c>
      <c r="P52" s="133" t="s">
        <v>1601</v>
      </c>
      <c r="Q52" s="133" t="s">
        <v>1755</v>
      </c>
      <c r="R52" s="142" t="s">
        <v>1601</v>
      </c>
      <c r="S52" s="174" t="s">
        <v>1601</v>
      </c>
      <c r="T52" s="175" t="s">
        <v>1601</v>
      </c>
      <c r="U52" s="133" t="s">
        <v>1756</v>
      </c>
      <c r="V52" s="133" t="s">
        <v>1754</v>
      </c>
      <c r="W52" s="133" t="str">
        <f>IF([Access_Indicator2]="Yes","No service",IF([Access_Indicator3]="Available", "Improved",IF([Access_Indicator4]="No", "Limited",IF(AND([Access_Indicator4]="yes", [Access_Indicator5]&lt;=[Access_Indicator6]),"Basic","Limited"))))</f>
        <v>Limited</v>
      </c>
      <c r="X52" s="133" t="str">
        <f>IF([Use_Indicator1]="", "Fill in data", IF([Use_Indicator1]="All", "Improved", IF([Use_Indicator1]="Some", "Basic", IF([Use_Indicator1]="No use", "No Service"))))</f>
        <v>Improved</v>
      </c>
      <c r="Y52" s="134" t="s">
        <v>1601</v>
      </c>
      <c r="Z52" s="134" t="str">
        <f>IF(S52="No data", "No Data", IF([Reliability_Indicator2]="Yes","No Service", IF(S52="Routine", "Improved", IF(S52="Unreliable", "Basic", IF(S52="No O&amp;M", "No service")))))</f>
        <v>No Data</v>
      </c>
      <c r="AA52" s="133" t="str">
        <f>IF([EnvPro_Indicator1]="", "Fill in data", IF([EnvPro_Indicator1]="Significant pollution", "No service", IF(AND([EnvPro_Indicator1]="Not polluting groundwater &amp; not untreated in river", [EnvPro_Indicator2]="No"),"Basic", IF([EnvPro_Indicator2]="Yes", "Improved"))))</f>
        <v>Basic</v>
      </c>
      <c r="AB52" s="134" t="str">
        <f t="shared" si="0"/>
        <v>Limited</v>
      </c>
      <c r="AC52" s="134" t="str">
        <f>IF(OR(San[[#This Row],[Access_SL1]]="No data",San[[#This Row],[Use_SL1]]="No data",San[[#This Row],[Reliability_SL1]]="No data",San[[#This Row],[EnvPro_SL1]]="No data"),"Incomplete", "Complete")</f>
        <v>Incomplete</v>
      </c>
      <c r="AD52" s="176" t="s">
        <v>1601</v>
      </c>
      <c r="AE52" s="176" t="s">
        <v>1601</v>
      </c>
      <c r="AF52" s="136" t="s">
        <v>1601</v>
      </c>
      <c r="AG52" s="136" t="s">
        <v>1601</v>
      </c>
      <c r="AH52" s="136" t="s">
        <v>1601</v>
      </c>
      <c r="AW52" s="1">
        <f>IFERROR(VLOOKUP(San[[#This Row],[Access_SL1]],$AS$5:$AT$8,2,FALSE),"Error")</f>
        <v>1</v>
      </c>
      <c r="AX52" s="1">
        <f>IFERROR(VLOOKUP(San[[#This Row],[Use_SL1]],$AS$5:$AT$8,2,FALSE),"Error")</f>
        <v>3</v>
      </c>
      <c r="AY52" s="1" t="str">
        <f>IFERROR(VLOOKUP(San[[#This Row],[Use_SL2]],$AS$5:$AT$8,2,FALSE),"Error")</f>
        <v>Error</v>
      </c>
      <c r="AZ52" s="1" t="str">
        <f>IFERROR(VLOOKUP(San[[#This Row],[Reliability_SL1]],$AS$5:$AT$8,2,FALSE),"Error")</f>
        <v>Error</v>
      </c>
      <c r="BA52" s="1">
        <f>IFERROR(VLOOKUP(San[[#This Row],[EnvPro_SL1]],$AS$5:$AT$8,2,FALSE),"Error")</f>
        <v>2</v>
      </c>
    </row>
    <row r="53" spans="2:53">
      <c r="B53" s="133" t="s">
        <v>360</v>
      </c>
      <c r="C53" s="133" t="s">
        <v>1748</v>
      </c>
      <c r="D53" s="133" t="s">
        <v>1749</v>
      </c>
      <c r="E53" s="171" t="s">
        <v>352</v>
      </c>
      <c r="F53" s="172" t="s">
        <v>1636</v>
      </c>
      <c r="G53" s="173" t="s">
        <v>1770</v>
      </c>
      <c r="H53" s="50" t="s">
        <v>1601</v>
      </c>
      <c r="I53" s="50" t="s">
        <v>18</v>
      </c>
      <c r="J53" s="133" t="s">
        <v>1773</v>
      </c>
      <c r="K53" s="50" t="s">
        <v>1754</v>
      </c>
      <c r="L53" s="50" t="s">
        <v>1753</v>
      </c>
      <c r="M53" s="133" t="s">
        <v>1754</v>
      </c>
      <c r="N53" s="133" t="s">
        <v>1601</v>
      </c>
      <c r="O53" s="133" t="s">
        <v>1601</v>
      </c>
      <c r="P53" s="133" t="s">
        <v>1601</v>
      </c>
      <c r="Q53" s="133" t="s">
        <v>1755</v>
      </c>
      <c r="R53" s="142" t="s">
        <v>1601</v>
      </c>
      <c r="S53" s="174" t="s">
        <v>1601</v>
      </c>
      <c r="T53" s="175" t="s">
        <v>1601</v>
      </c>
      <c r="U53" s="133" t="s">
        <v>1756</v>
      </c>
      <c r="V53" s="133" t="s">
        <v>1754</v>
      </c>
      <c r="W53" s="133" t="str">
        <f>IF([Access_Indicator2]="Yes","No service",IF([Access_Indicator3]="Available", "Improved",IF([Access_Indicator4]="No", "Limited",IF(AND([Access_Indicator4]="yes", [Access_Indicator5]&lt;=[Access_Indicator6]),"Basic","Limited"))))</f>
        <v>Limited</v>
      </c>
      <c r="X53" s="133" t="str">
        <f>IF([Use_Indicator1]="", "Fill in data", IF([Use_Indicator1]="All", "Improved", IF([Use_Indicator1]="Some", "Basic", IF([Use_Indicator1]="No use", "No Service"))))</f>
        <v>Improved</v>
      </c>
      <c r="Y53" s="134" t="s">
        <v>1601</v>
      </c>
      <c r="Z53" s="134" t="str">
        <f>IF(S53="No data", "No Data", IF([Reliability_Indicator2]="Yes","No Service", IF(S53="Routine", "Improved", IF(S53="Unreliable", "Basic", IF(S53="No O&amp;M", "No service")))))</f>
        <v>No Data</v>
      </c>
      <c r="AA53" s="133" t="str">
        <f>IF([EnvPro_Indicator1]="", "Fill in data", IF([EnvPro_Indicator1]="Significant pollution", "No service", IF(AND([EnvPro_Indicator1]="Not polluting groundwater &amp; not untreated in river", [EnvPro_Indicator2]="No"),"Basic", IF([EnvPro_Indicator2]="Yes", "Improved"))))</f>
        <v>Basic</v>
      </c>
      <c r="AB53" s="134" t="str">
        <f t="shared" si="0"/>
        <v>Limited</v>
      </c>
      <c r="AC53" s="134" t="str">
        <f>IF(OR(San[[#This Row],[Access_SL1]]="No data",San[[#This Row],[Use_SL1]]="No data",San[[#This Row],[Reliability_SL1]]="No data",San[[#This Row],[EnvPro_SL1]]="No data"),"Incomplete", "Complete")</f>
        <v>Incomplete</v>
      </c>
      <c r="AD53" s="176" t="s">
        <v>1601</v>
      </c>
      <c r="AE53" s="176" t="s">
        <v>1601</v>
      </c>
      <c r="AF53" s="136" t="s">
        <v>1601</v>
      </c>
      <c r="AG53" s="136" t="s">
        <v>1601</v>
      </c>
      <c r="AH53" s="136" t="s">
        <v>1601</v>
      </c>
      <c r="AW53" s="1">
        <f>IFERROR(VLOOKUP(San[[#This Row],[Access_SL1]],$AS$5:$AT$8,2,FALSE),"Error")</f>
        <v>1</v>
      </c>
      <c r="AX53" s="1">
        <f>IFERROR(VLOOKUP(San[[#This Row],[Use_SL1]],$AS$5:$AT$8,2,FALSE),"Error")</f>
        <v>3</v>
      </c>
      <c r="AY53" s="1" t="str">
        <f>IFERROR(VLOOKUP(San[[#This Row],[Use_SL2]],$AS$5:$AT$8,2,FALSE),"Error")</f>
        <v>Error</v>
      </c>
      <c r="AZ53" s="1" t="str">
        <f>IFERROR(VLOOKUP(San[[#This Row],[Reliability_SL1]],$AS$5:$AT$8,2,FALSE),"Error")</f>
        <v>Error</v>
      </c>
      <c r="BA53" s="1">
        <f>IFERROR(VLOOKUP(San[[#This Row],[EnvPro_SL1]],$AS$5:$AT$8,2,FALSE),"Error")</f>
        <v>2</v>
      </c>
    </row>
    <row r="54" spans="2:53">
      <c r="B54" s="133" t="s">
        <v>361</v>
      </c>
      <c r="C54" s="133" t="s">
        <v>1748</v>
      </c>
      <c r="D54" s="133" t="s">
        <v>1749</v>
      </c>
      <c r="E54" s="171" t="s">
        <v>352</v>
      </c>
      <c r="F54" s="172" t="s">
        <v>1636</v>
      </c>
      <c r="G54" s="173" t="s">
        <v>1771</v>
      </c>
      <c r="H54" s="50" t="s">
        <v>1601</v>
      </c>
      <c r="I54" s="50" t="s">
        <v>18</v>
      </c>
      <c r="J54" s="133" t="s">
        <v>1773</v>
      </c>
      <c r="K54" s="50" t="s">
        <v>1754</v>
      </c>
      <c r="L54" s="50" t="s">
        <v>1753</v>
      </c>
      <c r="M54" s="133" t="s">
        <v>1754</v>
      </c>
      <c r="N54" s="133" t="s">
        <v>1601</v>
      </c>
      <c r="O54" s="133" t="s">
        <v>1601</v>
      </c>
      <c r="P54" s="133" t="s">
        <v>1601</v>
      </c>
      <c r="Q54" s="133" t="s">
        <v>1755</v>
      </c>
      <c r="R54" s="142" t="s">
        <v>1601</v>
      </c>
      <c r="S54" s="174" t="s">
        <v>1601</v>
      </c>
      <c r="T54" s="175" t="s">
        <v>1601</v>
      </c>
      <c r="U54" s="133" t="s">
        <v>1756</v>
      </c>
      <c r="V54" s="133" t="s">
        <v>1754</v>
      </c>
      <c r="W54" s="133" t="str">
        <f>IF([Access_Indicator2]="Yes","No service",IF([Access_Indicator3]="Available", "Improved",IF([Access_Indicator4]="No", "Limited",IF(AND([Access_Indicator4]="yes", [Access_Indicator5]&lt;=[Access_Indicator6]),"Basic","Limited"))))</f>
        <v>Limited</v>
      </c>
      <c r="X54" s="133" t="str">
        <f>IF([Use_Indicator1]="", "Fill in data", IF([Use_Indicator1]="All", "Improved", IF([Use_Indicator1]="Some", "Basic", IF([Use_Indicator1]="No use", "No Service"))))</f>
        <v>Improved</v>
      </c>
      <c r="Y54" s="134" t="s">
        <v>1601</v>
      </c>
      <c r="Z54" s="134" t="str">
        <f>IF(S54="No data", "No Data", IF([Reliability_Indicator2]="Yes","No Service", IF(S54="Routine", "Improved", IF(S54="Unreliable", "Basic", IF(S54="No O&amp;M", "No service")))))</f>
        <v>No Data</v>
      </c>
      <c r="AA54" s="133" t="str">
        <f>IF([EnvPro_Indicator1]="", "Fill in data", IF([EnvPro_Indicator1]="Significant pollution", "No service", IF(AND([EnvPro_Indicator1]="Not polluting groundwater &amp; not untreated in river", [EnvPro_Indicator2]="No"),"Basic", IF([EnvPro_Indicator2]="Yes", "Improved"))))</f>
        <v>Basic</v>
      </c>
      <c r="AB54" s="134" t="str">
        <f t="shared" si="0"/>
        <v>Limited</v>
      </c>
      <c r="AC54" s="134" t="str">
        <f>IF(OR(San[[#This Row],[Access_SL1]]="No data",San[[#This Row],[Use_SL1]]="No data",San[[#This Row],[Reliability_SL1]]="No data",San[[#This Row],[EnvPro_SL1]]="No data"),"Incomplete", "Complete")</f>
        <v>Incomplete</v>
      </c>
      <c r="AD54" s="176" t="s">
        <v>1601</v>
      </c>
      <c r="AE54" s="176" t="s">
        <v>1601</v>
      </c>
      <c r="AF54" s="136" t="s">
        <v>1601</v>
      </c>
      <c r="AG54" s="136" t="s">
        <v>1601</v>
      </c>
      <c r="AH54" s="136" t="s">
        <v>1601</v>
      </c>
      <c r="AW54" s="1">
        <f>IFERROR(VLOOKUP(San[[#This Row],[Access_SL1]],$AS$5:$AT$8,2,FALSE),"Error")</f>
        <v>1</v>
      </c>
      <c r="AX54" s="1">
        <f>IFERROR(VLOOKUP(San[[#This Row],[Use_SL1]],$AS$5:$AT$8,2,FALSE),"Error")</f>
        <v>3</v>
      </c>
      <c r="AY54" s="1" t="str">
        <f>IFERROR(VLOOKUP(San[[#This Row],[Use_SL2]],$AS$5:$AT$8,2,FALSE),"Error")</f>
        <v>Error</v>
      </c>
      <c r="AZ54" s="1" t="str">
        <f>IFERROR(VLOOKUP(San[[#This Row],[Reliability_SL1]],$AS$5:$AT$8,2,FALSE),"Error")</f>
        <v>Error</v>
      </c>
      <c r="BA54" s="1">
        <f>IFERROR(VLOOKUP(San[[#This Row],[EnvPro_SL1]],$AS$5:$AT$8,2,FALSE),"Error")</f>
        <v>2</v>
      </c>
    </row>
    <row r="55" spans="2:53">
      <c r="B55" s="133" t="s">
        <v>362</v>
      </c>
      <c r="C55" s="133" t="s">
        <v>1748</v>
      </c>
      <c r="D55" s="133" t="s">
        <v>1749</v>
      </c>
      <c r="E55" s="171" t="s">
        <v>363</v>
      </c>
      <c r="F55" s="172" t="s">
        <v>1617</v>
      </c>
      <c r="G55" s="173" t="s">
        <v>1750</v>
      </c>
      <c r="H55" s="50" t="s">
        <v>1601</v>
      </c>
      <c r="I55" s="50" t="s">
        <v>18</v>
      </c>
      <c r="J55" s="133" t="s">
        <v>1773</v>
      </c>
      <c r="K55" s="50" t="s">
        <v>1754</v>
      </c>
      <c r="L55" s="50" t="s">
        <v>1753</v>
      </c>
      <c r="M55" s="133" t="s">
        <v>1754</v>
      </c>
      <c r="N55" s="133" t="s">
        <v>1601</v>
      </c>
      <c r="O55" s="133" t="s">
        <v>1601</v>
      </c>
      <c r="P55" s="133" t="s">
        <v>1601</v>
      </c>
      <c r="Q55" s="133" t="s">
        <v>1755</v>
      </c>
      <c r="R55" s="142" t="s">
        <v>1601</v>
      </c>
      <c r="S55" s="174" t="s">
        <v>1601</v>
      </c>
      <c r="T55" s="175" t="s">
        <v>1601</v>
      </c>
      <c r="U55" s="133" t="s">
        <v>1756</v>
      </c>
      <c r="V55" s="133" t="s">
        <v>1754</v>
      </c>
      <c r="W55" s="133" t="str">
        <f>IF([Access_Indicator2]="Yes","No service",IF([Access_Indicator3]="Available", "Improved",IF([Access_Indicator4]="No", "Limited",IF(AND([Access_Indicator4]="yes", [Access_Indicator5]&lt;=[Access_Indicator6]),"Basic","Limited"))))</f>
        <v>Limited</v>
      </c>
      <c r="X55" s="133" t="str">
        <f>IF([Use_Indicator1]="", "Fill in data", IF([Use_Indicator1]="All", "Improved", IF([Use_Indicator1]="Some", "Basic", IF([Use_Indicator1]="No use", "No Service"))))</f>
        <v>Improved</v>
      </c>
      <c r="Y55" s="134" t="s">
        <v>1601</v>
      </c>
      <c r="Z55" s="134" t="str">
        <f>IF(S55="No data", "No Data", IF([Reliability_Indicator2]="Yes","No Service", IF(S55="Routine", "Improved", IF(S55="Unreliable", "Basic", IF(S55="No O&amp;M", "No service")))))</f>
        <v>No Data</v>
      </c>
      <c r="AA55" s="133" t="str">
        <f>IF([EnvPro_Indicator1]="", "Fill in data", IF([EnvPro_Indicator1]="Significant pollution", "No service", IF(AND([EnvPro_Indicator1]="Not polluting groundwater &amp; not untreated in river", [EnvPro_Indicator2]="No"),"Basic", IF([EnvPro_Indicator2]="Yes", "Improved"))))</f>
        <v>Basic</v>
      </c>
      <c r="AB55" s="134" t="str">
        <f t="shared" si="0"/>
        <v>Limited</v>
      </c>
      <c r="AC55" s="134" t="str">
        <f>IF(OR(San[[#This Row],[Access_SL1]]="No data",San[[#This Row],[Use_SL1]]="No data",San[[#This Row],[Reliability_SL1]]="No data",San[[#This Row],[EnvPro_SL1]]="No data"),"Incomplete", "Complete")</f>
        <v>Incomplete</v>
      </c>
      <c r="AD55" s="176" t="s">
        <v>1601</v>
      </c>
      <c r="AE55" s="176" t="s">
        <v>1601</v>
      </c>
      <c r="AF55" s="136" t="s">
        <v>1601</v>
      </c>
      <c r="AG55" s="136" t="s">
        <v>1601</v>
      </c>
      <c r="AH55" s="136" t="s">
        <v>1601</v>
      </c>
      <c r="AW55" s="1">
        <f>IFERROR(VLOOKUP(San[[#This Row],[Access_SL1]],$AS$5:$AT$8,2,FALSE),"Error")</f>
        <v>1</v>
      </c>
      <c r="AX55" s="1">
        <f>IFERROR(VLOOKUP(San[[#This Row],[Use_SL1]],$AS$5:$AT$8,2,FALSE),"Error")</f>
        <v>3</v>
      </c>
      <c r="AY55" s="1" t="str">
        <f>IFERROR(VLOOKUP(San[[#This Row],[Use_SL2]],$AS$5:$AT$8,2,FALSE),"Error")</f>
        <v>Error</v>
      </c>
      <c r="AZ55" s="1" t="str">
        <f>IFERROR(VLOOKUP(San[[#This Row],[Reliability_SL1]],$AS$5:$AT$8,2,FALSE),"Error")</f>
        <v>Error</v>
      </c>
      <c r="BA55" s="1">
        <f>IFERROR(VLOOKUP(San[[#This Row],[EnvPro_SL1]],$AS$5:$AT$8,2,FALSE),"Error")</f>
        <v>2</v>
      </c>
    </row>
    <row r="56" spans="2:53">
      <c r="B56" s="133" t="s">
        <v>364</v>
      </c>
      <c r="C56" s="133" t="s">
        <v>1748</v>
      </c>
      <c r="D56" s="133" t="s">
        <v>1749</v>
      </c>
      <c r="E56" s="171" t="s">
        <v>363</v>
      </c>
      <c r="F56" s="172" t="s">
        <v>1617</v>
      </c>
      <c r="G56" s="173" t="s">
        <v>1758</v>
      </c>
      <c r="H56" s="50" t="s">
        <v>1601</v>
      </c>
      <c r="I56" s="50" t="s">
        <v>18</v>
      </c>
      <c r="J56" s="133" t="s">
        <v>1773</v>
      </c>
      <c r="K56" s="50" t="s">
        <v>1754</v>
      </c>
      <c r="L56" s="50" t="s">
        <v>1753</v>
      </c>
      <c r="M56" s="133" t="s">
        <v>1754</v>
      </c>
      <c r="N56" s="133" t="s">
        <v>1601</v>
      </c>
      <c r="O56" s="133" t="s">
        <v>1601</v>
      </c>
      <c r="P56" s="133" t="s">
        <v>1601</v>
      </c>
      <c r="Q56" s="133" t="s">
        <v>1755</v>
      </c>
      <c r="R56" s="142" t="s">
        <v>1601</v>
      </c>
      <c r="S56" s="174" t="s">
        <v>1601</v>
      </c>
      <c r="T56" s="175" t="s">
        <v>1601</v>
      </c>
      <c r="U56" s="133" t="s">
        <v>1756</v>
      </c>
      <c r="V56" s="133" t="s">
        <v>1754</v>
      </c>
      <c r="W56" s="133" t="str">
        <f>IF([Access_Indicator2]="Yes","No service",IF([Access_Indicator3]="Available", "Improved",IF([Access_Indicator4]="No", "Limited",IF(AND([Access_Indicator4]="yes", [Access_Indicator5]&lt;=[Access_Indicator6]),"Basic","Limited"))))</f>
        <v>Limited</v>
      </c>
      <c r="X56" s="133" t="str">
        <f>IF([Use_Indicator1]="", "Fill in data", IF([Use_Indicator1]="All", "Improved", IF([Use_Indicator1]="Some", "Basic", IF([Use_Indicator1]="No use", "No Service"))))</f>
        <v>Improved</v>
      </c>
      <c r="Y56" s="134" t="s">
        <v>1601</v>
      </c>
      <c r="Z56" s="134" t="str">
        <f>IF(S56="No data", "No Data", IF([Reliability_Indicator2]="Yes","No Service", IF(S56="Routine", "Improved", IF(S56="Unreliable", "Basic", IF(S56="No O&amp;M", "No service")))))</f>
        <v>No Data</v>
      </c>
      <c r="AA56" s="133" t="str">
        <f>IF([EnvPro_Indicator1]="", "Fill in data", IF([EnvPro_Indicator1]="Significant pollution", "No service", IF(AND([EnvPro_Indicator1]="Not polluting groundwater &amp; not untreated in river", [EnvPro_Indicator2]="No"),"Basic", IF([EnvPro_Indicator2]="Yes", "Improved"))))</f>
        <v>Basic</v>
      </c>
      <c r="AB56" s="134" t="str">
        <f t="shared" si="0"/>
        <v>Limited</v>
      </c>
      <c r="AC56" s="134" t="str">
        <f>IF(OR(San[[#This Row],[Access_SL1]]="No data",San[[#This Row],[Use_SL1]]="No data",San[[#This Row],[Reliability_SL1]]="No data",San[[#This Row],[EnvPro_SL1]]="No data"),"Incomplete", "Complete")</f>
        <v>Incomplete</v>
      </c>
      <c r="AD56" s="176" t="s">
        <v>1601</v>
      </c>
      <c r="AE56" s="176" t="s">
        <v>1601</v>
      </c>
      <c r="AF56" s="136" t="s">
        <v>1601</v>
      </c>
      <c r="AG56" s="136" t="s">
        <v>1601</v>
      </c>
      <c r="AH56" s="136" t="s">
        <v>1601</v>
      </c>
      <c r="AW56" s="1">
        <f>IFERROR(VLOOKUP(San[[#This Row],[Access_SL1]],$AS$5:$AT$8,2,FALSE),"Error")</f>
        <v>1</v>
      </c>
      <c r="AX56" s="1">
        <f>IFERROR(VLOOKUP(San[[#This Row],[Use_SL1]],$AS$5:$AT$8,2,FALSE),"Error")</f>
        <v>3</v>
      </c>
      <c r="AY56" s="1" t="str">
        <f>IFERROR(VLOOKUP(San[[#This Row],[Use_SL2]],$AS$5:$AT$8,2,FALSE),"Error")</f>
        <v>Error</v>
      </c>
      <c r="AZ56" s="1" t="str">
        <f>IFERROR(VLOOKUP(San[[#This Row],[Reliability_SL1]],$AS$5:$AT$8,2,FALSE),"Error")</f>
        <v>Error</v>
      </c>
      <c r="BA56" s="1">
        <f>IFERROR(VLOOKUP(San[[#This Row],[EnvPro_SL1]],$AS$5:$AT$8,2,FALSE),"Error")</f>
        <v>2</v>
      </c>
    </row>
    <row r="57" spans="2:53">
      <c r="B57" s="133" t="s">
        <v>365</v>
      </c>
      <c r="C57" s="133" t="s">
        <v>1748</v>
      </c>
      <c r="D57" s="133" t="s">
        <v>1749</v>
      </c>
      <c r="E57" s="171" t="s">
        <v>363</v>
      </c>
      <c r="F57" s="172" t="s">
        <v>1617</v>
      </c>
      <c r="G57" s="173" t="s">
        <v>1760</v>
      </c>
      <c r="H57" s="50" t="s">
        <v>1601</v>
      </c>
      <c r="I57" s="50" t="s">
        <v>18</v>
      </c>
      <c r="J57" s="133" t="s">
        <v>1773</v>
      </c>
      <c r="K57" s="50" t="s">
        <v>1754</v>
      </c>
      <c r="L57" s="50" t="s">
        <v>1753</v>
      </c>
      <c r="M57" s="133" t="s">
        <v>1754</v>
      </c>
      <c r="N57" s="133" t="s">
        <v>1601</v>
      </c>
      <c r="O57" s="133" t="s">
        <v>1601</v>
      </c>
      <c r="P57" s="133" t="s">
        <v>1601</v>
      </c>
      <c r="Q57" s="133" t="s">
        <v>1755</v>
      </c>
      <c r="R57" s="142" t="s">
        <v>1601</v>
      </c>
      <c r="S57" s="174" t="s">
        <v>1601</v>
      </c>
      <c r="T57" s="175" t="s">
        <v>1601</v>
      </c>
      <c r="U57" s="133" t="s">
        <v>1756</v>
      </c>
      <c r="V57" s="133" t="s">
        <v>1754</v>
      </c>
      <c r="W57" s="133" t="str">
        <f>IF([Access_Indicator2]="Yes","No service",IF([Access_Indicator3]="Available", "Improved",IF([Access_Indicator4]="No", "Limited",IF(AND([Access_Indicator4]="yes", [Access_Indicator5]&lt;=[Access_Indicator6]),"Basic","Limited"))))</f>
        <v>Limited</v>
      </c>
      <c r="X57" s="133" t="str">
        <f>IF([Use_Indicator1]="", "Fill in data", IF([Use_Indicator1]="All", "Improved", IF([Use_Indicator1]="Some", "Basic", IF([Use_Indicator1]="No use", "No Service"))))</f>
        <v>Improved</v>
      </c>
      <c r="Y57" s="134" t="s">
        <v>1601</v>
      </c>
      <c r="Z57" s="134" t="str">
        <f>IF(S57="No data", "No Data", IF([Reliability_Indicator2]="Yes","No Service", IF(S57="Routine", "Improved", IF(S57="Unreliable", "Basic", IF(S57="No O&amp;M", "No service")))))</f>
        <v>No Data</v>
      </c>
      <c r="AA57" s="133" t="str">
        <f>IF([EnvPro_Indicator1]="", "Fill in data", IF([EnvPro_Indicator1]="Significant pollution", "No service", IF(AND([EnvPro_Indicator1]="Not polluting groundwater &amp; not untreated in river", [EnvPro_Indicator2]="No"),"Basic", IF([EnvPro_Indicator2]="Yes", "Improved"))))</f>
        <v>Basic</v>
      </c>
      <c r="AB57" s="134" t="str">
        <f t="shared" si="0"/>
        <v>Limited</v>
      </c>
      <c r="AC57" s="134" t="str">
        <f>IF(OR(San[[#This Row],[Access_SL1]]="No data",San[[#This Row],[Use_SL1]]="No data",San[[#This Row],[Reliability_SL1]]="No data",San[[#This Row],[EnvPro_SL1]]="No data"),"Incomplete", "Complete")</f>
        <v>Incomplete</v>
      </c>
      <c r="AD57" s="176" t="s">
        <v>1601</v>
      </c>
      <c r="AE57" s="176" t="s">
        <v>1601</v>
      </c>
      <c r="AF57" s="136" t="s">
        <v>1601</v>
      </c>
      <c r="AG57" s="136" t="s">
        <v>1601</v>
      </c>
      <c r="AH57" s="136" t="s">
        <v>1601</v>
      </c>
      <c r="AW57" s="1">
        <f>IFERROR(VLOOKUP(San[[#This Row],[Access_SL1]],$AS$5:$AT$8,2,FALSE),"Error")</f>
        <v>1</v>
      </c>
      <c r="AX57" s="1">
        <f>IFERROR(VLOOKUP(San[[#This Row],[Use_SL1]],$AS$5:$AT$8,2,FALSE),"Error")</f>
        <v>3</v>
      </c>
      <c r="AY57" s="1" t="str">
        <f>IFERROR(VLOOKUP(San[[#This Row],[Use_SL2]],$AS$5:$AT$8,2,FALSE),"Error")</f>
        <v>Error</v>
      </c>
      <c r="AZ57" s="1" t="str">
        <f>IFERROR(VLOOKUP(San[[#This Row],[Reliability_SL1]],$AS$5:$AT$8,2,FALSE),"Error")</f>
        <v>Error</v>
      </c>
      <c r="BA57" s="1">
        <f>IFERROR(VLOOKUP(San[[#This Row],[EnvPro_SL1]],$AS$5:$AT$8,2,FALSE),"Error")</f>
        <v>2</v>
      </c>
    </row>
    <row r="58" spans="2:53">
      <c r="B58" s="133" t="s">
        <v>366</v>
      </c>
      <c r="C58" s="133" t="s">
        <v>1748</v>
      </c>
      <c r="D58" s="133" t="s">
        <v>1749</v>
      </c>
      <c r="E58" s="171" t="s">
        <v>363</v>
      </c>
      <c r="F58" s="172" t="s">
        <v>1617</v>
      </c>
      <c r="G58" s="173" t="s">
        <v>1762</v>
      </c>
      <c r="H58" s="50" t="s">
        <v>1601</v>
      </c>
      <c r="I58" s="50" t="s">
        <v>18</v>
      </c>
      <c r="J58" s="133" t="s">
        <v>1773</v>
      </c>
      <c r="K58" s="50" t="s">
        <v>1754</v>
      </c>
      <c r="L58" s="50" t="s">
        <v>1753</v>
      </c>
      <c r="M58" s="133" t="s">
        <v>1754</v>
      </c>
      <c r="N58" s="133" t="s">
        <v>1601</v>
      </c>
      <c r="O58" s="133" t="s">
        <v>1601</v>
      </c>
      <c r="P58" s="133" t="s">
        <v>1601</v>
      </c>
      <c r="Q58" s="133" t="s">
        <v>1755</v>
      </c>
      <c r="R58" s="142" t="s">
        <v>1601</v>
      </c>
      <c r="S58" s="174" t="s">
        <v>1601</v>
      </c>
      <c r="T58" s="175" t="s">
        <v>1601</v>
      </c>
      <c r="U58" s="133" t="s">
        <v>1756</v>
      </c>
      <c r="V58" s="133" t="s">
        <v>1754</v>
      </c>
      <c r="W58" s="133" t="str">
        <f>IF([Access_Indicator2]="Yes","No service",IF([Access_Indicator3]="Available", "Improved",IF([Access_Indicator4]="No", "Limited",IF(AND([Access_Indicator4]="yes", [Access_Indicator5]&lt;=[Access_Indicator6]),"Basic","Limited"))))</f>
        <v>Limited</v>
      </c>
      <c r="X58" s="133" t="str">
        <f>IF([Use_Indicator1]="", "Fill in data", IF([Use_Indicator1]="All", "Improved", IF([Use_Indicator1]="Some", "Basic", IF([Use_Indicator1]="No use", "No Service"))))</f>
        <v>Improved</v>
      </c>
      <c r="Y58" s="134" t="s">
        <v>1601</v>
      </c>
      <c r="Z58" s="134" t="str">
        <f>IF(S58="No data", "No Data", IF([Reliability_Indicator2]="Yes","No Service", IF(S58="Routine", "Improved", IF(S58="Unreliable", "Basic", IF(S58="No O&amp;M", "No service")))))</f>
        <v>No Data</v>
      </c>
      <c r="AA58" s="133" t="str">
        <f>IF([EnvPro_Indicator1]="", "Fill in data", IF([EnvPro_Indicator1]="Significant pollution", "No service", IF(AND([EnvPro_Indicator1]="Not polluting groundwater &amp; not untreated in river", [EnvPro_Indicator2]="No"),"Basic", IF([EnvPro_Indicator2]="Yes", "Improved"))))</f>
        <v>Basic</v>
      </c>
      <c r="AB58" s="134" t="str">
        <f t="shared" si="0"/>
        <v>Limited</v>
      </c>
      <c r="AC58" s="134" t="str">
        <f>IF(OR(San[[#This Row],[Access_SL1]]="No data",San[[#This Row],[Use_SL1]]="No data",San[[#This Row],[Reliability_SL1]]="No data",San[[#This Row],[EnvPro_SL1]]="No data"),"Incomplete", "Complete")</f>
        <v>Incomplete</v>
      </c>
      <c r="AD58" s="176" t="s">
        <v>1601</v>
      </c>
      <c r="AE58" s="176" t="s">
        <v>1601</v>
      </c>
      <c r="AF58" s="136" t="s">
        <v>1601</v>
      </c>
      <c r="AG58" s="136" t="s">
        <v>1601</v>
      </c>
      <c r="AH58" s="136" t="s">
        <v>1601</v>
      </c>
      <c r="AW58" s="1">
        <f>IFERROR(VLOOKUP(San[[#This Row],[Access_SL1]],$AS$5:$AT$8,2,FALSE),"Error")</f>
        <v>1</v>
      </c>
      <c r="AX58" s="1">
        <f>IFERROR(VLOOKUP(San[[#This Row],[Use_SL1]],$AS$5:$AT$8,2,FALSE),"Error")</f>
        <v>3</v>
      </c>
      <c r="AY58" s="1" t="str">
        <f>IFERROR(VLOOKUP(San[[#This Row],[Use_SL2]],$AS$5:$AT$8,2,FALSE),"Error")</f>
        <v>Error</v>
      </c>
      <c r="AZ58" s="1" t="str">
        <f>IFERROR(VLOOKUP(San[[#This Row],[Reliability_SL1]],$AS$5:$AT$8,2,FALSE),"Error")</f>
        <v>Error</v>
      </c>
      <c r="BA58" s="1">
        <f>IFERROR(VLOOKUP(San[[#This Row],[EnvPro_SL1]],$AS$5:$AT$8,2,FALSE),"Error")</f>
        <v>2</v>
      </c>
    </row>
    <row r="59" spans="2:53">
      <c r="B59" s="133" t="s">
        <v>367</v>
      </c>
      <c r="C59" s="133" t="s">
        <v>1748</v>
      </c>
      <c r="D59" s="133" t="s">
        <v>1749</v>
      </c>
      <c r="E59" s="171" t="s">
        <v>363</v>
      </c>
      <c r="F59" s="172" t="s">
        <v>1617</v>
      </c>
      <c r="G59" s="173" t="s">
        <v>1764</v>
      </c>
      <c r="H59" s="50" t="s">
        <v>1601</v>
      </c>
      <c r="I59" s="50" t="s">
        <v>18</v>
      </c>
      <c r="J59" s="133" t="s">
        <v>1773</v>
      </c>
      <c r="K59" s="50" t="s">
        <v>1754</v>
      </c>
      <c r="L59" s="50" t="s">
        <v>1753</v>
      </c>
      <c r="M59" s="133" t="s">
        <v>1754</v>
      </c>
      <c r="N59" s="133" t="s">
        <v>1601</v>
      </c>
      <c r="O59" s="133" t="s">
        <v>1601</v>
      </c>
      <c r="P59" s="133" t="s">
        <v>1601</v>
      </c>
      <c r="Q59" s="133" t="s">
        <v>1755</v>
      </c>
      <c r="R59" s="142" t="s">
        <v>1601</v>
      </c>
      <c r="S59" s="174" t="s">
        <v>1601</v>
      </c>
      <c r="T59" s="175" t="s">
        <v>1601</v>
      </c>
      <c r="U59" s="133" t="s">
        <v>1756</v>
      </c>
      <c r="V59" s="133" t="s">
        <v>1754</v>
      </c>
      <c r="W59" s="133" t="str">
        <f>IF([Access_Indicator2]="Yes","No service",IF([Access_Indicator3]="Available", "Improved",IF([Access_Indicator4]="No", "Limited",IF(AND([Access_Indicator4]="yes", [Access_Indicator5]&lt;=[Access_Indicator6]),"Basic","Limited"))))</f>
        <v>Limited</v>
      </c>
      <c r="X59" s="133" t="str">
        <f>IF([Use_Indicator1]="", "Fill in data", IF([Use_Indicator1]="All", "Improved", IF([Use_Indicator1]="Some", "Basic", IF([Use_Indicator1]="No use", "No Service"))))</f>
        <v>Improved</v>
      </c>
      <c r="Y59" s="134" t="s">
        <v>1601</v>
      </c>
      <c r="Z59" s="134" t="str">
        <f>IF(S59="No data", "No Data", IF([Reliability_Indicator2]="Yes","No Service", IF(S59="Routine", "Improved", IF(S59="Unreliable", "Basic", IF(S59="No O&amp;M", "No service")))))</f>
        <v>No Data</v>
      </c>
      <c r="AA59" s="133" t="str">
        <f>IF([EnvPro_Indicator1]="", "Fill in data", IF([EnvPro_Indicator1]="Significant pollution", "No service", IF(AND([EnvPro_Indicator1]="Not polluting groundwater &amp; not untreated in river", [EnvPro_Indicator2]="No"),"Basic", IF([EnvPro_Indicator2]="Yes", "Improved"))))</f>
        <v>Basic</v>
      </c>
      <c r="AB59" s="134" t="str">
        <f t="shared" si="0"/>
        <v>Limited</v>
      </c>
      <c r="AC59" s="134" t="str">
        <f>IF(OR(San[[#This Row],[Access_SL1]]="No data",San[[#This Row],[Use_SL1]]="No data",San[[#This Row],[Reliability_SL1]]="No data",San[[#This Row],[EnvPro_SL1]]="No data"),"Incomplete", "Complete")</f>
        <v>Incomplete</v>
      </c>
      <c r="AD59" s="176" t="s">
        <v>1601</v>
      </c>
      <c r="AE59" s="176" t="s">
        <v>1601</v>
      </c>
      <c r="AF59" s="136" t="s">
        <v>1601</v>
      </c>
      <c r="AG59" s="136" t="s">
        <v>1601</v>
      </c>
      <c r="AH59" s="136" t="s">
        <v>1601</v>
      </c>
      <c r="AW59" s="1">
        <f>IFERROR(VLOOKUP(San[[#This Row],[Access_SL1]],$AS$5:$AT$8,2,FALSE),"Error")</f>
        <v>1</v>
      </c>
      <c r="AX59" s="1">
        <f>IFERROR(VLOOKUP(San[[#This Row],[Use_SL1]],$AS$5:$AT$8,2,FALSE),"Error")</f>
        <v>3</v>
      </c>
      <c r="AY59" s="1" t="str">
        <f>IFERROR(VLOOKUP(San[[#This Row],[Use_SL2]],$AS$5:$AT$8,2,FALSE),"Error")</f>
        <v>Error</v>
      </c>
      <c r="AZ59" s="1" t="str">
        <f>IFERROR(VLOOKUP(San[[#This Row],[Reliability_SL1]],$AS$5:$AT$8,2,FALSE),"Error")</f>
        <v>Error</v>
      </c>
      <c r="BA59" s="1">
        <f>IFERROR(VLOOKUP(San[[#This Row],[EnvPro_SL1]],$AS$5:$AT$8,2,FALSE),"Error")</f>
        <v>2</v>
      </c>
    </row>
    <row r="60" spans="2:53">
      <c r="B60" s="133" t="s">
        <v>368</v>
      </c>
      <c r="C60" s="133" t="s">
        <v>1748</v>
      </c>
      <c r="D60" s="133" t="s">
        <v>1749</v>
      </c>
      <c r="E60" s="171" t="s">
        <v>363</v>
      </c>
      <c r="F60" s="172" t="s">
        <v>1617</v>
      </c>
      <c r="G60" s="173" t="s">
        <v>1766</v>
      </c>
      <c r="H60" s="50" t="s">
        <v>1601</v>
      </c>
      <c r="I60" s="50" t="s">
        <v>18</v>
      </c>
      <c r="J60" s="133" t="s">
        <v>1773</v>
      </c>
      <c r="K60" s="50" t="s">
        <v>1754</v>
      </c>
      <c r="L60" s="50" t="s">
        <v>1753</v>
      </c>
      <c r="M60" s="133" t="s">
        <v>1754</v>
      </c>
      <c r="N60" s="133" t="s">
        <v>1601</v>
      </c>
      <c r="O60" s="133" t="s">
        <v>1601</v>
      </c>
      <c r="P60" s="133" t="s">
        <v>1601</v>
      </c>
      <c r="Q60" s="133" t="s">
        <v>1755</v>
      </c>
      <c r="R60" s="142" t="s">
        <v>1601</v>
      </c>
      <c r="S60" s="174" t="s">
        <v>1601</v>
      </c>
      <c r="T60" s="175" t="s">
        <v>1601</v>
      </c>
      <c r="U60" s="133" t="s">
        <v>1756</v>
      </c>
      <c r="V60" s="133" t="s">
        <v>1754</v>
      </c>
      <c r="W60" s="133" t="str">
        <f>IF([Access_Indicator2]="Yes","No service",IF([Access_Indicator3]="Available", "Improved",IF([Access_Indicator4]="No", "Limited",IF(AND([Access_Indicator4]="yes", [Access_Indicator5]&lt;=[Access_Indicator6]),"Basic","Limited"))))</f>
        <v>Limited</v>
      </c>
      <c r="X60" s="133" t="str">
        <f>IF([Use_Indicator1]="", "Fill in data", IF([Use_Indicator1]="All", "Improved", IF([Use_Indicator1]="Some", "Basic", IF([Use_Indicator1]="No use", "No Service"))))</f>
        <v>Improved</v>
      </c>
      <c r="Y60" s="134" t="s">
        <v>1601</v>
      </c>
      <c r="Z60" s="134" t="str">
        <f>IF(S60="No data", "No Data", IF([Reliability_Indicator2]="Yes","No Service", IF(S60="Routine", "Improved", IF(S60="Unreliable", "Basic", IF(S60="No O&amp;M", "No service")))))</f>
        <v>No Data</v>
      </c>
      <c r="AA60" s="133" t="str">
        <f>IF([EnvPro_Indicator1]="", "Fill in data", IF([EnvPro_Indicator1]="Significant pollution", "No service", IF(AND([EnvPro_Indicator1]="Not polluting groundwater &amp; not untreated in river", [EnvPro_Indicator2]="No"),"Basic", IF([EnvPro_Indicator2]="Yes", "Improved"))))</f>
        <v>Basic</v>
      </c>
      <c r="AB60" s="134" t="str">
        <f t="shared" si="0"/>
        <v>Limited</v>
      </c>
      <c r="AC60" s="134" t="str">
        <f>IF(OR(San[[#This Row],[Access_SL1]]="No data",San[[#This Row],[Use_SL1]]="No data",San[[#This Row],[Reliability_SL1]]="No data",San[[#This Row],[EnvPro_SL1]]="No data"),"Incomplete", "Complete")</f>
        <v>Incomplete</v>
      </c>
      <c r="AD60" s="176" t="s">
        <v>1601</v>
      </c>
      <c r="AE60" s="176" t="s">
        <v>1601</v>
      </c>
      <c r="AF60" s="136" t="s">
        <v>1601</v>
      </c>
      <c r="AG60" s="136" t="s">
        <v>1601</v>
      </c>
      <c r="AH60" s="136" t="s">
        <v>1601</v>
      </c>
      <c r="AW60" s="1">
        <f>IFERROR(VLOOKUP(San[[#This Row],[Access_SL1]],$AS$5:$AT$8,2,FALSE),"Error")</f>
        <v>1</v>
      </c>
      <c r="AX60" s="1">
        <f>IFERROR(VLOOKUP(San[[#This Row],[Use_SL1]],$AS$5:$AT$8,2,FALSE),"Error")</f>
        <v>3</v>
      </c>
      <c r="AY60" s="1" t="str">
        <f>IFERROR(VLOOKUP(San[[#This Row],[Use_SL2]],$AS$5:$AT$8,2,FALSE),"Error")</f>
        <v>Error</v>
      </c>
      <c r="AZ60" s="1" t="str">
        <f>IFERROR(VLOOKUP(San[[#This Row],[Reliability_SL1]],$AS$5:$AT$8,2,FALSE),"Error")</f>
        <v>Error</v>
      </c>
      <c r="BA60" s="1">
        <f>IFERROR(VLOOKUP(San[[#This Row],[EnvPro_SL1]],$AS$5:$AT$8,2,FALSE),"Error")</f>
        <v>2</v>
      </c>
    </row>
    <row r="61" spans="2:53">
      <c r="B61" s="133" t="s">
        <v>369</v>
      </c>
      <c r="C61" s="133" t="s">
        <v>1748</v>
      </c>
      <c r="D61" s="133" t="s">
        <v>1749</v>
      </c>
      <c r="E61" s="171" t="s">
        <v>363</v>
      </c>
      <c r="F61" s="172" t="s">
        <v>1617</v>
      </c>
      <c r="G61" s="173" t="s">
        <v>1767</v>
      </c>
      <c r="H61" s="50" t="s">
        <v>1601</v>
      </c>
      <c r="I61" s="50" t="s">
        <v>18</v>
      </c>
      <c r="J61" s="133" t="s">
        <v>1773</v>
      </c>
      <c r="K61" s="50" t="s">
        <v>1754</v>
      </c>
      <c r="L61" s="50" t="s">
        <v>1753</v>
      </c>
      <c r="M61" s="133" t="s">
        <v>1754</v>
      </c>
      <c r="N61" s="133" t="s">
        <v>1601</v>
      </c>
      <c r="O61" s="133" t="s">
        <v>1601</v>
      </c>
      <c r="P61" s="133" t="s">
        <v>1601</v>
      </c>
      <c r="Q61" s="133" t="s">
        <v>1755</v>
      </c>
      <c r="R61" s="142" t="s">
        <v>1601</v>
      </c>
      <c r="S61" s="174" t="s">
        <v>1601</v>
      </c>
      <c r="T61" s="175" t="s">
        <v>1601</v>
      </c>
      <c r="U61" s="133" t="s">
        <v>1756</v>
      </c>
      <c r="V61" s="133" t="s">
        <v>1754</v>
      </c>
      <c r="W61" s="133" t="str">
        <f>IF([Access_Indicator2]="Yes","No service",IF([Access_Indicator3]="Available", "Improved",IF([Access_Indicator4]="No", "Limited",IF(AND([Access_Indicator4]="yes", [Access_Indicator5]&lt;=[Access_Indicator6]),"Basic","Limited"))))</f>
        <v>Limited</v>
      </c>
      <c r="X61" s="133" t="str">
        <f>IF([Use_Indicator1]="", "Fill in data", IF([Use_Indicator1]="All", "Improved", IF([Use_Indicator1]="Some", "Basic", IF([Use_Indicator1]="No use", "No Service"))))</f>
        <v>Improved</v>
      </c>
      <c r="Y61" s="134" t="s">
        <v>1601</v>
      </c>
      <c r="Z61" s="134" t="str">
        <f>IF(S61="No data", "No Data", IF([Reliability_Indicator2]="Yes","No Service", IF(S61="Routine", "Improved", IF(S61="Unreliable", "Basic", IF(S61="No O&amp;M", "No service")))))</f>
        <v>No Data</v>
      </c>
      <c r="AA61" s="133" t="str">
        <f>IF([EnvPro_Indicator1]="", "Fill in data", IF([EnvPro_Indicator1]="Significant pollution", "No service", IF(AND([EnvPro_Indicator1]="Not polluting groundwater &amp; not untreated in river", [EnvPro_Indicator2]="No"),"Basic", IF([EnvPro_Indicator2]="Yes", "Improved"))))</f>
        <v>Basic</v>
      </c>
      <c r="AB61" s="134" t="str">
        <f t="shared" si="0"/>
        <v>Limited</v>
      </c>
      <c r="AC61" s="134" t="str">
        <f>IF(OR(San[[#This Row],[Access_SL1]]="No data",San[[#This Row],[Use_SL1]]="No data",San[[#This Row],[Reliability_SL1]]="No data",San[[#This Row],[EnvPro_SL1]]="No data"),"Incomplete", "Complete")</f>
        <v>Incomplete</v>
      </c>
      <c r="AD61" s="176" t="s">
        <v>1601</v>
      </c>
      <c r="AE61" s="176" t="s">
        <v>1601</v>
      </c>
      <c r="AF61" s="136" t="s">
        <v>1601</v>
      </c>
      <c r="AG61" s="136" t="s">
        <v>1601</v>
      </c>
      <c r="AH61" s="136" t="s">
        <v>1601</v>
      </c>
      <c r="AW61" s="1">
        <f>IFERROR(VLOOKUP(San[[#This Row],[Access_SL1]],$AS$5:$AT$8,2,FALSE),"Error")</f>
        <v>1</v>
      </c>
      <c r="AX61" s="1">
        <f>IFERROR(VLOOKUP(San[[#This Row],[Use_SL1]],$AS$5:$AT$8,2,FALSE),"Error")</f>
        <v>3</v>
      </c>
      <c r="AY61" s="1" t="str">
        <f>IFERROR(VLOOKUP(San[[#This Row],[Use_SL2]],$AS$5:$AT$8,2,FALSE),"Error")</f>
        <v>Error</v>
      </c>
      <c r="AZ61" s="1" t="str">
        <f>IFERROR(VLOOKUP(San[[#This Row],[Reliability_SL1]],$AS$5:$AT$8,2,FALSE),"Error")</f>
        <v>Error</v>
      </c>
      <c r="BA61" s="1">
        <f>IFERROR(VLOOKUP(San[[#This Row],[EnvPro_SL1]],$AS$5:$AT$8,2,FALSE),"Error")</f>
        <v>2</v>
      </c>
    </row>
    <row r="62" spans="2:53">
      <c r="B62" s="133" t="s">
        <v>370</v>
      </c>
      <c r="C62" s="133" t="s">
        <v>1748</v>
      </c>
      <c r="D62" s="133" t="s">
        <v>1749</v>
      </c>
      <c r="E62" s="171" t="s">
        <v>363</v>
      </c>
      <c r="F62" s="172" t="s">
        <v>1617</v>
      </c>
      <c r="G62" s="173" t="s">
        <v>1769</v>
      </c>
      <c r="H62" s="50" t="s">
        <v>1601</v>
      </c>
      <c r="I62" s="50" t="s">
        <v>18</v>
      </c>
      <c r="J62" s="133" t="s">
        <v>1773</v>
      </c>
      <c r="K62" s="50" t="s">
        <v>1754</v>
      </c>
      <c r="L62" s="50" t="s">
        <v>1753</v>
      </c>
      <c r="M62" s="133" t="s">
        <v>1754</v>
      </c>
      <c r="N62" s="133" t="s">
        <v>1601</v>
      </c>
      <c r="O62" s="133" t="s">
        <v>1601</v>
      </c>
      <c r="P62" s="133" t="s">
        <v>1601</v>
      </c>
      <c r="Q62" s="133" t="s">
        <v>1755</v>
      </c>
      <c r="R62" s="142" t="s">
        <v>1601</v>
      </c>
      <c r="S62" s="174" t="s">
        <v>1601</v>
      </c>
      <c r="T62" s="175" t="s">
        <v>1601</v>
      </c>
      <c r="U62" s="133" t="s">
        <v>1756</v>
      </c>
      <c r="V62" s="133" t="s">
        <v>1754</v>
      </c>
      <c r="W62" s="133" t="str">
        <f>IF([Access_Indicator2]="Yes","No service",IF([Access_Indicator3]="Available", "Improved",IF([Access_Indicator4]="No", "Limited",IF(AND([Access_Indicator4]="yes", [Access_Indicator5]&lt;=[Access_Indicator6]),"Basic","Limited"))))</f>
        <v>Limited</v>
      </c>
      <c r="X62" s="133" t="str">
        <f>IF([Use_Indicator1]="", "Fill in data", IF([Use_Indicator1]="All", "Improved", IF([Use_Indicator1]="Some", "Basic", IF([Use_Indicator1]="No use", "No Service"))))</f>
        <v>Improved</v>
      </c>
      <c r="Y62" s="134" t="s">
        <v>1601</v>
      </c>
      <c r="Z62" s="134" t="str">
        <f>IF(S62="No data", "No Data", IF([Reliability_Indicator2]="Yes","No Service", IF(S62="Routine", "Improved", IF(S62="Unreliable", "Basic", IF(S62="No O&amp;M", "No service")))))</f>
        <v>No Data</v>
      </c>
      <c r="AA62" s="133" t="str">
        <f>IF([EnvPro_Indicator1]="", "Fill in data", IF([EnvPro_Indicator1]="Significant pollution", "No service", IF(AND([EnvPro_Indicator1]="Not polluting groundwater &amp; not untreated in river", [EnvPro_Indicator2]="No"),"Basic", IF([EnvPro_Indicator2]="Yes", "Improved"))))</f>
        <v>Basic</v>
      </c>
      <c r="AB62" s="134" t="str">
        <f t="shared" si="0"/>
        <v>Limited</v>
      </c>
      <c r="AC62" s="134" t="str">
        <f>IF(OR(San[[#This Row],[Access_SL1]]="No data",San[[#This Row],[Use_SL1]]="No data",San[[#This Row],[Reliability_SL1]]="No data",San[[#This Row],[EnvPro_SL1]]="No data"),"Incomplete", "Complete")</f>
        <v>Incomplete</v>
      </c>
      <c r="AD62" s="176" t="s">
        <v>1601</v>
      </c>
      <c r="AE62" s="176" t="s">
        <v>1601</v>
      </c>
      <c r="AF62" s="136" t="s">
        <v>1601</v>
      </c>
      <c r="AG62" s="136" t="s">
        <v>1601</v>
      </c>
      <c r="AH62" s="136" t="s">
        <v>1601</v>
      </c>
      <c r="AW62" s="1">
        <f>IFERROR(VLOOKUP(San[[#This Row],[Access_SL1]],$AS$5:$AT$8,2,FALSE),"Error")</f>
        <v>1</v>
      </c>
      <c r="AX62" s="1">
        <f>IFERROR(VLOOKUP(San[[#This Row],[Use_SL1]],$AS$5:$AT$8,2,FALSE),"Error")</f>
        <v>3</v>
      </c>
      <c r="AY62" s="1" t="str">
        <f>IFERROR(VLOOKUP(San[[#This Row],[Use_SL2]],$AS$5:$AT$8,2,FALSE),"Error")</f>
        <v>Error</v>
      </c>
      <c r="AZ62" s="1" t="str">
        <f>IFERROR(VLOOKUP(San[[#This Row],[Reliability_SL1]],$AS$5:$AT$8,2,FALSE),"Error")</f>
        <v>Error</v>
      </c>
      <c r="BA62" s="1">
        <f>IFERROR(VLOOKUP(San[[#This Row],[EnvPro_SL1]],$AS$5:$AT$8,2,FALSE),"Error")</f>
        <v>2</v>
      </c>
    </row>
    <row r="63" spans="2:53">
      <c r="B63" s="133" t="s">
        <v>371</v>
      </c>
      <c r="C63" s="133" t="s">
        <v>1748</v>
      </c>
      <c r="D63" s="133" t="s">
        <v>1749</v>
      </c>
      <c r="E63" s="171" t="s">
        <v>363</v>
      </c>
      <c r="F63" s="172" t="s">
        <v>1617</v>
      </c>
      <c r="G63" s="173" t="s">
        <v>1770</v>
      </c>
      <c r="H63" s="50" t="s">
        <v>1601</v>
      </c>
      <c r="I63" s="50" t="s">
        <v>18</v>
      </c>
      <c r="J63" s="133" t="s">
        <v>1773</v>
      </c>
      <c r="K63" s="50" t="s">
        <v>1754</v>
      </c>
      <c r="L63" s="50" t="s">
        <v>1753</v>
      </c>
      <c r="M63" s="133" t="s">
        <v>1754</v>
      </c>
      <c r="N63" s="133" t="s">
        <v>1601</v>
      </c>
      <c r="O63" s="133" t="s">
        <v>1601</v>
      </c>
      <c r="P63" s="133" t="s">
        <v>1601</v>
      </c>
      <c r="Q63" s="133" t="s">
        <v>1755</v>
      </c>
      <c r="R63" s="142" t="s">
        <v>1601</v>
      </c>
      <c r="S63" s="174" t="s">
        <v>1601</v>
      </c>
      <c r="T63" s="175" t="s">
        <v>1601</v>
      </c>
      <c r="U63" s="133" t="s">
        <v>1756</v>
      </c>
      <c r="V63" s="133" t="s">
        <v>1754</v>
      </c>
      <c r="W63" s="133" t="str">
        <f>IF([Access_Indicator2]="Yes","No service",IF([Access_Indicator3]="Available", "Improved",IF([Access_Indicator4]="No", "Limited",IF(AND([Access_Indicator4]="yes", [Access_Indicator5]&lt;=[Access_Indicator6]),"Basic","Limited"))))</f>
        <v>Limited</v>
      </c>
      <c r="X63" s="133" t="str">
        <f>IF([Use_Indicator1]="", "Fill in data", IF([Use_Indicator1]="All", "Improved", IF([Use_Indicator1]="Some", "Basic", IF([Use_Indicator1]="No use", "No Service"))))</f>
        <v>Improved</v>
      </c>
      <c r="Y63" s="134" t="s">
        <v>1601</v>
      </c>
      <c r="Z63" s="134" t="str">
        <f>IF(S63="No data", "No Data", IF([Reliability_Indicator2]="Yes","No Service", IF(S63="Routine", "Improved", IF(S63="Unreliable", "Basic", IF(S63="No O&amp;M", "No service")))))</f>
        <v>No Data</v>
      </c>
      <c r="AA63" s="133" t="str">
        <f>IF([EnvPro_Indicator1]="", "Fill in data", IF([EnvPro_Indicator1]="Significant pollution", "No service", IF(AND([EnvPro_Indicator1]="Not polluting groundwater &amp; not untreated in river", [EnvPro_Indicator2]="No"),"Basic", IF([EnvPro_Indicator2]="Yes", "Improved"))))</f>
        <v>Basic</v>
      </c>
      <c r="AB63" s="134" t="str">
        <f t="shared" si="0"/>
        <v>Limited</v>
      </c>
      <c r="AC63" s="134" t="str">
        <f>IF(OR(San[[#This Row],[Access_SL1]]="No data",San[[#This Row],[Use_SL1]]="No data",San[[#This Row],[Reliability_SL1]]="No data",San[[#This Row],[EnvPro_SL1]]="No data"),"Incomplete", "Complete")</f>
        <v>Incomplete</v>
      </c>
      <c r="AD63" s="176" t="s">
        <v>1601</v>
      </c>
      <c r="AE63" s="176" t="s">
        <v>1601</v>
      </c>
      <c r="AF63" s="136" t="s">
        <v>1601</v>
      </c>
      <c r="AG63" s="136" t="s">
        <v>1601</v>
      </c>
      <c r="AH63" s="136" t="s">
        <v>1601</v>
      </c>
      <c r="AW63" s="1">
        <f>IFERROR(VLOOKUP(San[[#This Row],[Access_SL1]],$AS$5:$AT$8,2,FALSE),"Error")</f>
        <v>1</v>
      </c>
      <c r="AX63" s="1">
        <f>IFERROR(VLOOKUP(San[[#This Row],[Use_SL1]],$AS$5:$AT$8,2,FALSE),"Error")</f>
        <v>3</v>
      </c>
      <c r="AY63" s="1" t="str">
        <f>IFERROR(VLOOKUP(San[[#This Row],[Use_SL2]],$AS$5:$AT$8,2,FALSE),"Error")</f>
        <v>Error</v>
      </c>
      <c r="AZ63" s="1" t="str">
        <f>IFERROR(VLOOKUP(San[[#This Row],[Reliability_SL1]],$AS$5:$AT$8,2,FALSE),"Error")</f>
        <v>Error</v>
      </c>
      <c r="BA63" s="1">
        <f>IFERROR(VLOOKUP(San[[#This Row],[EnvPro_SL1]],$AS$5:$AT$8,2,FALSE),"Error")</f>
        <v>2</v>
      </c>
    </row>
    <row r="64" spans="2:53">
      <c r="B64" s="133" t="s">
        <v>372</v>
      </c>
      <c r="C64" s="133" t="s">
        <v>1748</v>
      </c>
      <c r="D64" s="133" t="s">
        <v>1749</v>
      </c>
      <c r="E64" s="171" t="s">
        <v>363</v>
      </c>
      <c r="F64" s="172" t="s">
        <v>1617</v>
      </c>
      <c r="G64" s="173" t="s">
        <v>1771</v>
      </c>
      <c r="H64" s="50" t="s">
        <v>1601</v>
      </c>
      <c r="I64" s="50" t="s">
        <v>18</v>
      </c>
      <c r="J64" s="133" t="s">
        <v>1773</v>
      </c>
      <c r="K64" s="50" t="s">
        <v>1754</v>
      </c>
      <c r="L64" s="50" t="s">
        <v>1753</v>
      </c>
      <c r="M64" s="133" t="s">
        <v>1754</v>
      </c>
      <c r="N64" s="133" t="s">
        <v>1601</v>
      </c>
      <c r="O64" s="133" t="s">
        <v>1601</v>
      </c>
      <c r="P64" s="133" t="s">
        <v>1601</v>
      </c>
      <c r="Q64" s="133" t="s">
        <v>1755</v>
      </c>
      <c r="R64" s="142" t="s">
        <v>1601</v>
      </c>
      <c r="S64" s="174" t="s">
        <v>1601</v>
      </c>
      <c r="T64" s="175" t="s">
        <v>1601</v>
      </c>
      <c r="U64" s="133" t="s">
        <v>1756</v>
      </c>
      <c r="V64" s="133" t="s">
        <v>1754</v>
      </c>
      <c r="W64" s="133" t="str">
        <f>IF([Access_Indicator2]="Yes","No service",IF([Access_Indicator3]="Available", "Improved",IF([Access_Indicator4]="No", "Limited",IF(AND([Access_Indicator4]="yes", [Access_Indicator5]&lt;=[Access_Indicator6]),"Basic","Limited"))))</f>
        <v>Limited</v>
      </c>
      <c r="X64" s="133" t="str">
        <f>IF([Use_Indicator1]="", "Fill in data", IF([Use_Indicator1]="All", "Improved", IF([Use_Indicator1]="Some", "Basic", IF([Use_Indicator1]="No use", "No Service"))))</f>
        <v>Improved</v>
      </c>
      <c r="Y64" s="134" t="s">
        <v>1601</v>
      </c>
      <c r="Z64" s="134" t="str">
        <f>IF(S64="No data", "No Data", IF([Reliability_Indicator2]="Yes","No Service", IF(S64="Routine", "Improved", IF(S64="Unreliable", "Basic", IF(S64="No O&amp;M", "No service")))))</f>
        <v>No Data</v>
      </c>
      <c r="AA64" s="133" t="str">
        <f>IF([EnvPro_Indicator1]="", "Fill in data", IF([EnvPro_Indicator1]="Significant pollution", "No service", IF(AND([EnvPro_Indicator1]="Not polluting groundwater &amp; not untreated in river", [EnvPro_Indicator2]="No"),"Basic", IF([EnvPro_Indicator2]="Yes", "Improved"))))</f>
        <v>Basic</v>
      </c>
      <c r="AB64" s="134" t="str">
        <f t="shared" si="0"/>
        <v>Limited</v>
      </c>
      <c r="AC64" s="134" t="str">
        <f>IF(OR(San[[#This Row],[Access_SL1]]="No data",San[[#This Row],[Use_SL1]]="No data",San[[#This Row],[Reliability_SL1]]="No data",San[[#This Row],[EnvPro_SL1]]="No data"),"Incomplete", "Complete")</f>
        <v>Incomplete</v>
      </c>
      <c r="AD64" s="176" t="s">
        <v>1601</v>
      </c>
      <c r="AE64" s="176" t="s">
        <v>1601</v>
      </c>
      <c r="AF64" s="136" t="s">
        <v>1601</v>
      </c>
      <c r="AG64" s="136" t="s">
        <v>1601</v>
      </c>
      <c r="AH64" s="136" t="s">
        <v>1601</v>
      </c>
      <c r="AW64" s="1">
        <f>IFERROR(VLOOKUP(San[[#This Row],[Access_SL1]],$AS$5:$AT$8,2,FALSE),"Error")</f>
        <v>1</v>
      </c>
      <c r="AX64" s="1">
        <f>IFERROR(VLOOKUP(San[[#This Row],[Use_SL1]],$AS$5:$AT$8,2,FALSE),"Error")</f>
        <v>3</v>
      </c>
      <c r="AY64" s="1" t="str">
        <f>IFERROR(VLOOKUP(San[[#This Row],[Use_SL2]],$AS$5:$AT$8,2,FALSE),"Error")</f>
        <v>Error</v>
      </c>
      <c r="AZ64" s="1" t="str">
        <f>IFERROR(VLOOKUP(San[[#This Row],[Reliability_SL1]],$AS$5:$AT$8,2,FALSE),"Error")</f>
        <v>Error</v>
      </c>
      <c r="BA64" s="1">
        <f>IFERROR(VLOOKUP(San[[#This Row],[EnvPro_SL1]],$AS$5:$AT$8,2,FALSE),"Error")</f>
        <v>2</v>
      </c>
    </row>
    <row r="65" spans="2:53">
      <c r="B65" s="133" t="s">
        <v>373</v>
      </c>
      <c r="C65" s="133" t="s">
        <v>1748</v>
      </c>
      <c r="D65" s="133" t="s">
        <v>1749</v>
      </c>
      <c r="E65" s="171" t="s">
        <v>374</v>
      </c>
      <c r="F65" s="172" t="s">
        <v>1632</v>
      </c>
      <c r="G65" s="173" t="s">
        <v>1750</v>
      </c>
      <c r="H65" s="50" t="s">
        <v>1601</v>
      </c>
      <c r="I65" s="50" t="s">
        <v>18</v>
      </c>
      <c r="J65" s="133" t="s">
        <v>1774</v>
      </c>
      <c r="K65" s="50" t="s">
        <v>1754</v>
      </c>
      <c r="L65" s="50" t="s">
        <v>1776</v>
      </c>
      <c r="M65" s="133" t="s">
        <v>1752</v>
      </c>
      <c r="N65" s="133" t="s">
        <v>1601</v>
      </c>
      <c r="O65" s="133" t="s">
        <v>1601</v>
      </c>
      <c r="P65" s="133" t="s">
        <v>1601</v>
      </c>
      <c r="Q65" s="133" t="s">
        <v>1765</v>
      </c>
      <c r="R65" s="142" t="s">
        <v>1601</v>
      </c>
      <c r="S65" s="174" t="s">
        <v>1777</v>
      </c>
      <c r="T65" s="175" t="s">
        <v>1754</v>
      </c>
      <c r="U65" s="133" t="s">
        <v>1756</v>
      </c>
      <c r="V65" s="133" t="s">
        <v>1754</v>
      </c>
      <c r="W65" s="133" t="str">
        <f>IF([Access_Indicator2]="Yes","No service",IF([Access_Indicator3]="Available", "Improved",IF([Access_Indicator4]="No", "Limited",IF(AND([Access_Indicator4]="yes", [Access_Indicator5]&lt;=[Access_Indicator6]),"Basic","Limited"))))</f>
        <v>Improved</v>
      </c>
      <c r="X65" s="133" t="str">
        <f>IF([Use_Indicator1]="", "Fill in data", IF([Use_Indicator1]="All", "Improved", IF([Use_Indicator1]="Some", "Basic", IF([Use_Indicator1]="No use", "No Service"))))</f>
        <v>No Service</v>
      </c>
      <c r="Y65" s="134" t="s">
        <v>1601</v>
      </c>
      <c r="Z65" s="134" t="str">
        <f>IF(S65="No data", "No Data", IF([Reliability_Indicator2]="Yes","No Service", IF(S65="Routine", "Improved", IF(S65="Unreliable", "Basic", IF(S65="No O&amp;M", "No service")))))</f>
        <v>No service</v>
      </c>
      <c r="AA65" s="133" t="str">
        <f>IF([EnvPro_Indicator1]="", "Fill in data", IF([EnvPro_Indicator1]="Significant pollution", "No service", IF(AND([EnvPro_Indicator1]="Not polluting groundwater &amp; not untreated in river", [EnvPro_Indicator2]="No"),"Basic", IF([EnvPro_Indicator2]="Yes", "Improved"))))</f>
        <v>Basic</v>
      </c>
      <c r="AB65" s="134" t="str">
        <f t="shared" si="0"/>
        <v>No Service</v>
      </c>
      <c r="AC65" s="134" t="str">
        <f>IF(OR(San[[#This Row],[Access_SL1]]="No data",San[[#This Row],[Use_SL1]]="No data",San[[#This Row],[Reliability_SL1]]="No data",San[[#This Row],[EnvPro_SL1]]="No data"),"Incomplete", "Complete")</f>
        <v>Complete</v>
      </c>
      <c r="AD65" s="176" t="s">
        <v>1601</v>
      </c>
      <c r="AE65" s="176" t="s">
        <v>1601</v>
      </c>
      <c r="AF65" s="136" t="s">
        <v>1601</v>
      </c>
      <c r="AG65" s="136" t="s">
        <v>1601</v>
      </c>
      <c r="AH65" s="136" t="s">
        <v>1601</v>
      </c>
      <c r="AW65" s="1">
        <f>IFERROR(VLOOKUP(San[[#This Row],[Access_SL1]],$AS$5:$AT$8,2,FALSE),"Error")</f>
        <v>3</v>
      </c>
      <c r="AX65" s="1">
        <f>IFERROR(VLOOKUP(San[[#This Row],[Use_SL1]],$AS$5:$AT$8,2,FALSE),"Error")</f>
        <v>0</v>
      </c>
      <c r="AY65" s="1" t="str">
        <f>IFERROR(VLOOKUP(San[[#This Row],[Use_SL2]],$AS$5:$AT$8,2,FALSE),"Error")</f>
        <v>Error</v>
      </c>
      <c r="AZ65" s="1">
        <f>IFERROR(VLOOKUP(San[[#This Row],[Reliability_SL1]],$AS$5:$AT$8,2,FALSE),"Error")</f>
        <v>0</v>
      </c>
      <c r="BA65" s="1">
        <f>IFERROR(VLOOKUP(San[[#This Row],[EnvPro_SL1]],$AS$5:$AT$8,2,FALSE),"Error")</f>
        <v>2</v>
      </c>
    </row>
    <row r="66" spans="2:53">
      <c r="B66" s="133" t="s">
        <v>375</v>
      </c>
      <c r="C66" s="133" t="s">
        <v>1748</v>
      </c>
      <c r="D66" s="133" t="s">
        <v>1749</v>
      </c>
      <c r="E66" s="171" t="s">
        <v>374</v>
      </c>
      <c r="F66" s="172" t="s">
        <v>1632</v>
      </c>
      <c r="G66" s="173" t="s">
        <v>1758</v>
      </c>
      <c r="H66" s="50" t="s">
        <v>1601</v>
      </c>
      <c r="I66" s="50" t="s">
        <v>18</v>
      </c>
      <c r="J66" s="133" t="s">
        <v>1774</v>
      </c>
      <c r="K66" s="50" t="s">
        <v>1754</v>
      </c>
      <c r="L66" s="50" t="s">
        <v>1776</v>
      </c>
      <c r="M66" s="133" t="s">
        <v>1752</v>
      </c>
      <c r="N66" s="133" t="s">
        <v>1601</v>
      </c>
      <c r="O66" s="133" t="s">
        <v>1601</v>
      </c>
      <c r="P66" s="133" t="s">
        <v>1601</v>
      </c>
      <c r="Q66" s="133" t="s">
        <v>1765</v>
      </c>
      <c r="R66" s="142" t="s">
        <v>1601</v>
      </c>
      <c r="S66" s="174" t="s">
        <v>1777</v>
      </c>
      <c r="T66" s="175" t="s">
        <v>1754</v>
      </c>
      <c r="U66" s="133" t="s">
        <v>1756</v>
      </c>
      <c r="V66" s="133" t="s">
        <v>1754</v>
      </c>
      <c r="W66" s="133" t="str">
        <f>IF([Access_Indicator2]="Yes","No service",IF([Access_Indicator3]="Available", "Improved",IF([Access_Indicator4]="No", "Limited",IF(AND([Access_Indicator4]="yes", [Access_Indicator5]&lt;=[Access_Indicator6]),"Basic","Limited"))))</f>
        <v>Improved</v>
      </c>
      <c r="X66" s="133" t="str">
        <f>IF([Use_Indicator1]="", "Fill in data", IF([Use_Indicator1]="All", "Improved", IF([Use_Indicator1]="Some", "Basic", IF([Use_Indicator1]="No use", "No Service"))))</f>
        <v>No Service</v>
      </c>
      <c r="Y66" s="134" t="s">
        <v>1601</v>
      </c>
      <c r="Z66" s="134" t="str">
        <f>IF(S66="No data", "No Data", IF([Reliability_Indicator2]="Yes","No Service", IF(S66="Routine", "Improved", IF(S66="Unreliable", "Basic", IF(S66="No O&amp;M", "No service")))))</f>
        <v>No service</v>
      </c>
      <c r="AA66" s="133" t="str">
        <f>IF([EnvPro_Indicator1]="", "Fill in data", IF([EnvPro_Indicator1]="Significant pollution", "No service", IF(AND([EnvPro_Indicator1]="Not polluting groundwater &amp; not untreated in river", [EnvPro_Indicator2]="No"),"Basic", IF([EnvPro_Indicator2]="Yes", "Improved"))))</f>
        <v>Basic</v>
      </c>
      <c r="AB66" s="134" t="str">
        <f t="shared" si="0"/>
        <v>No Service</v>
      </c>
      <c r="AC66" s="134" t="str">
        <f>IF(OR(San[[#This Row],[Access_SL1]]="No data",San[[#This Row],[Use_SL1]]="No data",San[[#This Row],[Reliability_SL1]]="No data",San[[#This Row],[EnvPro_SL1]]="No data"),"Incomplete", "Complete")</f>
        <v>Complete</v>
      </c>
      <c r="AD66" s="176" t="s">
        <v>1601</v>
      </c>
      <c r="AE66" s="176" t="s">
        <v>1601</v>
      </c>
      <c r="AF66" s="136" t="s">
        <v>1601</v>
      </c>
      <c r="AG66" s="136" t="s">
        <v>1601</v>
      </c>
      <c r="AH66" s="136" t="s">
        <v>1601</v>
      </c>
      <c r="AW66" s="1">
        <f>IFERROR(VLOOKUP(San[[#This Row],[Access_SL1]],$AS$5:$AT$8,2,FALSE),"Error")</f>
        <v>3</v>
      </c>
      <c r="AX66" s="1">
        <f>IFERROR(VLOOKUP(San[[#This Row],[Use_SL1]],$AS$5:$AT$8,2,FALSE),"Error")</f>
        <v>0</v>
      </c>
      <c r="AY66" s="1" t="str">
        <f>IFERROR(VLOOKUP(San[[#This Row],[Use_SL2]],$AS$5:$AT$8,2,FALSE),"Error")</f>
        <v>Error</v>
      </c>
      <c r="AZ66" s="1">
        <f>IFERROR(VLOOKUP(San[[#This Row],[Reliability_SL1]],$AS$5:$AT$8,2,FALSE),"Error")</f>
        <v>0</v>
      </c>
      <c r="BA66" s="1">
        <f>IFERROR(VLOOKUP(San[[#This Row],[EnvPro_SL1]],$AS$5:$AT$8,2,FALSE),"Error")</f>
        <v>2</v>
      </c>
    </row>
    <row r="67" spans="2:53">
      <c r="B67" s="133" t="s">
        <v>376</v>
      </c>
      <c r="C67" s="133" t="s">
        <v>1748</v>
      </c>
      <c r="D67" s="133" t="s">
        <v>1749</v>
      </c>
      <c r="E67" s="171" t="s">
        <v>374</v>
      </c>
      <c r="F67" s="172" t="s">
        <v>1632</v>
      </c>
      <c r="G67" s="173" t="s">
        <v>1760</v>
      </c>
      <c r="H67" s="50" t="s">
        <v>1601</v>
      </c>
      <c r="I67" s="50" t="s">
        <v>18</v>
      </c>
      <c r="J67" s="133" t="s">
        <v>1772</v>
      </c>
      <c r="K67" s="50" t="s">
        <v>1754</v>
      </c>
      <c r="L67" s="50" t="s">
        <v>1753</v>
      </c>
      <c r="M67" s="133" t="s">
        <v>1754</v>
      </c>
      <c r="N67" s="133" t="s">
        <v>1601</v>
      </c>
      <c r="O67" s="133" t="s">
        <v>1601</v>
      </c>
      <c r="P67" s="133" t="s">
        <v>1601</v>
      </c>
      <c r="Q67" s="133" t="s">
        <v>1755</v>
      </c>
      <c r="R67" s="142" t="s">
        <v>1601</v>
      </c>
      <c r="S67" s="174" t="s">
        <v>1601</v>
      </c>
      <c r="T67" s="175" t="s">
        <v>1754</v>
      </c>
      <c r="U67" s="133" t="s">
        <v>1756</v>
      </c>
      <c r="V67" s="133" t="s">
        <v>1754</v>
      </c>
      <c r="W67" s="133" t="str">
        <f>IF([Access_Indicator2]="Yes","No service",IF([Access_Indicator3]="Available", "Improved",IF([Access_Indicator4]="No", "Limited",IF(AND([Access_Indicator4]="yes", [Access_Indicator5]&lt;=[Access_Indicator6]),"Basic","Limited"))))</f>
        <v>Limited</v>
      </c>
      <c r="X67" s="133" t="str">
        <f>IF([Use_Indicator1]="", "Fill in data", IF([Use_Indicator1]="All", "Improved", IF([Use_Indicator1]="Some", "Basic", IF([Use_Indicator1]="No use", "No Service"))))</f>
        <v>Improved</v>
      </c>
      <c r="Y67" s="134" t="s">
        <v>1601</v>
      </c>
      <c r="Z67" s="134" t="str">
        <f>IF(S67="No data", "No Data", IF([Reliability_Indicator2]="Yes","No Service", IF(S67="Routine", "Improved", IF(S67="Unreliable", "Basic", IF(S67="No O&amp;M", "No service")))))</f>
        <v>No Data</v>
      </c>
      <c r="AA67" s="133" t="str">
        <f>IF([EnvPro_Indicator1]="", "Fill in data", IF([EnvPro_Indicator1]="Significant pollution", "No service", IF(AND([EnvPro_Indicator1]="Not polluting groundwater &amp; not untreated in river", [EnvPro_Indicator2]="No"),"Basic", IF([EnvPro_Indicator2]="Yes", "Improved"))))</f>
        <v>Basic</v>
      </c>
      <c r="AB67" s="134" t="str">
        <f t="shared" si="0"/>
        <v>Limited</v>
      </c>
      <c r="AC67" s="134" t="str">
        <f>IF(OR(San[[#This Row],[Access_SL1]]="No data",San[[#This Row],[Use_SL1]]="No data",San[[#This Row],[Reliability_SL1]]="No data",San[[#This Row],[EnvPro_SL1]]="No data"),"Incomplete", "Complete")</f>
        <v>Incomplete</v>
      </c>
      <c r="AD67" s="176" t="s">
        <v>1601</v>
      </c>
      <c r="AE67" s="176" t="s">
        <v>1601</v>
      </c>
      <c r="AF67" s="136" t="s">
        <v>1601</v>
      </c>
      <c r="AG67" s="136" t="s">
        <v>1601</v>
      </c>
      <c r="AH67" s="136" t="s">
        <v>1601</v>
      </c>
      <c r="AW67" s="1">
        <f>IFERROR(VLOOKUP(San[[#This Row],[Access_SL1]],$AS$5:$AT$8,2,FALSE),"Error")</f>
        <v>1</v>
      </c>
      <c r="AX67" s="1">
        <f>IFERROR(VLOOKUP(San[[#This Row],[Use_SL1]],$AS$5:$AT$8,2,FALSE),"Error")</f>
        <v>3</v>
      </c>
      <c r="AY67" s="1" t="str">
        <f>IFERROR(VLOOKUP(San[[#This Row],[Use_SL2]],$AS$5:$AT$8,2,FALSE),"Error")</f>
        <v>Error</v>
      </c>
      <c r="AZ67" s="1" t="str">
        <f>IFERROR(VLOOKUP(San[[#This Row],[Reliability_SL1]],$AS$5:$AT$8,2,FALSE),"Error")</f>
        <v>Error</v>
      </c>
      <c r="BA67" s="1">
        <f>IFERROR(VLOOKUP(San[[#This Row],[EnvPro_SL1]],$AS$5:$AT$8,2,FALSE),"Error")</f>
        <v>2</v>
      </c>
    </row>
    <row r="68" spans="2:53">
      <c r="B68" s="133" t="s">
        <v>377</v>
      </c>
      <c r="C68" s="133" t="s">
        <v>1748</v>
      </c>
      <c r="D68" s="133" t="s">
        <v>1749</v>
      </c>
      <c r="E68" s="171" t="s">
        <v>374</v>
      </c>
      <c r="F68" s="172" t="s">
        <v>1632</v>
      </c>
      <c r="G68" s="173" t="s">
        <v>1762</v>
      </c>
      <c r="H68" s="50" t="s">
        <v>1601</v>
      </c>
      <c r="I68" s="50" t="s">
        <v>18</v>
      </c>
      <c r="J68" s="133" t="s">
        <v>1773</v>
      </c>
      <c r="K68" s="50" t="s">
        <v>1754</v>
      </c>
      <c r="L68" s="50" t="s">
        <v>1753</v>
      </c>
      <c r="M68" s="133" t="s">
        <v>1754</v>
      </c>
      <c r="N68" s="133" t="s">
        <v>1601</v>
      </c>
      <c r="O68" s="133" t="s">
        <v>1601</v>
      </c>
      <c r="P68" s="133" t="s">
        <v>1601</v>
      </c>
      <c r="Q68" s="133" t="s">
        <v>1755</v>
      </c>
      <c r="R68" s="142" t="s">
        <v>1601</v>
      </c>
      <c r="S68" s="174" t="s">
        <v>1601</v>
      </c>
      <c r="T68" s="175" t="s">
        <v>1601</v>
      </c>
      <c r="U68" s="133" t="s">
        <v>1756</v>
      </c>
      <c r="V68" s="133" t="s">
        <v>1754</v>
      </c>
      <c r="W68" s="133" t="str">
        <f>IF([Access_Indicator2]="Yes","No service",IF([Access_Indicator3]="Available", "Improved",IF([Access_Indicator4]="No", "Limited",IF(AND([Access_Indicator4]="yes", [Access_Indicator5]&lt;=[Access_Indicator6]),"Basic","Limited"))))</f>
        <v>Limited</v>
      </c>
      <c r="X68" s="133" t="str">
        <f>IF([Use_Indicator1]="", "Fill in data", IF([Use_Indicator1]="All", "Improved", IF([Use_Indicator1]="Some", "Basic", IF([Use_Indicator1]="No use", "No Service"))))</f>
        <v>Improved</v>
      </c>
      <c r="Y68" s="134" t="s">
        <v>1601</v>
      </c>
      <c r="Z68" s="134" t="str">
        <f>IF(S68="No data", "No Data", IF([Reliability_Indicator2]="Yes","No Service", IF(S68="Routine", "Improved", IF(S68="Unreliable", "Basic", IF(S68="No O&amp;M", "No service")))))</f>
        <v>No Data</v>
      </c>
      <c r="AA68" s="133" t="str">
        <f>IF([EnvPro_Indicator1]="", "Fill in data", IF([EnvPro_Indicator1]="Significant pollution", "No service", IF(AND([EnvPro_Indicator1]="Not polluting groundwater &amp; not untreated in river", [EnvPro_Indicator2]="No"),"Basic", IF([EnvPro_Indicator2]="Yes", "Improved"))))</f>
        <v>Basic</v>
      </c>
      <c r="AB68" s="134" t="str">
        <f t="shared" si="0"/>
        <v>Limited</v>
      </c>
      <c r="AC68" s="134" t="str">
        <f>IF(OR(San[[#This Row],[Access_SL1]]="No data",San[[#This Row],[Use_SL1]]="No data",San[[#This Row],[Reliability_SL1]]="No data",San[[#This Row],[EnvPro_SL1]]="No data"),"Incomplete", "Complete")</f>
        <v>Incomplete</v>
      </c>
      <c r="AD68" s="176" t="s">
        <v>1601</v>
      </c>
      <c r="AE68" s="176" t="s">
        <v>1601</v>
      </c>
      <c r="AF68" s="136" t="s">
        <v>1601</v>
      </c>
      <c r="AG68" s="136" t="s">
        <v>1601</v>
      </c>
      <c r="AH68" s="136" t="s">
        <v>1601</v>
      </c>
      <c r="AW68" s="1">
        <f>IFERROR(VLOOKUP(San[[#This Row],[Access_SL1]],$AS$5:$AT$8,2,FALSE),"Error")</f>
        <v>1</v>
      </c>
      <c r="AX68" s="1">
        <f>IFERROR(VLOOKUP(San[[#This Row],[Use_SL1]],$AS$5:$AT$8,2,FALSE),"Error")</f>
        <v>3</v>
      </c>
      <c r="AY68" s="1" t="str">
        <f>IFERROR(VLOOKUP(San[[#This Row],[Use_SL2]],$AS$5:$AT$8,2,FALSE),"Error")</f>
        <v>Error</v>
      </c>
      <c r="AZ68" s="1" t="str">
        <f>IFERROR(VLOOKUP(San[[#This Row],[Reliability_SL1]],$AS$5:$AT$8,2,FALSE),"Error")</f>
        <v>Error</v>
      </c>
      <c r="BA68" s="1">
        <f>IFERROR(VLOOKUP(San[[#This Row],[EnvPro_SL1]],$AS$5:$AT$8,2,FALSE),"Error")</f>
        <v>2</v>
      </c>
    </row>
    <row r="69" spans="2:53">
      <c r="B69" s="133" t="s">
        <v>378</v>
      </c>
      <c r="C69" s="133" t="s">
        <v>1748</v>
      </c>
      <c r="D69" s="133" t="s">
        <v>1749</v>
      </c>
      <c r="E69" s="171" t="s">
        <v>374</v>
      </c>
      <c r="F69" s="172" t="s">
        <v>1632</v>
      </c>
      <c r="G69" s="173" t="s">
        <v>1764</v>
      </c>
      <c r="H69" s="50" t="s">
        <v>1601</v>
      </c>
      <c r="I69" s="50" t="s">
        <v>18</v>
      </c>
      <c r="J69" s="133" t="s">
        <v>1772</v>
      </c>
      <c r="K69" s="50" t="s">
        <v>1754</v>
      </c>
      <c r="L69" s="50" t="s">
        <v>1753</v>
      </c>
      <c r="M69" s="133" t="s">
        <v>1754</v>
      </c>
      <c r="N69" s="133" t="s">
        <v>1601</v>
      </c>
      <c r="O69" s="133" t="s">
        <v>1601</v>
      </c>
      <c r="P69" s="133" t="s">
        <v>1601</v>
      </c>
      <c r="Q69" s="133" t="s">
        <v>1755</v>
      </c>
      <c r="R69" s="142" t="s">
        <v>1601</v>
      </c>
      <c r="S69" s="174" t="s">
        <v>1601</v>
      </c>
      <c r="T69" s="175" t="s">
        <v>1754</v>
      </c>
      <c r="U69" s="133" t="s">
        <v>1756</v>
      </c>
      <c r="V69" s="133" t="s">
        <v>1754</v>
      </c>
      <c r="W69" s="133" t="str">
        <f>IF([Access_Indicator2]="Yes","No service",IF([Access_Indicator3]="Available", "Improved",IF([Access_Indicator4]="No", "Limited",IF(AND([Access_Indicator4]="yes", [Access_Indicator5]&lt;=[Access_Indicator6]),"Basic","Limited"))))</f>
        <v>Limited</v>
      </c>
      <c r="X69" s="133" t="str">
        <f>IF([Use_Indicator1]="", "Fill in data", IF([Use_Indicator1]="All", "Improved", IF([Use_Indicator1]="Some", "Basic", IF([Use_Indicator1]="No use", "No Service"))))</f>
        <v>Improved</v>
      </c>
      <c r="Y69" s="134" t="s">
        <v>1601</v>
      </c>
      <c r="Z69" s="134" t="str">
        <f>IF(S69="No data", "No Data", IF([Reliability_Indicator2]="Yes","No Service", IF(S69="Routine", "Improved", IF(S69="Unreliable", "Basic", IF(S69="No O&amp;M", "No service")))))</f>
        <v>No Data</v>
      </c>
      <c r="AA69" s="133" t="str">
        <f>IF([EnvPro_Indicator1]="", "Fill in data", IF([EnvPro_Indicator1]="Significant pollution", "No service", IF(AND([EnvPro_Indicator1]="Not polluting groundwater &amp; not untreated in river", [EnvPro_Indicator2]="No"),"Basic", IF([EnvPro_Indicator2]="Yes", "Improved"))))</f>
        <v>Basic</v>
      </c>
      <c r="AB69" s="134" t="str">
        <f t="shared" ref="AB69:AB132" si="1">VLOOKUP(MIN(AW69:BA69),$AR$5:$AS$8,2,FALSE)</f>
        <v>Limited</v>
      </c>
      <c r="AC69" s="134" t="str">
        <f>IF(OR(San[[#This Row],[Access_SL1]]="No data",San[[#This Row],[Use_SL1]]="No data",San[[#This Row],[Reliability_SL1]]="No data",San[[#This Row],[EnvPro_SL1]]="No data"),"Incomplete", "Complete")</f>
        <v>Incomplete</v>
      </c>
      <c r="AD69" s="176" t="s">
        <v>1601</v>
      </c>
      <c r="AE69" s="176" t="s">
        <v>1601</v>
      </c>
      <c r="AF69" s="136" t="s">
        <v>1601</v>
      </c>
      <c r="AG69" s="136" t="s">
        <v>1601</v>
      </c>
      <c r="AH69" s="136" t="s">
        <v>1601</v>
      </c>
      <c r="AW69" s="1">
        <f>IFERROR(VLOOKUP(San[[#This Row],[Access_SL1]],$AS$5:$AT$8,2,FALSE),"Error")</f>
        <v>1</v>
      </c>
      <c r="AX69" s="1">
        <f>IFERROR(VLOOKUP(San[[#This Row],[Use_SL1]],$AS$5:$AT$8,2,FALSE),"Error")</f>
        <v>3</v>
      </c>
      <c r="AY69" s="1" t="str">
        <f>IFERROR(VLOOKUP(San[[#This Row],[Use_SL2]],$AS$5:$AT$8,2,FALSE),"Error")</f>
        <v>Error</v>
      </c>
      <c r="AZ69" s="1" t="str">
        <f>IFERROR(VLOOKUP(San[[#This Row],[Reliability_SL1]],$AS$5:$AT$8,2,FALSE),"Error")</f>
        <v>Error</v>
      </c>
      <c r="BA69" s="1">
        <f>IFERROR(VLOOKUP(San[[#This Row],[EnvPro_SL1]],$AS$5:$AT$8,2,FALSE),"Error")</f>
        <v>2</v>
      </c>
    </row>
    <row r="70" spans="2:53">
      <c r="B70" s="133" t="s">
        <v>379</v>
      </c>
      <c r="C70" s="133" t="s">
        <v>1748</v>
      </c>
      <c r="D70" s="133" t="s">
        <v>1749</v>
      </c>
      <c r="E70" s="171" t="s">
        <v>374</v>
      </c>
      <c r="F70" s="172" t="s">
        <v>1632</v>
      </c>
      <c r="G70" s="173" t="s">
        <v>1766</v>
      </c>
      <c r="H70" s="50" t="s">
        <v>1601</v>
      </c>
      <c r="I70" s="50" t="s">
        <v>18</v>
      </c>
      <c r="J70" s="133" t="s">
        <v>1772</v>
      </c>
      <c r="K70" s="50" t="s">
        <v>1754</v>
      </c>
      <c r="L70" s="50" t="s">
        <v>1753</v>
      </c>
      <c r="M70" s="133" t="s">
        <v>1754</v>
      </c>
      <c r="N70" s="133" t="s">
        <v>1601</v>
      </c>
      <c r="O70" s="133" t="s">
        <v>1601</v>
      </c>
      <c r="P70" s="133" t="s">
        <v>1601</v>
      </c>
      <c r="Q70" s="133" t="s">
        <v>1755</v>
      </c>
      <c r="R70" s="142" t="s">
        <v>1601</v>
      </c>
      <c r="S70" s="174" t="s">
        <v>1601</v>
      </c>
      <c r="T70" s="175" t="s">
        <v>1754</v>
      </c>
      <c r="U70" s="133" t="s">
        <v>1756</v>
      </c>
      <c r="V70" s="133" t="s">
        <v>1754</v>
      </c>
      <c r="W70" s="133" t="str">
        <f>IF([Access_Indicator2]="Yes","No service",IF([Access_Indicator3]="Available", "Improved",IF([Access_Indicator4]="No", "Limited",IF(AND([Access_Indicator4]="yes", [Access_Indicator5]&lt;=[Access_Indicator6]),"Basic","Limited"))))</f>
        <v>Limited</v>
      </c>
      <c r="X70" s="133" t="str">
        <f>IF([Use_Indicator1]="", "Fill in data", IF([Use_Indicator1]="All", "Improved", IF([Use_Indicator1]="Some", "Basic", IF([Use_Indicator1]="No use", "No Service"))))</f>
        <v>Improved</v>
      </c>
      <c r="Y70" s="134" t="s">
        <v>1601</v>
      </c>
      <c r="Z70" s="134" t="str">
        <f>IF(S70="No data", "No Data", IF([Reliability_Indicator2]="Yes","No Service", IF(S70="Routine", "Improved", IF(S70="Unreliable", "Basic", IF(S70="No O&amp;M", "No service")))))</f>
        <v>No Data</v>
      </c>
      <c r="AA70" s="133" t="str">
        <f>IF([EnvPro_Indicator1]="", "Fill in data", IF([EnvPro_Indicator1]="Significant pollution", "No service", IF(AND([EnvPro_Indicator1]="Not polluting groundwater &amp; not untreated in river", [EnvPro_Indicator2]="No"),"Basic", IF([EnvPro_Indicator2]="Yes", "Improved"))))</f>
        <v>Basic</v>
      </c>
      <c r="AB70" s="134" t="str">
        <f t="shared" si="1"/>
        <v>Limited</v>
      </c>
      <c r="AC70" s="134" t="str">
        <f>IF(OR(San[[#This Row],[Access_SL1]]="No data",San[[#This Row],[Use_SL1]]="No data",San[[#This Row],[Reliability_SL1]]="No data",San[[#This Row],[EnvPro_SL1]]="No data"),"Incomplete", "Complete")</f>
        <v>Incomplete</v>
      </c>
      <c r="AD70" s="176" t="s">
        <v>1601</v>
      </c>
      <c r="AE70" s="176" t="s">
        <v>1601</v>
      </c>
      <c r="AF70" s="136" t="s">
        <v>1601</v>
      </c>
      <c r="AG70" s="136" t="s">
        <v>1601</v>
      </c>
      <c r="AH70" s="136" t="s">
        <v>1601</v>
      </c>
      <c r="AW70" s="1">
        <f>IFERROR(VLOOKUP(San[[#This Row],[Access_SL1]],$AS$5:$AT$8,2,FALSE),"Error")</f>
        <v>1</v>
      </c>
      <c r="AX70" s="1">
        <f>IFERROR(VLOOKUP(San[[#This Row],[Use_SL1]],$AS$5:$AT$8,2,FALSE),"Error")</f>
        <v>3</v>
      </c>
      <c r="AY70" s="1" t="str">
        <f>IFERROR(VLOOKUP(San[[#This Row],[Use_SL2]],$AS$5:$AT$8,2,FALSE),"Error")</f>
        <v>Error</v>
      </c>
      <c r="AZ70" s="1" t="str">
        <f>IFERROR(VLOOKUP(San[[#This Row],[Reliability_SL1]],$AS$5:$AT$8,2,FALSE),"Error")</f>
        <v>Error</v>
      </c>
      <c r="BA70" s="1">
        <f>IFERROR(VLOOKUP(San[[#This Row],[EnvPro_SL1]],$AS$5:$AT$8,2,FALSE),"Error")</f>
        <v>2</v>
      </c>
    </row>
    <row r="71" spans="2:53">
      <c r="B71" s="133" t="s">
        <v>380</v>
      </c>
      <c r="C71" s="133" t="s">
        <v>1748</v>
      </c>
      <c r="D71" s="133" t="s">
        <v>1749</v>
      </c>
      <c r="E71" s="171" t="s">
        <v>374</v>
      </c>
      <c r="F71" s="172" t="s">
        <v>1632</v>
      </c>
      <c r="G71" s="173" t="s">
        <v>1767</v>
      </c>
      <c r="H71" s="50" t="s">
        <v>1601</v>
      </c>
      <c r="I71" s="50" t="s">
        <v>18</v>
      </c>
      <c r="J71" s="133" t="s">
        <v>1772</v>
      </c>
      <c r="K71" s="50" t="s">
        <v>1754</v>
      </c>
      <c r="L71" s="50" t="s">
        <v>1753</v>
      </c>
      <c r="M71" s="133" t="s">
        <v>1754</v>
      </c>
      <c r="N71" s="133" t="s">
        <v>1601</v>
      </c>
      <c r="O71" s="133" t="s">
        <v>1601</v>
      </c>
      <c r="P71" s="133" t="s">
        <v>1601</v>
      </c>
      <c r="Q71" s="133" t="s">
        <v>1755</v>
      </c>
      <c r="R71" s="142" t="s">
        <v>1601</v>
      </c>
      <c r="S71" s="174" t="s">
        <v>1601</v>
      </c>
      <c r="T71" s="175" t="s">
        <v>1754</v>
      </c>
      <c r="U71" s="133" t="s">
        <v>1756</v>
      </c>
      <c r="V71" s="133" t="s">
        <v>1754</v>
      </c>
      <c r="W71" s="133" t="str">
        <f>IF([Access_Indicator2]="Yes","No service",IF([Access_Indicator3]="Available", "Improved",IF([Access_Indicator4]="No", "Limited",IF(AND([Access_Indicator4]="yes", [Access_Indicator5]&lt;=[Access_Indicator6]),"Basic","Limited"))))</f>
        <v>Limited</v>
      </c>
      <c r="X71" s="133" t="str">
        <f>IF([Use_Indicator1]="", "Fill in data", IF([Use_Indicator1]="All", "Improved", IF([Use_Indicator1]="Some", "Basic", IF([Use_Indicator1]="No use", "No Service"))))</f>
        <v>Improved</v>
      </c>
      <c r="Y71" s="134" t="s">
        <v>1601</v>
      </c>
      <c r="Z71" s="134" t="str">
        <f>IF(S71="No data", "No Data", IF([Reliability_Indicator2]="Yes","No Service", IF(S71="Routine", "Improved", IF(S71="Unreliable", "Basic", IF(S71="No O&amp;M", "No service")))))</f>
        <v>No Data</v>
      </c>
      <c r="AA71" s="133" t="str">
        <f>IF([EnvPro_Indicator1]="", "Fill in data", IF([EnvPro_Indicator1]="Significant pollution", "No service", IF(AND([EnvPro_Indicator1]="Not polluting groundwater &amp; not untreated in river", [EnvPro_Indicator2]="No"),"Basic", IF([EnvPro_Indicator2]="Yes", "Improved"))))</f>
        <v>Basic</v>
      </c>
      <c r="AB71" s="134" t="str">
        <f t="shared" si="1"/>
        <v>Limited</v>
      </c>
      <c r="AC71" s="134" t="str">
        <f>IF(OR(San[[#This Row],[Access_SL1]]="No data",San[[#This Row],[Use_SL1]]="No data",San[[#This Row],[Reliability_SL1]]="No data",San[[#This Row],[EnvPro_SL1]]="No data"),"Incomplete", "Complete")</f>
        <v>Incomplete</v>
      </c>
      <c r="AD71" s="176" t="s">
        <v>1601</v>
      </c>
      <c r="AE71" s="176" t="s">
        <v>1601</v>
      </c>
      <c r="AF71" s="136" t="s">
        <v>1601</v>
      </c>
      <c r="AG71" s="136" t="s">
        <v>1601</v>
      </c>
      <c r="AH71" s="136" t="s">
        <v>1601</v>
      </c>
      <c r="AW71" s="1">
        <f>IFERROR(VLOOKUP(San[[#This Row],[Access_SL1]],$AS$5:$AT$8,2,FALSE),"Error")</f>
        <v>1</v>
      </c>
      <c r="AX71" s="1">
        <f>IFERROR(VLOOKUP(San[[#This Row],[Use_SL1]],$AS$5:$AT$8,2,FALSE),"Error")</f>
        <v>3</v>
      </c>
      <c r="AY71" s="1" t="str">
        <f>IFERROR(VLOOKUP(San[[#This Row],[Use_SL2]],$AS$5:$AT$8,2,FALSE),"Error")</f>
        <v>Error</v>
      </c>
      <c r="AZ71" s="1" t="str">
        <f>IFERROR(VLOOKUP(San[[#This Row],[Reliability_SL1]],$AS$5:$AT$8,2,FALSE),"Error")</f>
        <v>Error</v>
      </c>
      <c r="BA71" s="1">
        <f>IFERROR(VLOOKUP(San[[#This Row],[EnvPro_SL1]],$AS$5:$AT$8,2,FALSE),"Error")</f>
        <v>2</v>
      </c>
    </row>
    <row r="72" spans="2:53">
      <c r="B72" s="133" t="s">
        <v>381</v>
      </c>
      <c r="C72" s="133" t="s">
        <v>1748</v>
      </c>
      <c r="D72" s="133" t="s">
        <v>1749</v>
      </c>
      <c r="E72" s="171" t="s">
        <v>374</v>
      </c>
      <c r="F72" s="172" t="s">
        <v>1632</v>
      </c>
      <c r="G72" s="173" t="s">
        <v>1769</v>
      </c>
      <c r="H72" s="50" t="s">
        <v>1601</v>
      </c>
      <c r="I72" s="50" t="s">
        <v>18</v>
      </c>
      <c r="J72" s="133" t="s">
        <v>1772</v>
      </c>
      <c r="K72" s="50" t="s">
        <v>1754</v>
      </c>
      <c r="L72" s="50" t="s">
        <v>1753</v>
      </c>
      <c r="M72" s="133" t="s">
        <v>1754</v>
      </c>
      <c r="N72" s="133" t="s">
        <v>1601</v>
      </c>
      <c r="O72" s="133" t="s">
        <v>1601</v>
      </c>
      <c r="P72" s="133" t="s">
        <v>1601</v>
      </c>
      <c r="Q72" s="133" t="s">
        <v>1755</v>
      </c>
      <c r="R72" s="142" t="s">
        <v>1601</v>
      </c>
      <c r="S72" s="174" t="s">
        <v>1601</v>
      </c>
      <c r="T72" s="175" t="s">
        <v>1754</v>
      </c>
      <c r="U72" s="133" t="s">
        <v>1756</v>
      </c>
      <c r="V72" s="133" t="s">
        <v>1754</v>
      </c>
      <c r="W72" s="133" t="str">
        <f>IF([Access_Indicator2]="Yes","No service",IF([Access_Indicator3]="Available", "Improved",IF([Access_Indicator4]="No", "Limited",IF(AND([Access_Indicator4]="yes", [Access_Indicator5]&lt;=[Access_Indicator6]),"Basic","Limited"))))</f>
        <v>Limited</v>
      </c>
      <c r="X72" s="133" t="str">
        <f>IF([Use_Indicator1]="", "Fill in data", IF([Use_Indicator1]="All", "Improved", IF([Use_Indicator1]="Some", "Basic", IF([Use_Indicator1]="No use", "No Service"))))</f>
        <v>Improved</v>
      </c>
      <c r="Y72" s="134" t="s">
        <v>1601</v>
      </c>
      <c r="Z72" s="134" t="str">
        <f>IF(S72="No data", "No Data", IF([Reliability_Indicator2]="Yes","No Service", IF(S72="Routine", "Improved", IF(S72="Unreliable", "Basic", IF(S72="No O&amp;M", "No service")))))</f>
        <v>No Data</v>
      </c>
      <c r="AA72" s="133" t="str">
        <f>IF([EnvPro_Indicator1]="", "Fill in data", IF([EnvPro_Indicator1]="Significant pollution", "No service", IF(AND([EnvPro_Indicator1]="Not polluting groundwater &amp; not untreated in river", [EnvPro_Indicator2]="No"),"Basic", IF([EnvPro_Indicator2]="Yes", "Improved"))))</f>
        <v>Basic</v>
      </c>
      <c r="AB72" s="134" t="str">
        <f t="shared" si="1"/>
        <v>Limited</v>
      </c>
      <c r="AC72" s="134" t="str">
        <f>IF(OR(San[[#This Row],[Access_SL1]]="No data",San[[#This Row],[Use_SL1]]="No data",San[[#This Row],[Reliability_SL1]]="No data",San[[#This Row],[EnvPro_SL1]]="No data"),"Incomplete", "Complete")</f>
        <v>Incomplete</v>
      </c>
      <c r="AD72" s="176" t="s">
        <v>1601</v>
      </c>
      <c r="AE72" s="176" t="s">
        <v>1601</v>
      </c>
      <c r="AF72" s="136" t="s">
        <v>1601</v>
      </c>
      <c r="AG72" s="136" t="s">
        <v>1601</v>
      </c>
      <c r="AH72" s="136" t="s">
        <v>1601</v>
      </c>
      <c r="AW72" s="1">
        <f>IFERROR(VLOOKUP(San[[#This Row],[Access_SL1]],$AS$5:$AT$8,2,FALSE),"Error")</f>
        <v>1</v>
      </c>
      <c r="AX72" s="1">
        <f>IFERROR(VLOOKUP(San[[#This Row],[Use_SL1]],$AS$5:$AT$8,2,FALSE),"Error")</f>
        <v>3</v>
      </c>
      <c r="AY72" s="1" t="str">
        <f>IFERROR(VLOOKUP(San[[#This Row],[Use_SL2]],$AS$5:$AT$8,2,FALSE),"Error")</f>
        <v>Error</v>
      </c>
      <c r="AZ72" s="1" t="str">
        <f>IFERROR(VLOOKUP(San[[#This Row],[Reliability_SL1]],$AS$5:$AT$8,2,FALSE),"Error")</f>
        <v>Error</v>
      </c>
      <c r="BA72" s="1">
        <f>IFERROR(VLOOKUP(San[[#This Row],[EnvPro_SL1]],$AS$5:$AT$8,2,FALSE),"Error")</f>
        <v>2</v>
      </c>
    </row>
    <row r="73" spans="2:53">
      <c r="B73" s="133" t="s">
        <v>382</v>
      </c>
      <c r="C73" s="133" t="s">
        <v>1748</v>
      </c>
      <c r="D73" s="133" t="s">
        <v>1749</v>
      </c>
      <c r="E73" s="171" t="s">
        <v>374</v>
      </c>
      <c r="F73" s="172" t="s">
        <v>1632</v>
      </c>
      <c r="G73" s="173" t="s">
        <v>1770</v>
      </c>
      <c r="H73" s="50" t="s">
        <v>1601</v>
      </c>
      <c r="I73" s="50" t="s">
        <v>18</v>
      </c>
      <c r="J73" s="133" t="s">
        <v>1772</v>
      </c>
      <c r="K73" s="50" t="s">
        <v>1754</v>
      </c>
      <c r="L73" s="50" t="s">
        <v>1753</v>
      </c>
      <c r="M73" s="133" t="s">
        <v>1754</v>
      </c>
      <c r="N73" s="133" t="s">
        <v>1601</v>
      </c>
      <c r="O73" s="133" t="s">
        <v>1601</v>
      </c>
      <c r="P73" s="133" t="s">
        <v>1601</v>
      </c>
      <c r="Q73" s="133" t="s">
        <v>1755</v>
      </c>
      <c r="R73" s="142" t="s">
        <v>1601</v>
      </c>
      <c r="S73" s="174" t="s">
        <v>1601</v>
      </c>
      <c r="T73" s="175" t="s">
        <v>1754</v>
      </c>
      <c r="U73" s="133" t="s">
        <v>1756</v>
      </c>
      <c r="V73" s="133" t="s">
        <v>1754</v>
      </c>
      <c r="W73" s="133" t="str">
        <f>IF([Access_Indicator2]="Yes","No service",IF([Access_Indicator3]="Available", "Improved",IF([Access_Indicator4]="No", "Limited",IF(AND([Access_Indicator4]="yes", [Access_Indicator5]&lt;=[Access_Indicator6]),"Basic","Limited"))))</f>
        <v>Limited</v>
      </c>
      <c r="X73" s="133" t="str">
        <f>IF([Use_Indicator1]="", "Fill in data", IF([Use_Indicator1]="All", "Improved", IF([Use_Indicator1]="Some", "Basic", IF([Use_Indicator1]="No use", "No Service"))))</f>
        <v>Improved</v>
      </c>
      <c r="Y73" s="134" t="s">
        <v>1601</v>
      </c>
      <c r="Z73" s="134" t="str">
        <f>IF(S73="No data", "No Data", IF([Reliability_Indicator2]="Yes","No Service", IF(S73="Routine", "Improved", IF(S73="Unreliable", "Basic", IF(S73="No O&amp;M", "No service")))))</f>
        <v>No Data</v>
      </c>
      <c r="AA73" s="133" t="str">
        <f>IF([EnvPro_Indicator1]="", "Fill in data", IF([EnvPro_Indicator1]="Significant pollution", "No service", IF(AND([EnvPro_Indicator1]="Not polluting groundwater &amp; not untreated in river", [EnvPro_Indicator2]="No"),"Basic", IF([EnvPro_Indicator2]="Yes", "Improved"))))</f>
        <v>Basic</v>
      </c>
      <c r="AB73" s="134" t="str">
        <f t="shared" si="1"/>
        <v>Limited</v>
      </c>
      <c r="AC73" s="134" t="str">
        <f>IF(OR(San[[#This Row],[Access_SL1]]="No data",San[[#This Row],[Use_SL1]]="No data",San[[#This Row],[Reliability_SL1]]="No data",San[[#This Row],[EnvPro_SL1]]="No data"),"Incomplete", "Complete")</f>
        <v>Incomplete</v>
      </c>
      <c r="AD73" s="176" t="s">
        <v>1601</v>
      </c>
      <c r="AE73" s="176" t="s">
        <v>1601</v>
      </c>
      <c r="AF73" s="136" t="s">
        <v>1601</v>
      </c>
      <c r="AG73" s="136" t="s">
        <v>1601</v>
      </c>
      <c r="AH73" s="136" t="s">
        <v>1601</v>
      </c>
      <c r="AW73" s="1">
        <f>IFERROR(VLOOKUP(San[[#This Row],[Access_SL1]],$AS$5:$AT$8,2,FALSE),"Error")</f>
        <v>1</v>
      </c>
      <c r="AX73" s="1">
        <f>IFERROR(VLOOKUP(San[[#This Row],[Use_SL1]],$AS$5:$AT$8,2,FALSE),"Error")</f>
        <v>3</v>
      </c>
      <c r="AY73" s="1" t="str">
        <f>IFERROR(VLOOKUP(San[[#This Row],[Use_SL2]],$AS$5:$AT$8,2,FALSE),"Error")</f>
        <v>Error</v>
      </c>
      <c r="AZ73" s="1" t="str">
        <f>IFERROR(VLOOKUP(San[[#This Row],[Reliability_SL1]],$AS$5:$AT$8,2,FALSE),"Error")</f>
        <v>Error</v>
      </c>
      <c r="BA73" s="1">
        <f>IFERROR(VLOOKUP(San[[#This Row],[EnvPro_SL1]],$AS$5:$AT$8,2,FALSE),"Error")</f>
        <v>2</v>
      </c>
    </row>
    <row r="74" spans="2:53">
      <c r="B74" s="133" t="s">
        <v>383</v>
      </c>
      <c r="C74" s="133" t="s">
        <v>1748</v>
      </c>
      <c r="D74" s="133" t="s">
        <v>1749</v>
      </c>
      <c r="E74" s="171" t="s">
        <v>374</v>
      </c>
      <c r="F74" s="172" t="s">
        <v>1632</v>
      </c>
      <c r="G74" s="173" t="s">
        <v>1771</v>
      </c>
      <c r="H74" s="50" t="s">
        <v>1601</v>
      </c>
      <c r="I74" s="50" t="s">
        <v>18</v>
      </c>
      <c r="J74" s="133" t="s">
        <v>1772</v>
      </c>
      <c r="K74" s="50" t="s">
        <v>1754</v>
      </c>
      <c r="L74" s="50" t="s">
        <v>1753</v>
      </c>
      <c r="M74" s="133" t="s">
        <v>1754</v>
      </c>
      <c r="N74" s="133" t="s">
        <v>1601</v>
      </c>
      <c r="O74" s="133" t="s">
        <v>1601</v>
      </c>
      <c r="P74" s="133" t="s">
        <v>1601</v>
      </c>
      <c r="Q74" s="133" t="s">
        <v>1755</v>
      </c>
      <c r="R74" s="142" t="s">
        <v>1601</v>
      </c>
      <c r="S74" s="174" t="s">
        <v>1601</v>
      </c>
      <c r="T74" s="175" t="s">
        <v>1754</v>
      </c>
      <c r="U74" s="133" t="s">
        <v>1756</v>
      </c>
      <c r="V74" s="133" t="s">
        <v>1754</v>
      </c>
      <c r="W74" s="133" t="str">
        <f>IF([Access_Indicator2]="Yes","No service",IF([Access_Indicator3]="Available", "Improved",IF([Access_Indicator4]="No", "Limited",IF(AND([Access_Indicator4]="yes", [Access_Indicator5]&lt;=[Access_Indicator6]),"Basic","Limited"))))</f>
        <v>Limited</v>
      </c>
      <c r="X74" s="133" t="str">
        <f>IF([Use_Indicator1]="", "Fill in data", IF([Use_Indicator1]="All", "Improved", IF([Use_Indicator1]="Some", "Basic", IF([Use_Indicator1]="No use", "No Service"))))</f>
        <v>Improved</v>
      </c>
      <c r="Y74" s="134" t="s">
        <v>1601</v>
      </c>
      <c r="Z74" s="134" t="str">
        <f>IF(S74="No data", "No Data", IF([Reliability_Indicator2]="Yes","No Service", IF(S74="Routine", "Improved", IF(S74="Unreliable", "Basic", IF(S74="No O&amp;M", "No service")))))</f>
        <v>No Data</v>
      </c>
      <c r="AA74" s="133" t="str">
        <f>IF([EnvPro_Indicator1]="", "Fill in data", IF([EnvPro_Indicator1]="Significant pollution", "No service", IF(AND([EnvPro_Indicator1]="Not polluting groundwater &amp; not untreated in river", [EnvPro_Indicator2]="No"),"Basic", IF([EnvPro_Indicator2]="Yes", "Improved"))))</f>
        <v>Basic</v>
      </c>
      <c r="AB74" s="134" t="str">
        <f t="shared" si="1"/>
        <v>Limited</v>
      </c>
      <c r="AC74" s="134" t="str">
        <f>IF(OR(San[[#This Row],[Access_SL1]]="No data",San[[#This Row],[Use_SL1]]="No data",San[[#This Row],[Reliability_SL1]]="No data",San[[#This Row],[EnvPro_SL1]]="No data"),"Incomplete", "Complete")</f>
        <v>Incomplete</v>
      </c>
      <c r="AD74" s="176" t="s">
        <v>1601</v>
      </c>
      <c r="AE74" s="176" t="s">
        <v>1601</v>
      </c>
      <c r="AF74" s="136" t="s">
        <v>1601</v>
      </c>
      <c r="AG74" s="136" t="s">
        <v>1601</v>
      </c>
      <c r="AH74" s="136" t="s">
        <v>1601</v>
      </c>
      <c r="AW74" s="1">
        <f>IFERROR(VLOOKUP(San[[#This Row],[Access_SL1]],$AS$5:$AT$8,2,FALSE),"Error")</f>
        <v>1</v>
      </c>
      <c r="AX74" s="1">
        <f>IFERROR(VLOOKUP(San[[#This Row],[Use_SL1]],$AS$5:$AT$8,2,FALSE),"Error")</f>
        <v>3</v>
      </c>
      <c r="AY74" s="1" t="str">
        <f>IFERROR(VLOOKUP(San[[#This Row],[Use_SL2]],$AS$5:$AT$8,2,FALSE),"Error")</f>
        <v>Error</v>
      </c>
      <c r="AZ74" s="1" t="str">
        <f>IFERROR(VLOOKUP(San[[#This Row],[Reliability_SL1]],$AS$5:$AT$8,2,FALSE),"Error")</f>
        <v>Error</v>
      </c>
      <c r="BA74" s="1">
        <f>IFERROR(VLOOKUP(San[[#This Row],[EnvPro_SL1]],$AS$5:$AT$8,2,FALSE),"Error")</f>
        <v>2</v>
      </c>
    </row>
    <row r="75" spans="2:53">
      <c r="B75" s="133" t="s">
        <v>384</v>
      </c>
      <c r="C75" s="133" t="s">
        <v>1748</v>
      </c>
      <c r="D75" s="133" t="s">
        <v>1749</v>
      </c>
      <c r="E75" s="171" t="s">
        <v>374</v>
      </c>
      <c r="F75" s="172" t="s">
        <v>1632</v>
      </c>
      <c r="G75" s="173" t="s">
        <v>1778</v>
      </c>
      <c r="H75" s="50" t="s">
        <v>1601</v>
      </c>
      <c r="I75" s="50" t="s">
        <v>18</v>
      </c>
      <c r="J75" s="133" t="s">
        <v>1773</v>
      </c>
      <c r="K75" s="50" t="s">
        <v>1754</v>
      </c>
      <c r="L75" s="50" t="s">
        <v>1753</v>
      </c>
      <c r="M75" s="133" t="s">
        <v>1754</v>
      </c>
      <c r="N75" s="133" t="s">
        <v>1601</v>
      </c>
      <c r="O75" s="133" t="s">
        <v>1601</v>
      </c>
      <c r="P75" s="133" t="s">
        <v>1601</v>
      </c>
      <c r="Q75" s="133" t="s">
        <v>1755</v>
      </c>
      <c r="R75" s="142" t="s">
        <v>1601</v>
      </c>
      <c r="S75" s="174" t="s">
        <v>1601</v>
      </c>
      <c r="T75" s="175" t="s">
        <v>1601</v>
      </c>
      <c r="U75" s="133" t="s">
        <v>1756</v>
      </c>
      <c r="V75" s="133" t="s">
        <v>1754</v>
      </c>
      <c r="W75" s="133" t="str">
        <f>IF([Access_Indicator2]="Yes","No service",IF([Access_Indicator3]="Available", "Improved",IF([Access_Indicator4]="No", "Limited",IF(AND([Access_Indicator4]="yes", [Access_Indicator5]&lt;=[Access_Indicator6]),"Basic","Limited"))))</f>
        <v>Limited</v>
      </c>
      <c r="X75" s="133" t="str">
        <f>IF([Use_Indicator1]="", "Fill in data", IF([Use_Indicator1]="All", "Improved", IF([Use_Indicator1]="Some", "Basic", IF([Use_Indicator1]="No use", "No Service"))))</f>
        <v>Improved</v>
      </c>
      <c r="Y75" s="134" t="s">
        <v>1601</v>
      </c>
      <c r="Z75" s="134" t="str">
        <f>IF(S75="No data", "No Data", IF([Reliability_Indicator2]="Yes","No Service", IF(S75="Routine", "Improved", IF(S75="Unreliable", "Basic", IF(S75="No O&amp;M", "No service")))))</f>
        <v>No Data</v>
      </c>
      <c r="AA75" s="133" t="str">
        <f>IF([EnvPro_Indicator1]="", "Fill in data", IF([EnvPro_Indicator1]="Significant pollution", "No service", IF(AND([EnvPro_Indicator1]="Not polluting groundwater &amp; not untreated in river", [EnvPro_Indicator2]="No"),"Basic", IF([EnvPro_Indicator2]="Yes", "Improved"))))</f>
        <v>Basic</v>
      </c>
      <c r="AB75" s="134" t="str">
        <f t="shared" si="1"/>
        <v>Limited</v>
      </c>
      <c r="AC75" s="134" t="str">
        <f>IF(OR(San[[#This Row],[Access_SL1]]="No data",San[[#This Row],[Use_SL1]]="No data",San[[#This Row],[Reliability_SL1]]="No data",San[[#This Row],[EnvPro_SL1]]="No data"),"Incomplete", "Complete")</f>
        <v>Incomplete</v>
      </c>
      <c r="AD75" s="176" t="s">
        <v>1601</v>
      </c>
      <c r="AE75" s="176" t="s">
        <v>1601</v>
      </c>
      <c r="AF75" s="136" t="s">
        <v>1601</v>
      </c>
      <c r="AG75" s="136" t="s">
        <v>1601</v>
      </c>
      <c r="AH75" s="136" t="s">
        <v>1601</v>
      </c>
      <c r="AW75" s="1">
        <f>IFERROR(VLOOKUP(San[[#This Row],[Access_SL1]],$AS$5:$AT$8,2,FALSE),"Error")</f>
        <v>1</v>
      </c>
      <c r="AX75" s="1">
        <f>IFERROR(VLOOKUP(San[[#This Row],[Use_SL1]],$AS$5:$AT$8,2,FALSE),"Error")</f>
        <v>3</v>
      </c>
      <c r="AY75" s="1" t="str">
        <f>IFERROR(VLOOKUP(San[[#This Row],[Use_SL2]],$AS$5:$AT$8,2,FALSE),"Error")</f>
        <v>Error</v>
      </c>
      <c r="AZ75" s="1" t="str">
        <f>IFERROR(VLOOKUP(San[[#This Row],[Reliability_SL1]],$AS$5:$AT$8,2,FALSE),"Error")</f>
        <v>Error</v>
      </c>
      <c r="BA75" s="1">
        <f>IFERROR(VLOOKUP(San[[#This Row],[EnvPro_SL1]],$AS$5:$AT$8,2,FALSE),"Error")</f>
        <v>2</v>
      </c>
    </row>
    <row r="76" spans="2:53">
      <c r="B76" s="133" t="s">
        <v>385</v>
      </c>
      <c r="C76" s="133" t="s">
        <v>1748</v>
      </c>
      <c r="D76" s="133" t="s">
        <v>1749</v>
      </c>
      <c r="E76" s="171" t="s">
        <v>386</v>
      </c>
      <c r="F76" s="172" t="s">
        <v>1627</v>
      </c>
      <c r="G76" s="173" t="s">
        <v>1750</v>
      </c>
      <c r="H76" s="50" t="s">
        <v>1601</v>
      </c>
      <c r="I76" s="50" t="s">
        <v>18</v>
      </c>
      <c r="J76" s="133" t="s">
        <v>1773</v>
      </c>
      <c r="K76" s="50" t="s">
        <v>1754</v>
      </c>
      <c r="L76" s="50" t="s">
        <v>1753</v>
      </c>
      <c r="M76" s="133" t="s">
        <v>1754</v>
      </c>
      <c r="N76" s="133" t="s">
        <v>1601</v>
      </c>
      <c r="O76" s="133" t="s">
        <v>1601</v>
      </c>
      <c r="P76" s="133" t="s">
        <v>1601</v>
      </c>
      <c r="Q76" s="133" t="s">
        <v>1755</v>
      </c>
      <c r="R76" s="142" t="s">
        <v>1601</v>
      </c>
      <c r="S76" s="174" t="s">
        <v>1601</v>
      </c>
      <c r="T76" s="175" t="s">
        <v>1601</v>
      </c>
      <c r="U76" s="133" t="s">
        <v>1756</v>
      </c>
      <c r="V76" s="133" t="s">
        <v>1754</v>
      </c>
      <c r="W76" s="133" t="str">
        <f>IF([Access_Indicator2]="Yes","No service",IF([Access_Indicator3]="Available", "Improved",IF([Access_Indicator4]="No", "Limited",IF(AND([Access_Indicator4]="yes", [Access_Indicator5]&lt;=[Access_Indicator6]),"Basic","Limited"))))</f>
        <v>Limited</v>
      </c>
      <c r="X76" s="133" t="str">
        <f>IF([Use_Indicator1]="", "Fill in data", IF([Use_Indicator1]="All", "Improved", IF([Use_Indicator1]="Some", "Basic", IF([Use_Indicator1]="No use", "No Service"))))</f>
        <v>Improved</v>
      </c>
      <c r="Y76" s="134" t="s">
        <v>1601</v>
      </c>
      <c r="Z76" s="134" t="str">
        <f>IF(S76="No data", "No Data", IF([Reliability_Indicator2]="Yes","No Service", IF(S76="Routine", "Improved", IF(S76="Unreliable", "Basic", IF(S76="No O&amp;M", "No service")))))</f>
        <v>No Data</v>
      </c>
      <c r="AA76" s="133" t="str">
        <f>IF([EnvPro_Indicator1]="", "Fill in data", IF([EnvPro_Indicator1]="Significant pollution", "No service", IF(AND([EnvPro_Indicator1]="Not polluting groundwater &amp; not untreated in river", [EnvPro_Indicator2]="No"),"Basic", IF([EnvPro_Indicator2]="Yes", "Improved"))))</f>
        <v>Basic</v>
      </c>
      <c r="AB76" s="134" t="str">
        <f t="shared" si="1"/>
        <v>Limited</v>
      </c>
      <c r="AC76" s="134" t="str">
        <f>IF(OR(San[[#This Row],[Access_SL1]]="No data",San[[#This Row],[Use_SL1]]="No data",San[[#This Row],[Reliability_SL1]]="No data",San[[#This Row],[EnvPro_SL1]]="No data"),"Incomplete", "Complete")</f>
        <v>Incomplete</v>
      </c>
      <c r="AD76" s="176" t="s">
        <v>1601</v>
      </c>
      <c r="AE76" s="176" t="s">
        <v>1601</v>
      </c>
      <c r="AF76" s="136" t="s">
        <v>1601</v>
      </c>
      <c r="AG76" s="136" t="s">
        <v>1601</v>
      </c>
      <c r="AH76" s="136" t="s">
        <v>1601</v>
      </c>
      <c r="AW76" s="1">
        <f>IFERROR(VLOOKUP(San[[#This Row],[Access_SL1]],$AS$5:$AT$8,2,FALSE),"Error")</f>
        <v>1</v>
      </c>
      <c r="AX76" s="1">
        <f>IFERROR(VLOOKUP(San[[#This Row],[Use_SL1]],$AS$5:$AT$8,2,FALSE),"Error")</f>
        <v>3</v>
      </c>
      <c r="AY76" s="1" t="str">
        <f>IFERROR(VLOOKUP(San[[#This Row],[Use_SL2]],$AS$5:$AT$8,2,FALSE),"Error")</f>
        <v>Error</v>
      </c>
      <c r="AZ76" s="1" t="str">
        <f>IFERROR(VLOOKUP(San[[#This Row],[Reliability_SL1]],$AS$5:$AT$8,2,FALSE),"Error")</f>
        <v>Error</v>
      </c>
      <c r="BA76" s="1">
        <f>IFERROR(VLOOKUP(San[[#This Row],[EnvPro_SL1]],$AS$5:$AT$8,2,FALSE),"Error")</f>
        <v>2</v>
      </c>
    </row>
    <row r="77" spans="2:53">
      <c r="B77" s="133" t="s">
        <v>387</v>
      </c>
      <c r="C77" s="133" t="s">
        <v>1748</v>
      </c>
      <c r="D77" s="133" t="s">
        <v>1749</v>
      </c>
      <c r="E77" s="171" t="s">
        <v>386</v>
      </c>
      <c r="F77" s="172" t="s">
        <v>1627</v>
      </c>
      <c r="G77" s="173" t="s">
        <v>1758</v>
      </c>
      <c r="H77" s="50" t="s">
        <v>1601</v>
      </c>
      <c r="I77" s="50" t="s">
        <v>18</v>
      </c>
      <c r="J77" s="133" t="s">
        <v>1773</v>
      </c>
      <c r="K77" s="50" t="s">
        <v>1754</v>
      </c>
      <c r="L77" s="50" t="s">
        <v>1753</v>
      </c>
      <c r="M77" s="133" t="s">
        <v>1754</v>
      </c>
      <c r="N77" s="133" t="s">
        <v>1601</v>
      </c>
      <c r="O77" s="133" t="s">
        <v>1601</v>
      </c>
      <c r="P77" s="133" t="s">
        <v>1601</v>
      </c>
      <c r="Q77" s="133" t="s">
        <v>1755</v>
      </c>
      <c r="R77" s="142" t="s">
        <v>1601</v>
      </c>
      <c r="S77" s="174" t="s">
        <v>1601</v>
      </c>
      <c r="T77" s="175" t="s">
        <v>1601</v>
      </c>
      <c r="U77" s="133" t="s">
        <v>1756</v>
      </c>
      <c r="V77" s="133" t="s">
        <v>1754</v>
      </c>
      <c r="W77" s="133" t="str">
        <f>IF([Access_Indicator2]="Yes","No service",IF([Access_Indicator3]="Available", "Improved",IF([Access_Indicator4]="No", "Limited",IF(AND([Access_Indicator4]="yes", [Access_Indicator5]&lt;=[Access_Indicator6]),"Basic","Limited"))))</f>
        <v>Limited</v>
      </c>
      <c r="X77" s="133" t="str">
        <f>IF([Use_Indicator1]="", "Fill in data", IF([Use_Indicator1]="All", "Improved", IF([Use_Indicator1]="Some", "Basic", IF([Use_Indicator1]="No use", "No Service"))))</f>
        <v>Improved</v>
      </c>
      <c r="Y77" s="134" t="s">
        <v>1601</v>
      </c>
      <c r="Z77" s="134" t="str">
        <f>IF(S77="No data", "No Data", IF([Reliability_Indicator2]="Yes","No Service", IF(S77="Routine", "Improved", IF(S77="Unreliable", "Basic", IF(S77="No O&amp;M", "No service")))))</f>
        <v>No Data</v>
      </c>
      <c r="AA77" s="133" t="str">
        <f>IF([EnvPro_Indicator1]="", "Fill in data", IF([EnvPro_Indicator1]="Significant pollution", "No service", IF(AND([EnvPro_Indicator1]="Not polluting groundwater &amp; not untreated in river", [EnvPro_Indicator2]="No"),"Basic", IF([EnvPro_Indicator2]="Yes", "Improved"))))</f>
        <v>Basic</v>
      </c>
      <c r="AB77" s="134" t="str">
        <f t="shared" si="1"/>
        <v>Limited</v>
      </c>
      <c r="AC77" s="134" t="str">
        <f>IF(OR(San[[#This Row],[Access_SL1]]="No data",San[[#This Row],[Use_SL1]]="No data",San[[#This Row],[Reliability_SL1]]="No data",San[[#This Row],[EnvPro_SL1]]="No data"),"Incomplete", "Complete")</f>
        <v>Incomplete</v>
      </c>
      <c r="AD77" s="176" t="s">
        <v>1601</v>
      </c>
      <c r="AE77" s="176" t="s">
        <v>1601</v>
      </c>
      <c r="AF77" s="136" t="s">
        <v>1601</v>
      </c>
      <c r="AG77" s="136" t="s">
        <v>1601</v>
      </c>
      <c r="AH77" s="136" t="s">
        <v>1601</v>
      </c>
      <c r="AW77" s="1">
        <f>IFERROR(VLOOKUP(San[[#This Row],[Access_SL1]],$AS$5:$AT$8,2,FALSE),"Error")</f>
        <v>1</v>
      </c>
      <c r="AX77" s="1">
        <f>IFERROR(VLOOKUP(San[[#This Row],[Use_SL1]],$AS$5:$AT$8,2,FALSE),"Error")</f>
        <v>3</v>
      </c>
      <c r="AY77" s="1" t="str">
        <f>IFERROR(VLOOKUP(San[[#This Row],[Use_SL2]],$AS$5:$AT$8,2,FALSE),"Error")</f>
        <v>Error</v>
      </c>
      <c r="AZ77" s="1" t="str">
        <f>IFERROR(VLOOKUP(San[[#This Row],[Reliability_SL1]],$AS$5:$AT$8,2,FALSE),"Error")</f>
        <v>Error</v>
      </c>
      <c r="BA77" s="1">
        <f>IFERROR(VLOOKUP(San[[#This Row],[EnvPro_SL1]],$AS$5:$AT$8,2,FALSE),"Error")</f>
        <v>2</v>
      </c>
    </row>
    <row r="78" spans="2:53">
      <c r="B78" s="133" t="s">
        <v>388</v>
      </c>
      <c r="C78" s="133" t="s">
        <v>1748</v>
      </c>
      <c r="D78" s="133" t="s">
        <v>1749</v>
      </c>
      <c r="E78" s="171" t="s">
        <v>386</v>
      </c>
      <c r="F78" s="172" t="s">
        <v>1627</v>
      </c>
      <c r="G78" s="173" t="s">
        <v>1760</v>
      </c>
      <c r="H78" s="50" t="s">
        <v>1601</v>
      </c>
      <c r="I78" s="50" t="s">
        <v>18</v>
      </c>
      <c r="J78" s="133" t="s">
        <v>1774</v>
      </c>
      <c r="K78" s="50" t="s">
        <v>1754</v>
      </c>
      <c r="L78" s="50" t="s">
        <v>1775</v>
      </c>
      <c r="M78" s="133" t="s">
        <v>1752</v>
      </c>
      <c r="N78" s="133" t="s">
        <v>1601</v>
      </c>
      <c r="O78" s="133" t="s">
        <v>1601</v>
      </c>
      <c r="P78" s="133" t="s">
        <v>1601</v>
      </c>
      <c r="Q78" s="133" t="s">
        <v>1765</v>
      </c>
      <c r="R78" s="142" t="s">
        <v>1601</v>
      </c>
      <c r="S78" s="174" t="s">
        <v>1777</v>
      </c>
      <c r="T78" s="175" t="s">
        <v>1601</v>
      </c>
      <c r="U78" s="133" t="s">
        <v>1756</v>
      </c>
      <c r="V78" s="133" t="s">
        <v>1754</v>
      </c>
      <c r="W78" s="133" t="str">
        <f>IF([Access_Indicator2]="Yes","No service",IF([Access_Indicator3]="Available", "Improved",IF([Access_Indicator4]="No", "Limited",IF(AND([Access_Indicator4]="yes", [Access_Indicator5]&lt;=[Access_Indicator6]),"Basic","Limited"))))</f>
        <v>Improved</v>
      </c>
      <c r="X78" s="133" t="str">
        <f>IF([Use_Indicator1]="", "Fill in data", IF([Use_Indicator1]="All", "Improved", IF([Use_Indicator1]="Some", "Basic", IF([Use_Indicator1]="No use", "No Service"))))</f>
        <v>No Service</v>
      </c>
      <c r="Y78" s="134" t="s">
        <v>1601</v>
      </c>
      <c r="Z78" s="134" t="str">
        <f>IF(S78="No data", "No Data", IF([Reliability_Indicator2]="Yes","No Service", IF(S78="Routine", "Improved", IF(S78="Unreliable", "Basic", IF(S78="No O&amp;M", "No service")))))</f>
        <v>No service</v>
      </c>
      <c r="AA78" s="133" t="str">
        <f>IF([EnvPro_Indicator1]="", "Fill in data", IF([EnvPro_Indicator1]="Significant pollution", "No service", IF(AND([EnvPro_Indicator1]="Not polluting groundwater &amp; not untreated in river", [EnvPro_Indicator2]="No"),"Basic", IF([EnvPro_Indicator2]="Yes", "Improved"))))</f>
        <v>Basic</v>
      </c>
      <c r="AB78" s="134" t="str">
        <f t="shared" si="1"/>
        <v>No Service</v>
      </c>
      <c r="AC78" s="134" t="str">
        <f>IF(OR(San[[#This Row],[Access_SL1]]="No data",San[[#This Row],[Use_SL1]]="No data",San[[#This Row],[Reliability_SL1]]="No data",San[[#This Row],[EnvPro_SL1]]="No data"),"Incomplete", "Complete")</f>
        <v>Complete</v>
      </c>
      <c r="AD78" s="176" t="s">
        <v>1601</v>
      </c>
      <c r="AE78" s="176" t="s">
        <v>1601</v>
      </c>
      <c r="AF78" s="136" t="s">
        <v>1601</v>
      </c>
      <c r="AG78" s="136" t="s">
        <v>1601</v>
      </c>
      <c r="AH78" s="136" t="s">
        <v>1601</v>
      </c>
      <c r="AW78" s="1">
        <f>IFERROR(VLOOKUP(San[[#This Row],[Access_SL1]],$AS$5:$AT$8,2,FALSE),"Error")</f>
        <v>3</v>
      </c>
      <c r="AX78" s="1">
        <f>IFERROR(VLOOKUP(San[[#This Row],[Use_SL1]],$AS$5:$AT$8,2,FALSE),"Error")</f>
        <v>0</v>
      </c>
      <c r="AY78" s="1" t="str">
        <f>IFERROR(VLOOKUP(San[[#This Row],[Use_SL2]],$AS$5:$AT$8,2,FALSE),"Error")</f>
        <v>Error</v>
      </c>
      <c r="AZ78" s="1">
        <f>IFERROR(VLOOKUP(San[[#This Row],[Reliability_SL1]],$AS$5:$AT$8,2,FALSE),"Error")</f>
        <v>0</v>
      </c>
      <c r="BA78" s="1">
        <f>IFERROR(VLOOKUP(San[[#This Row],[EnvPro_SL1]],$AS$5:$AT$8,2,FALSE),"Error")</f>
        <v>2</v>
      </c>
    </row>
    <row r="79" spans="2:53">
      <c r="B79" s="133" t="s">
        <v>389</v>
      </c>
      <c r="C79" s="133" t="s">
        <v>1748</v>
      </c>
      <c r="D79" s="133" t="s">
        <v>1749</v>
      </c>
      <c r="E79" s="171" t="s">
        <v>386</v>
      </c>
      <c r="F79" s="172" t="s">
        <v>1627</v>
      </c>
      <c r="G79" s="173" t="s">
        <v>1762</v>
      </c>
      <c r="H79" s="50" t="s">
        <v>1601</v>
      </c>
      <c r="I79" s="50" t="s">
        <v>18</v>
      </c>
      <c r="J79" s="133" t="s">
        <v>1751</v>
      </c>
      <c r="K79" s="50" t="s">
        <v>1752</v>
      </c>
      <c r="L79" s="50" t="s">
        <v>1753</v>
      </c>
      <c r="M79" s="133" t="s">
        <v>1754</v>
      </c>
      <c r="N79" s="133" t="s">
        <v>1601</v>
      </c>
      <c r="O79" s="133" t="s">
        <v>1601</v>
      </c>
      <c r="P79" s="133" t="s">
        <v>1601</v>
      </c>
      <c r="Q79" s="133" t="s">
        <v>1755</v>
      </c>
      <c r="R79" s="142" t="s">
        <v>1601</v>
      </c>
      <c r="S79" s="174" t="s">
        <v>1601</v>
      </c>
      <c r="T79" s="175" t="s">
        <v>1601</v>
      </c>
      <c r="U79" s="133" t="s">
        <v>1756</v>
      </c>
      <c r="V79" s="133" t="s">
        <v>1754</v>
      </c>
      <c r="W79" s="133" t="str">
        <f>IF([Access_Indicator2]="Yes","No service",IF([Access_Indicator3]="Available", "Improved",IF([Access_Indicator4]="No", "Limited",IF(AND([Access_Indicator4]="yes", [Access_Indicator5]&lt;=[Access_Indicator6]),"Basic","Limited"))))</f>
        <v>No service</v>
      </c>
      <c r="X79" s="133" t="str">
        <f>IF([Use_Indicator1]="", "Fill in data", IF([Use_Indicator1]="All", "Improved", IF([Use_Indicator1]="Some", "Basic", IF([Use_Indicator1]="No use", "No Service"))))</f>
        <v>Improved</v>
      </c>
      <c r="Y79" s="134" t="s">
        <v>1601</v>
      </c>
      <c r="Z79" s="134" t="str">
        <f>IF(S79="No data", "No Data", IF([Reliability_Indicator2]="Yes","No Service", IF(S79="Routine", "Improved", IF(S79="Unreliable", "Basic", IF(S79="No O&amp;M", "No service")))))</f>
        <v>No Data</v>
      </c>
      <c r="AA79" s="133" t="str">
        <f>IF([EnvPro_Indicator1]="", "Fill in data", IF([EnvPro_Indicator1]="Significant pollution", "No service", IF(AND([EnvPro_Indicator1]="Not polluting groundwater &amp; not untreated in river", [EnvPro_Indicator2]="No"),"Basic", IF([EnvPro_Indicator2]="Yes", "Improved"))))</f>
        <v>Basic</v>
      </c>
      <c r="AB79" s="134" t="str">
        <f t="shared" si="1"/>
        <v>No Service</v>
      </c>
      <c r="AC79" s="134" t="str">
        <f>IF(OR(San[[#This Row],[Access_SL1]]="No data",San[[#This Row],[Use_SL1]]="No data",San[[#This Row],[Reliability_SL1]]="No data",San[[#This Row],[EnvPro_SL1]]="No data"),"Incomplete", "Complete")</f>
        <v>Incomplete</v>
      </c>
      <c r="AD79" s="176" t="s">
        <v>1601</v>
      </c>
      <c r="AE79" s="176" t="s">
        <v>1601</v>
      </c>
      <c r="AF79" s="136" t="s">
        <v>1601</v>
      </c>
      <c r="AG79" s="136" t="s">
        <v>1601</v>
      </c>
      <c r="AH79" s="136" t="s">
        <v>1601</v>
      </c>
      <c r="AW79" s="1">
        <f>IFERROR(VLOOKUP(San[[#This Row],[Access_SL1]],$AS$5:$AT$8,2,FALSE),"Error")</f>
        <v>0</v>
      </c>
      <c r="AX79" s="1">
        <f>IFERROR(VLOOKUP(San[[#This Row],[Use_SL1]],$AS$5:$AT$8,2,FALSE),"Error")</f>
        <v>3</v>
      </c>
      <c r="AY79" s="1" t="str">
        <f>IFERROR(VLOOKUP(San[[#This Row],[Use_SL2]],$AS$5:$AT$8,2,FALSE),"Error")</f>
        <v>Error</v>
      </c>
      <c r="AZ79" s="1" t="str">
        <f>IFERROR(VLOOKUP(San[[#This Row],[Reliability_SL1]],$AS$5:$AT$8,2,FALSE),"Error")</f>
        <v>Error</v>
      </c>
      <c r="BA79" s="1">
        <f>IFERROR(VLOOKUP(San[[#This Row],[EnvPro_SL1]],$AS$5:$AT$8,2,FALSE),"Error")</f>
        <v>2</v>
      </c>
    </row>
    <row r="80" spans="2:53">
      <c r="B80" s="133" t="s">
        <v>390</v>
      </c>
      <c r="C80" s="133" t="s">
        <v>1748</v>
      </c>
      <c r="D80" s="133" t="s">
        <v>1749</v>
      </c>
      <c r="E80" s="171" t="s">
        <v>386</v>
      </c>
      <c r="F80" s="172" t="s">
        <v>1627</v>
      </c>
      <c r="G80" s="173" t="s">
        <v>1764</v>
      </c>
      <c r="H80" s="50" t="s">
        <v>1601</v>
      </c>
      <c r="I80" s="50" t="s">
        <v>18</v>
      </c>
      <c r="J80" s="133" t="s">
        <v>1773</v>
      </c>
      <c r="K80" s="50" t="s">
        <v>1754</v>
      </c>
      <c r="L80" s="50" t="s">
        <v>1753</v>
      </c>
      <c r="M80" s="133" t="s">
        <v>1754</v>
      </c>
      <c r="N80" s="133" t="s">
        <v>1601</v>
      </c>
      <c r="O80" s="133" t="s">
        <v>1601</v>
      </c>
      <c r="P80" s="133" t="s">
        <v>1601</v>
      </c>
      <c r="Q80" s="133" t="s">
        <v>1755</v>
      </c>
      <c r="R80" s="142" t="s">
        <v>1601</v>
      </c>
      <c r="S80" s="174" t="s">
        <v>1601</v>
      </c>
      <c r="T80" s="175" t="s">
        <v>1601</v>
      </c>
      <c r="U80" s="133" t="s">
        <v>1756</v>
      </c>
      <c r="V80" s="133" t="s">
        <v>1754</v>
      </c>
      <c r="W80" s="133" t="str">
        <f>IF([Access_Indicator2]="Yes","No service",IF([Access_Indicator3]="Available", "Improved",IF([Access_Indicator4]="No", "Limited",IF(AND([Access_Indicator4]="yes", [Access_Indicator5]&lt;=[Access_Indicator6]),"Basic","Limited"))))</f>
        <v>Limited</v>
      </c>
      <c r="X80" s="133" t="str">
        <f>IF([Use_Indicator1]="", "Fill in data", IF([Use_Indicator1]="All", "Improved", IF([Use_Indicator1]="Some", "Basic", IF([Use_Indicator1]="No use", "No Service"))))</f>
        <v>Improved</v>
      </c>
      <c r="Y80" s="134" t="s">
        <v>1601</v>
      </c>
      <c r="Z80" s="134" t="str">
        <f>IF(S80="No data", "No Data", IF([Reliability_Indicator2]="Yes","No Service", IF(S80="Routine", "Improved", IF(S80="Unreliable", "Basic", IF(S80="No O&amp;M", "No service")))))</f>
        <v>No Data</v>
      </c>
      <c r="AA80" s="133" t="str">
        <f>IF([EnvPro_Indicator1]="", "Fill in data", IF([EnvPro_Indicator1]="Significant pollution", "No service", IF(AND([EnvPro_Indicator1]="Not polluting groundwater &amp; not untreated in river", [EnvPro_Indicator2]="No"),"Basic", IF([EnvPro_Indicator2]="Yes", "Improved"))))</f>
        <v>Basic</v>
      </c>
      <c r="AB80" s="134" t="str">
        <f t="shared" si="1"/>
        <v>Limited</v>
      </c>
      <c r="AC80" s="134" t="str">
        <f>IF(OR(San[[#This Row],[Access_SL1]]="No data",San[[#This Row],[Use_SL1]]="No data",San[[#This Row],[Reliability_SL1]]="No data",San[[#This Row],[EnvPro_SL1]]="No data"),"Incomplete", "Complete")</f>
        <v>Incomplete</v>
      </c>
      <c r="AD80" s="176" t="s">
        <v>1601</v>
      </c>
      <c r="AE80" s="176" t="s">
        <v>1601</v>
      </c>
      <c r="AF80" s="136" t="s">
        <v>1601</v>
      </c>
      <c r="AG80" s="136" t="s">
        <v>1601</v>
      </c>
      <c r="AH80" s="136" t="s">
        <v>1601</v>
      </c>
      <c r="AW80" s="1">
        <f>IFERROR(VLOOKUP(San[[#This Row],[Access_SL1]],$AS$5:$AT$8,2,FALSE),"Error")</f>
        <v>1</v>
      </c>
      <c r="AX80" s="1">
        <f>IFERROR(VLOOKUP(San[[#This Row],[Use_SL1]],$AS$5:$AT$8,2,FALSE),"Error")</f>
        <v>3</v>
      </c>
      <c r="AY80" s="1" t="str">
        <f>IFERROR(VLOOKUP(San[[#This Row],[Use_SL2]],$AS$5:$AT$8,2,FALSE),"Error")</f>
        <v>Error</v>
      </c>
      <c r="AZ80" s="1" t="str">
        <f>IFERROR(VLOOKUP(San[[#This Row],[Reliability_SL1]],$AS$5:$AT$8,2,FALSE),"Error")</f>
        <v>Error</v>
      </c>
      <c r="BA80" s="1">
        <f>IFERROR(VLOOKUP(San[[#This Row],[EnvPro_SL1]],$AS$5:$AT$8,2,FALSE),"Error")</f>
        <v>2</v>
      </c>
    </row>
    <row r="81" spans="2:53">
      <c r="B81" s="133" t="s">
        <v>391</v>
      </c>
      <c r="C81" s="133" t="s">
        <v>1748</v>
      </c>
      <c r="D81" s="133" t="s">
        <v>1749</v>
      </c>
      <c r="E81" s="171" t="s">
        <v>386</v>
      </c>
      <c r="F81" s="172" t="s">
        <v>1627</v>
      </c>
      <c r="G81" s="173" t="s">
        <v>1766</v>
      </c>
      <c r="H81" s="50" t="s">
        <v>1601</v>
      </c>
      <c r="I81" s="50" t="s">
        <v>18</v>
      </c>
      <c r="J81" s="133" t="s">
        <v>1751</v>
      </c>
      <c r="K81" s="50" t="s">
        <v>1752</v>
      </c>
      <c r="L81" s="50" t="s">
        <v>1753</v>
      </c>
      <c r="M81" s="133" t="s">
        <v>1754</v>
      </c>
      <c r="N81" s="133" t="s">
        <v>1601</v>
      </c>
      <c r="O81" s="133" t="s">
        <v>1601</v>
      </c>
      <c r="P81" s="133" t="s">
        <v>1601</v>
      </c>
      <c r="Q81" s="133" t="s">
        <v>1755</v>
      </c>
      <c r="R81" s="142" t="s">
        <v>1601</v>
      </c>
      <c r="S81" s="174" t="s">
        <v>1601</v>
      </c>
      <c r="T81" s="175" t="s">
        <v>1601</v>
      </c>
      <c r="U81" s="133" t="s">
        <v>1756</v>
      </c>
      <c r="V81" s="133" t="s">
        <v>1754</v>
      </c>
      <c r="W81" s="133" t="str">
        <f>IF([Access_Indicator2]="Yes","No service",IF([Access_Indicator3]="Available", "Improved",IF([Access_Indicator4]="No", "Limited",IF(AND([Access_Indicator4]="yes", [Access_Indicator5]&lt;=[Access_Indicator6]),"Basic","Limited"))))</f>
        <v>No service</v>
      </c>
      <c r="X81" s="133" t="str">
        <f>IF([Use_Indicator1]="", "Fill in data", IF([Use_Indicator1]="All", "Improved", IF([Use_Indicator1]="Some", "Basic", IF([Use_Indicator1]="No use", "No Service"))))</f>
        <v>Improved</v>
      </c>
      <c r="Y81" s="134" t="s">
        <v>1601</v>
      </c>
      <c r="Z81" s="134" t="str">
        <f>IF(S81="No data", "No Data", IF([Reliability_Indicator2]="Yes","No Service", IF(S81="Routine", "Improved", IF(S81="Unreliable", "Basic", IF(S81="No O&amp;M", "No service")))))</f>
        <v>No Data</v>
      </c>
      <c r="AA81" s="133" t="str">
        <f>IF([EnvPro_Indicator1]="", "Fill in data", IF([EnvPro_Indicator1]="Significant pollution", "No service", IF(AND([EnvPro_Indicator1]="Not polluting groundwater &amp; not untreated in river", [EnvPro_Indicator2]="No"),"Basic", IF([EnvPro_Indicator2]="Yes", "Improved"))))</f>
        <v>Basic</v>
      </c>
      <c r="AB81" s="134" t="str">
        <f t="shared" si="1"/>
        <v>No Service</v>
      </c>
      <c r="AC81" s="134" t="str">
        <f>IF(OR(San[[#This Row],[Access_SL1]]="No data",San[[#This Row],[Use_SL1]]="No data",San[[#This Row],[Reliability_SL1]]="No data",San[[#This Row],[EnvPro_SL1]]="No data"),"Incomplete", "Complete")</f>
        <v>Incomplete</v>
      </c>
      <c r="AD81" s="176" t="s">
        <v>1601</v>
      </c>
      <c r="AE81" s="176" t="s">
        <v>1601</v>
      </c>
      <c r="AF81" s="136" t="s">
        <v>1601</v>
      </c>
      <c r="AG81" s="136" t="s">
        <v>1601</v>
      </c>
      <c r="AH81" s="136" t="s">
        <v>1601</v>
      </c>
      <c r="AW81" s="1">
        <f>IFERROR(VLOOKUP(San[[#This Row],[Access_SL1]],$AS$5:$AT$8,2,FALSE),"Error")</f>
        <v>0</v>
      </c>
      <c r="AX81" s="1">
        <f>IFERROR(VLOOKUP(San[[#This Row],[Use_SL1]],$AS$5:$AT$8,2,FALSE),"Error")</f>
        <v>3</v>
      </c>
      <c r="AY81" s="1" t="str">
        <f>IFERROR(VLOOKUP(San[[#This Row],[Use_SL2]],$AS$5:$AT$8,2,FALSE),"Error")</f>
        <v>Error</v>
      </c>
      <c r="AZ81" s="1" t="str">
        <f>IFERROR(VLOOKUP(San[[#This Row],[Reliability_SL1]],$AS$5:$AT$8,2,FALSE),"Error")</f>
        <v>Error</v>
      </c>
      <c r="BA81" s="1">
        <f>IFERROR(VLOOKUP(San[[#This Row],[EnvPro_SL1]],$AS$5:$AT$8,2,FALSE),"Error")</f>
        <v>2</v>
      </c>
    </row>
    <row r="82" spans="2:53">
      <c r="B82" s="133" t="s">
        <v>392</v>
      </c>
      <c r="C82" s="133" t="s">
        <v>1748</v>
      </c>
      <c r="D82" s="133" t="s">
        <v>1749</v>
      </c>
      <c r="E82" s="171" t="s">
        <v>386</v>
      </c>
      <c r="F82" s="172" t="s">
        <v>1627</v>
      </c>
      <c r="G82" s="173" t="s">
        <v>1767</v>
      </c>
      <c r="H82" s="50" t="s">
        <v>1601</v>
      </c>
      <c r="I82" s="50" t="s">
        <v>18</v>
      </c>
      <c r="J82" s="133" t="s">
        <v>1751</v>
      </c>
      <c r="K82" s="50" t="s">
        <v>1752</v>
      </c>
      <c r="L82" s="50" t="s">
        <v>1753</v>
      </c>
      <c r="M82" s="133" t="s">
        <v>1754</v>
      </c>
      <c r="N82" s="133" t="s">
        <v>1601</v>
      </c>
      <c r="O82" s="133" t="s">
        <v>1601</v>
      </c>
      <c r="P82" s="133" t="s">
        <v>1601</v>
      </c>
      <c r="Q82" s="133" t="s">
        <v>1755</v>
      </c>
      <c r="R82" s="142" t="s">
        <v>1601</v>
      </c>
      <c r="S82" s="174" t="s">
        <v>1601</v>
      </c>
      <c r="T82" s="175" t="s">
        <v>1601</v>
      </c>
      <c r="U82" s="133" t="s">
        <v>1756</v>
      </c>
      <c r="V82" s="133" t="s">
        <v>1754</v>
      </c>
      <c r="W82" s="133" t="str">
        <f>IF([Access_Indicator2]="Yes","No service",IF([Access_Indicator3]="Available", "Improved",IF([Access_Indicator4]="No", "Limited",IF(AND([Access_Indicator4]="yes", [Access_Indicator5]&lt;=[Access_Indicator6]),"Basic","Limited"))))</f>
        <v>No service</v>
      </c>
      <c r="X82" s="133" t="str">
        <f>IF([Use_Indicator1]="", "Fill in data", IF([Use_Indicator1]="All", "Improved", IF([Use_Indicator1]="Some", "Basic", IF([Use_Indicator1]="No use", "No Service"))))</f>
        <v>Improved</v>
      </c>
      <c r="Y82" s="134" t="s">
        <v>1601</v>
      </c>
      <c r="Z82" s="134" t="str">
        <f>IF(S82="No data", "No Data", IF([Reliability_Indicator2]="Yes","No Service", IF(S82="Routine", "Improved", IF(S82="Unreliable", "Basic", IF(S82="No O&amp;M", "No service")))))</f>
        <v>No Data</v>
      </c>
      <c r="AA82" s="133" t="str">
        <f>IF([EnvPro_Indicator1]="", "Fill in data", IF([EnvPro_Indicator1]="Significant pollution", "No service", IF(AND([EnvPro_Indicator1]="Not polluting groundwater &amp; not untreated in river", [EnvPro_Indicator2]="No"),"Basic", IF([EnvPro_Indicator2]="Yes", "Improved"))))</f>
        <v>Basic</v>
      </c>
      <c r="AB82" s="134" t="str">
        <f t="shared" si="1"/>
        <v>No Service</v>
      </c>
      <c r="AC82" s="134" t="str">
        <f>IF(OR(San[[#This Row],[Access_SL1]]="No data",San[[#This Row],[Use_SL1]]="No data",San[[#This Row],[Reliability_SL1]]="No data",San[[#This Row],[EnvPro_SL1]]="No data"),"Incomplete", "Complete")</f>
        <v>Incomplete</v>
      </c>
      <c r="AD82" s="176" t="s">
        <v>1601</v>
      </c>
      <c r="AE82" s="176" t="s">
        <v>1601</v>
      </c>
      <c r="AF82" s="136" t="s">
        <v>1601</v>
      </c>
      <c r="AG82" s="136" t="s">
        <v>1601</v>
      </c>
      <c r="AH82" s="136" t="s">
        <v>1601</v>
      </c>
      <c r="AW82" s="1">
        <f>IFERROR(VLOOKUP(San[[#This Row],[Access_SL1]],$AS$5:$AT$8,2,FALSE),"Error")</f>
        <v>0</v>
      </c>
      <c r="AX82" s="1">
        <f>IFERROR(VLOOKUP(San[[#This Row],[Use_SL1]],$AS$5:$AT$8,2,FALSE),"Error")</f>
        <v>3</v>
      </c>
      <c r="AY82" s="1" t="str">
        <f>IFERROR(VLOOKUP(San[[#This Row],[Use_SL2]],$AS$5:$AT$8,2,FALSE),"Error")</f>
        <v>Error</v>
      </c>
      <c r="AZ82" s="1" t="str">
        <f>IFERROR(VLOOKUP(San[[#This Row],[Reliability_SL1]],$AS$5:$AT$8,2,FALSE),"Error")</f>
        <v>Error</v>
      </c>
      <c r="BA82" s="1">
        <f>IFERROR(VLOOKUP(San[[#This Row],[EnvPro_SL1]],$AS$5:$AT$8,2,FALSE),"Error")</f>
        <v>2</v>
      </c>
    </row>
    <row r="83" spans="2:53">
      <c r="B83" s="133" t="s">
        <v>393</v>
      </c>
      <c r="C83" s="133" t="s">
        <v>1748</v>
      </c>
      <c r="D83" s="133" t="s">
        <v>1749</v>
      </c>
      <c r="E83" s="171" t="s">
        <v>386</v>
      </c>
      <c r="F83" s="172" t="s">
        <v>1627</v>
      </c>
      <c r="G83" s="173" t="s">
        <v>1769</v>
      </c>
      <c r="H83" s="50" t="s">
        <v>1601</v>
      </c>
      <c r="I83" s="50" t="s">
        <v>18</v>
      </c>
      <c r="J83" s="133" t="s">
        <v>1773</v>
      </c>
      <c r="K83" s="50" t="s">
        <v>1754</v>
      </c>
      <c r="L83" s="50" t="s">
        <v>1753</v>
      </c>
      <c r="M83" s="133" t="s">
        <v>1754</v>
      </c>
      <c r="N83" s="133" t="s">
        <v>1601</v>
      </c>
      <c r="O83" s="133" t="s">
        <v>1601</v>
      </c>
      <c r="P83" s="133" t="s">
        <v>1601</v>
      </c>
      <c r="Q83" s="133" t="s">
        <v>1755</v>
      </c>
      <c r="R83" s="142" t="s">
        <v>1601</v>
      </c>
      <c r="S83" s="174" t="s">
        <v>1601</v>
      </c>
      <c r="T83" s="175" t="s">
        <v>1601</v>
      </c>
      <c r="U83" s="133" t="s">
        <v>1756</v>
      </c>
      <c r="V83" s="133" t="s">
        <v>1754</v>
      </c>
      <c r="W83" s="133" t="str">
        <f>IF([Access_Indicator2]="Yes","No service",IF([Access_Indicator3]="Available", "Improved",IF([Access_Indicator4]="No", "Limited",IF(AND([Access_Indicator4]="yes", [Access_Indicator5]&lt;=[Access_Indicator6]),"Basic","Limited"))))</f>
        <v>Limited</v>
      </c>
      <c r="X83" s="133" t="str">
        <f>IF([Use_Indicator1]="", "Fill in data", IF([Use_Indicator1]="All", "Improved", IF([Use_Indicator1]="Some", "Basic", IF([Use_Indicator1]="No use", "No Service"))))</f>
        <v>Improved</v>
      </c>
      <c r="Y83" s="134" t="s">
        <v>1601</v>
      </c>
      <c r="Z83" s="134" t="str">
        <f>IF(S83="No data", "No Data", IF([Reliability_Indicator2]="Yes","No Service", IF(S83="Routine", "Improved", IF(S83="Unreliable", "Basic", IF(S83="No O&amp;M", "No service")))))</f>
        <v>No Data</v>
      </c>
      <c r="AA83" s="133" t="str">
        <f>IF([EnvPro_Indicator1]="", "Fill in data", IF([EnvPro_Indicator1]="Significant pollution", "No service", IF(AND([EnvPro_Indicator1]="Not polluting groundwater &amp; not untreated in river", [EnvPro_Indicator2]="No"),"Basic", IF([EnvPro_Indicator2]="Yes", "Improved"))))</f>
        <v>Basic</v>
      </c>
      <c r="AB83" s="134" t="str">
        <f t="shared" si="1"/>
        <v>Limited</v>
      </c>
      <c r="AC83" s="134" t="str">
        <f>IF(OR(San[[#This Row],[Access_SL1]]="No data",San[[#This Row],[Use_SL1]]="No data",San[[#This Row],[Reliability_SL1]]="No data",San[[#This Row],[EnvPro_SL1]]="No data"),"Incomplete", "Complete")</f>
        <v>Incomplete</v>
      </c>
      <c r="AD83" s="176" t="s">
        <v>1601</v>
      </c>
      <c r="AE83" s="176" t="s">
        <v>1601</v>
      </c>
      <c r="AF83" s="136" t="s">
        <v>1601</v>
      </c>
      <c r="AG83" s="136" t="s">
        <v>1601</v>
      </c>
      <c r="AH83" s="136" t="s">
        <v>1601</v>
      </c>
      <c r="AW83" s="1">
        <f>IFERROR(VLOOKUP(San[[#This Row],[Access_SL1]],$AS$5:$AT$8,2,FALSE),"Error")</f>
        <v>1</v>
      </c>
      <c r="AX83" s="1">
        <f>IFERROR(VLOOKUP(San[[#This Row],[Use_SL1]],$AS$5:$AT$8,2,FALSE),"Error")</f>
        <v>3</v>
      </c>
      <c r="AY83" s="1" t="str">
        <f>IFERROR(VLOOKUP(San[[#This Row],[Use_SL2]],$AS$5:$AT$8,2,FALSE),"Error")</f>
        <v>Error</v>
      </c>
      <c r="AZ83" s="1" t="str">
        <f>IFERROR(VLOOKUP(San[[#This Row],[Reliability_SL1]],$AS$5:$AT$8,2,FALSE),"Error")</f>
        <v>Error</v>
      </c>
      <c r="BA83" s="1">
        <f>IFERROR(VLOOKUP(San[[#This Row],[EnvPro_SL1]],$AS$5:$AT$8,2,FALSE),"Error")</f>
        <v>2</v>
      </c>
    </row>
    <row r="84" spans="2:53">
      <c r="B84" s="133" t="s">
        <v>394</v>
      </c>
      <c r="C84" s="133" t="s">
        <v>1748</v>
      </c>
      <c r="D84" s="133" t="s">
        <v>1749</v>
      </c>
      <c r="E84" s="171" t="s">
        <v>386</v>
      </c>
      <c r="F84" s="172" t="s">
        <v>1627</v>
      </c>
      <c r="G84" s="173" t="s">
        <v>1770</v>
      </c>
      <c r="H84" s="50" t="s">
        <v>1601</v>
      </c>
      <c r="I84" s="50" t="s">
        <v>18</v>
      </c>
      <c r="J84" s="133" t="s">
        <v>1751</v>
      </c>
      <c r="K84" s="50" t="s">
        <v>1752</v>
      </c>
      <c r="L84" s="50" t="s">
        <v>1753</v>
      </c>
      <c r="M84" s="133" t="s">
        <v>1754</v>
      </c>
      <c r="N84" s="133" t="s">
        <v>1601</v>
      </c>
      <c r="O84" s="133" t="s">
        <v>1601</v>
      </c>
      <c r="P84" s="133" t="s">
        <v>1601</v>
      </c>
      <c r="Q84" s="133" t="s">
        <v>1755</v>
      </c>
      <c r="R84" s="142" t="s">
        <v>1601</v>
      </c>
      <c r="S84" s="174" t="s">
        <v>1601</v>
      </c>
      <c r="T84" s="175" t="s">
        <v>1601</v>
      </c>
      <c r="U84" s="133" t="s">
        <v>1756</v>
      </c>
      <c r="V84" s="133" t="s">
        <v>1754</v>
      </c>
      <c r="W84" s="133" t="str">
        <f>IF([Access_Indicator2]="Yes","No service",IF([Access_Indicator3]="Available", "Improved",IF([Access_Indicator4]="No", "Limited",IF(AND([Access_Indicator4]="yes", [Access_Indicator5]&lt;=[Access_Indicator6]),"Basic","Limited"))))</f>
        <v>No service</v>
      </c>
      <c r="X84" s="133" t="str">
        <f>IF([Use_Indicator1]="", "Fill in data", IF([Use_Indicator1]="All", "Improved", IF([Use_Indicator1]="Some", "Basic", IF([Use_Indicator1]="No use", "No Service"))))</f>
        <v>Improved</v>
      </c>
      <c r="Y84" s="134" t="s">
        <v>1601</v>
      </c>
      <c r="Z84" s="134" t="str">
        <f>IF(S84="No data", "No Data", IF([Reliability_Indicator2]="Yes","No Service", IF(S84="Routine", "Improved", IF(S84="Unreliable", "Basic", IF(S84="No O&amp;M", "No service")))))</f>
        <v>No Data</v>
      </c>
      <c r="AA84" s="133" t="str">
        <f>IF([EnvPro_Indicator1]="", "Fill in data", IF([EnvPro_Indicator1]="Significant pollution", "No service", IF(AND([EnvPro_Indicator1]="Not polluting groundwater &amp; not untreated in river", [EnvPro_Indicator2]="No"),"Basic", IF([EnvPro_Indicator2]="Yes", "Improved"))))</f>
        <v>Basic</v>
      </c>
      <c r="AB84" s="134" t="str">
        <f t="shared" si="1"/>
        <v>No Service</v>
      </c>
      <c r="AC84" s="134" t="str">
        <f>IF(OR(San[[#This Row],[Access_SL1]]="No data",San[[#This Row],[Use_SL1]]="No data",San[[#This Row],[Reliability_SL1]]="No data",San[[#This Row],[EnvPro_SL1]]="No data"),"Incomplete", "Complete")</f>
        <v>Incomplete</v>
      </c>
      <c r="AD84" s="176" t="s">
        <v>1601</v>
      </c>
      <c r="AE84" s="176" t="s">
        <v>1601</v>
      </c>
      <c r="AF84" s="136" t="s">
        <v>1601</v>
      </c>
      <c r="AG84" s="136" t="s">
        <v>1601</v>
      </c>
      <c r="AH84" s="136" t="s">
        <v>1601</v>
      </c>
      <c r="AW84" s="1">
        <f>IFERROR(VLOOKUP(San[[#This Row],[Access_SL1]],$AS$5:$AT$8,2,FALSE),"Error")</f>
        <v>0</v>
      </c>
      <c r="AX84" s="1">
        <f>IFERROR(VLOOKUP(San[[#This Row],[Use_SL1]],$AS$5:$AT$8,2,FALSE),"Error")</f>
        <v>3</v>
      </c>
      <c r="AY84" s="1" t="str">
        <f>IFERROR(VLOOKUP(San[[#This Row],[Use_SL2]],$AS$5:$AT$8,2,FALSE),"Error")</f>
        <v>Error</v>
      </c>
      <c r="AZ84" s="1" t="str">
        <f>IFERROR(VLOOKUP(San[[#This Row],[Reliability_SL1]],$AS$5:$AT$8,2,FALSE),"Error")</f>
        <v>Error</v>
      </c>
      <c r="BA84" s="1">
        <f>IFERROR(VLOOKUP(San[[#This Row],[EnvPro_SL1]],$AS$5:$AT$8,2,FALSE),"Error")</f>
        <v>2</v>
      </c>
    </row>
    <row r="85" spans="2:53">
      <c r="B85" s="133" t="s">
        <v>395</v>
      </c>
      <c r="C85" s="133" t="s">
        <v>1748</v>
      </c>
      <c r="D85" s="133" t="s">
        <v>1749</v>
      </c>
      <c r="E85" s="171" t="s">
        <v>386</v>
      </c>
      <c r="F85" s="172" t="s">
        <v>1627</v>
      </c>
      <c r="G85" s="173" t="s">
        <v>1771</v>
      </c>
      <c r="H85" s="50" t="s">
        <v>1601</v>
      </c>
      <c r="I85" s="50" t="s">
        <v>18</v>
      </c>
      <c r="J85" s="133" t="s">
        <v>1751</v>
      </c>
      <c r="K85" s="50" t="s">
        <v>1752</v>
      </c>
      <c r="L85" s="50" t="s">
        <v>1753</v>
      </c>
      <c r="M85" s="133" t="s">
        <v>1754</v>
      </c>
      <c r="N85" s="133" t="s">
        <v>1601</v>
      </c>
      <c r="O85" s="133" t="s">
        <v>1601</v>
      </c>
      <c r="P85" s="133" t="s">
        <v>1601</v>
      </c>
      <c r="Q85" s="133" t="s">
        <v>1755</v>
      </c>
      <c r="R85" s="142" t="s">
        <v>1601</v>
      </c>
      <c r="S85" s="174" t="s">
        <v>1601</v>
      </c>
      <c r="T85" s="175" t="s">
        <v>1601</v>
      </c>
      <c r="U85" s="133" t="s">
        <v>1756</v>
      </c>
      <c r="V85" s="133" t="s">
        <v>1754</v>
      </c>
      <c r="W85" s="133" t="str">
        <f>IF([Access_Indicator2]="Yes","No service",IF([Access_Indicator3]="Available", "Improved",IF([Access_Indicator4]="No", "Limited",IF(AND([Access_Indicator4]="yes", [Access_Indicator5]&lt;=[Access_Indicator6]),"Basic","Limited"))))</f>
        <v>No service</v>
      </c>
      <c r="X85" s="133" t="str">
        <f>IF([Use_Indicator1]="", "Fill in data", IF([Use_Indicator1]="All", "Improved", IF([Use_Indicator1]="Some", "Basic", IF([Use_Indicator1]="No use", "No Service"))))</f>
        <v>Improved</v>
      </c>
      <c r="Y85" s="134" t="s">
        <v>1601</v>
      </c>
      <c r="Z85" s="134" t="str">
        <f>IF(S85="No data", "No Data", IF([Reliability_Indicator2]="Yes","No Service", IF(S85="Routine", "Improved", IF(S85="Unreliable", "Basic", IF(S85="No O&amp;M", "No service")))))</f>
        <v>No Data</v>
      </c>
      <c r="AA85" s="133" t="str">
        <f>IF([EnvPro_Indicator1]="", "Fill in data", IF([EnvPro_Indicator1]="Significant pollution", "No service", IF(AND([EnvPro_Indicator1]="Not polluting groundwater &amp; not untreated in river", [EnvPro_Indicator2]="No"),"Basic", IF([EnvPro_Indicator2]="Yes", "Improved"))))</f>
        <v>Basic</v>
      </c>
      <c r="AB85" s="134" t="str">
        <f t="shared" si="1"/>
        <v>No Service</v>
      </c>
      <c r="AC85" s="134" t="str">
        <f>IF(OR(San[[#This Row],[Access_SL1]]="No data",San[[#This Row],[Use_SL1]]="No data",San[[#This Row],[Reliability_SL1]]="No data",San[[#This Row],[EnvPro_SL1]]="No data"),"Incomplete", "Complete")</f>
        <v>Incomplete</v>
      </c>
      <c r="AD85" s="176" t="s">
        <v>1601</v>
      </c>
      <c r="AE85" s="176" t="s">
        <v>1601</v>
      </c>
      <c r="AF85" s="136" t="s">
        <v>1601</v>
      </c>
      <c r="AG85" s="136" t="s">
        <v>1601</v>
      </c>
      <c r="AH85" s="136" t="s">
        <v>1601</v>
      </c>
      <c r="AW85" s="1">
        <f>IFERROR(VLOOKUP(San[[#This Row],[Access_SL1]],$AS$5:$AT$8,2,FALSE),"Error")</f>
        <v>0</v>
      </c>
      <c r="AX85" s="1">
        <f>IFERROR(VLOOKUP(San[[#This Row],[Use_SL1]],$AS$5:$AT$8,2,FALSE),"Error")</f>
        <v>3</v>
      </c>
      <c r="AY85" s="1" t="str">
        <f>IFERROR(VLOOKUP(San[[#This Row],[Use_SL2]],$AS$5:$AT$8,2,FALSE),"Error")</f>
        <v>Error</v>
      </c>
      <c r="AZ85" s="1" t="str">
        <f>IFERROR(VLOOKUP(San[[#This Row],[Reliability_SL1]],$AS$5:$AT$8,2,FALSE),"Error")</f>
        <v>Error</v>
      </c>
      <c r="BA85" s="1">
        <f>IFERROR(VLOOKUP(San[[#This Row],[EnvPro_SL1]],$AS$5:$AT$8,2,FALSE),"Error")</f>
        <v>2</v>
      </c>
    </row>
    <row r="86" spans="2:53">
      <c r="B86" s="133" t="s">
        <v>396</v>
      </c>
      <c r="C86" s="133" t="s">
        <v>1748</v>
      </c>
      <c r="D86" s="133" t="s">
        <v>1749</v>
      </c>
      <c r="E86" s="171" t="s">
        <v>397</v>
      </c>
      <c r="F86" s="172" t="s">
        <v>1629</v>
      </c>
      <c r="G86" s="173" t="s">
        <v>1750</v>
      </c>
      <c r="H86" s="50" t="s">
        <v>1601</v>
      </c>
      <c r="I86" s="50" t="s">
        <v>18</v>
      </c>
      <c r="J86" s="133" t="s">
        <v>1774</v>
      </c>
      <c r="K86" s="50" t="s">
        <v>1752</v>
      </c>
      <c r="L86" s="50" t="s">
        <v>1775</v>
      </c>
      <c r="M86" s="133" t="s">
        <v>1752</v>
      </c>
      <c r="N86" s="133" t="s">
        <v>1601</v>
      </c>
      <c r="O86" s="133" t="s">
        <v>1601</v>
      </c>
      <c r="P86" s="133" t="s">
        <v>1601</v>
      </c>
      <c r="Q86" s="133" t="s">
        <v>1765</v>
      </c>
      <c r="R86" s="142" t="s">
        <v>1601</v>
      </c>
      <c r="S86" s="174" t="s">
        <v>1777</v>
      </c>
      <c r="T86" s="175" t="s">
        <v>1601</v>
      </c>
      <c r="U86" s="133" t="s">
        <v>1756</v>
      </c>
      <c r="V86" s="133" t="s">
        <v>1754</v>
      </c>
      <c r="W86" s="133" t="str">
        <f>IF([Access_Indicator2]="Yes","No service",IF([Access_Indicator3]="Available", "Improved",IF([Access_Indicator4]="No", "Limited",IF(AND([Access_Indicator4]="yes", [Access_Indicator5]&lt;=[Access_Indicator6]),"Basic","Limited"))))</f>
        <v>No service</v>
      </c>
      <c r="X86" s="133" t="str">
        <f>IF([Use_Indicator1]="", "Fill in data", IF([Use_Indicator1]="All", "Improved", IF([Use_Indicator1]="Some", "Basic", IF([Use_Indicator1]="No use", "No Service"))))</f>
        <v>No Service</v>
      </c>
      <c r="Y86" s="134" t="s">
        <v>1601</v>
      </c>
      <c r="Z86" s="134" t="str">
        <f>IF(S86="No data", "No Data", IF([Reliability_Indicator2]="Yes","No Service", IF(S86="Routine", "Improved", IF(S86="Unreliable", "Basic", IF(S86="No O&amp;M", "No service")))))</f>
        <v>No service</v>
      </c>
      <c r="AA86" s="133" t="str">
        <f>IF([EnvPro_Indicator1]="", "Fill in data", IF([EnvPro_Indicator1]="Significant pollution", "No service", IF(AND([EnvPro_Indicator1]="Not polluting groundwater &amp; not untreated in river", [EnvPro_Indicator2]="No"),"Basic", IF([EnvPro_Indicator2]="Yes", "Improved"))))</f>
        <v>Basic</v>
      </c>
      <c r="AB86" s="134" t="str">
        <f t="shared" si="1"/>
        <v>No Service</v>
      </c>
      <c r="AC86" s="134" t="str">
        <f>IF(OR(San[[#This Row],[Access_SL1]]="No data",San[[#This Row],[Use_SL1]]="No data",San[[#This Row],[Reliability_SL1]]="No data",San[[#This Row],[EnvPro_SL1]]="No data"),"Incomplete", "Complete")</f>
        <v>Complete</v>
      </c>
      <c r="AD86" s="176" t="s">
        <v>1601</v>
      </c>
      <c r="AE86" s="176" t="s">
        <v>1601</v>
      </c>
      <c r="AF86" s="136" t="s">
        <v>1601</v>
      </c>
      <c r="AG86" s="136" t="s">
        <v>1601</v>
      </c>
      <c r="AH86" s="136" t="s">
        <v>1601</v>
      </c>
      <c r="AW86" s="1">
        <f>IFERROR(VLOOKUP(San[[#This Row],[Access_SL1]],$AS$5:$AT$8,2,FALSE),"Error")</f>
        <v>0</v>
      </c>
      <c r="AX86" s="1">
        <f>IFERROR(VLOOKUP(San[[#This Row],[Use_SL1]],$AS$5:$AT$8,2,FALSE),"Error")</f>
        <v>0</v>
      </c>
      <c r="AY86" s="1" t="str">
        <f>IFERROR(VLOOKUP(San[[#This Row],[Use_SL2]],$AS$5:$AT$8,2,FALSE),"Error")</f>
        <v>Error</v>
      </c>
      <c r="AZ86" s="1">
        <f>IFERROR(VLOOKUP(San[[#This Row],[Reliability_SL1]],$AS$5:$AT$8,2,FALSE),"Error")</f>
        <v>0</v>
      </c>
      <c r="BA86" s="1">
        <f>IFERROR(VLOOKUP(San[[#This Row],[EnvPro_SL1]],$AS$5:$AT$8,2,FALSE),"Error")</f>
        <v>2</v>
      </c>
    </row>
    <row r="87" spans="2:53">
      <c r="B87" s="133" t="s">
        <v>398</v>
      </c>
      <c r="C87" s="133" t="s">
        <v>1748</v>
      </c>
      <c r="D87" s="133" t="s">
        <v>1749</v>
      </c>
      <c r="E87" s="171" t="s">
        <v>397</v>
      </c>
      <c r="F87" s="172" t="s">
        <v>1629</v>
      </c>
      <c r="G87" s="173" t="s">
        <v>1758</v>
      </c>
      <c r="H87" s="50" t="s">
        <v>1601</v>
      </c>
      <c r="I87" s="50" t="s">
        <v>18</v>
      </c>
      <c r="J87" s="133" t="s">
        <v>1751</v>
      </c>
      <c r="K87" s="50" t="s">
        <v>1752</v>
      </c>
      <c r="L87" s="50" t="s">
        <v>1753</v>
      </c>
      <c r="M87" s="133" t="s">
        <v>1754</v>
      </c>
      <c r="N87" s="133" t="s">
        <v>1601</v>
      </c>
      <c r="O87" s="133" t="s">
        <v>1601</v>
      </c>
      <c r="P87" s="133" t="s">
        <v>1601</v>
      </c>
      <c r="Q87" s="133" t="s">
        <v>1755</v>
      </c>
      <c r="R87" s="142" t="s">
        <v>1601</v>
      </c>
      <c r="S87" s="174" t="s">
        <v>1601</v>
      </c>
      <c r="T87" s="175" t="s">
        <v>1601</v>
      </c>
      <c r="U87" s="133" t="s">
        <v>1756</v>
      </c>
      <c r="V87" s="133" t="s">
        <v>1754</v>
      </c>
      <c r="W87" s="133" t="str">
        <f>IF([Access_Indicator2]="Yes","No service",IF([Access_Indicator3]="Available", "Improved",IF([Access_Indicator4]="No", "Limited",IF(AND([Access_Indicator4]="yes", [Access_Indicator5]&lt;=[Access_Indicator6]),"Basic","Limited"))))</f>
        <v>No service</v>
      </c>
      <c r="X87" s="133" t="str">
        <f>IF([Use_Indicator1]="", "Fill in data", IF([Use_Indicator1]="All", "Improved", IF([Use_Indicator1]="Some", "Basic", IF([Use_Indicator1]="No use", "No Service"))))</f>
        <v>Improved</v>
      </c>
      <c r="Y87" s="134" t="s">
        <v>1601</v>
      </c>
      <c r="Z87" s="134" t="str">
        <f>IF(S87="No data", "No Data", IF([Reliability_Indicator2]="Yes","No Service", IF(S87="Routine", "Improved", IF(S87="Unreliable", "Basic", IF(S87="No O&amp;M", "No service")))))</f>
        <v>No Data</v>
      </c>
      <c r="AA87" s="133" t="str">
        <f>IF([EnvPro_Indicator1]="", "Fill in data", IF([EnvPro_Indicator1]="Significant pollution", "No service", IF(AND([EnvPro_Indicator1]="Not polluting groundwater &amp; not untreated in river", [EnvPro_Indicator2]="No"),"Basic", IF([EnvPro_Indicator2]="Yes", "Improved"))))</f>
        <v>Basic</v>
      </c>
      <c r="AB87" s="134" t="str">
        <f t="shared" si="1"/>
        <v>No Service</v>
      </c>
      <c r="AC87" s="134" t="str">
        <f>IF(OR(San[[#This Row],[Access_SL1]]="No data",San[[#This Row],[Use_SL1]]="No data",San[[#This Row],[Reliability_SL1]]="No data",San[[#This Row],[EnvPro_SL1]]="No data"),"Incomplete", "Complete")</f>
        <v>Incomplete</v>
      </c>
      <c r="AD87" s="176" t="s">
        <v>1601</v>
      </c>
      <c r="AE87" s="176" t="s">
        <v>1601</v>
      </c>
      <c r="AF87" s="136" t="s">
        <v>1601</v>
      </c>
      <c r="AG87" s="136" t="s">
        <v>1601</v>
      </c>
      <c r="AH87" s="136" t="s">
        <v>1601</v>
      </c>
      <c r="AW87" s="1">
        <f>IFERROR(VLOOKUP(San[[#This Row],[Access_SL1]],$AS$5:$AT$8,2,FALSE),"Error")</f>
        <v>0</v>
      </c>
      <c r="AX87" s="1">
        <f>IFERROR(VLOOKUP(San[[#This Row],[Use_SL1]],$AS$5:$AT$8,2,FALSE),"Error")</f>
        <v>3</v>
      </c>
      <c r="AY87" s="1" t="str">
        <f>IFERROR(VLOOKUP(San[[#This Row],[Use_SL2]],$AS$5:$AT$8,2,FALSE),"Error")</f>
        <v>Error</v>
      </c>
      <c r="AZ87" s="1" t="str">
        <f>IFERROR(VLOOKUP(San[[#This Row],[Reliability_SL1]],$AS$5:$AT$8,2,FALSE),"Error")</f>
        <v>Error</v>
      </c>
      <c r="BA87" s="1">
        <f>IFERROR(VLOOKUP(San[[#This Row],[EnvPro_SL1]],$AS$5:$AT$8,2,FALSE),"Error")</f>
        <v>2</v>
      </c>
    </row>
    <row r="88" spans="2:53">
      <c r="B88" s="133" t="s">
        <v>399</v>
      </c>
      <c r="C88" s="133" t="s">
        <v>1748</v>
      </c>
      <c r="D88" s="133" t="s">
        <v>1749</v>
      </c>
      <c r="E88" s="171" t="s">
        <v>397</v>
      </c>
      <c r="F88" s="172" t="s">
        <v>1629</v>
      </c>
      <c r="G88" s="173" t="s">
        <v>1760</v>
      </c>
      <c r="H88" s="50" t="s">
        <v>1601</v>
      </c>
      <c r="I88" s="50" t="s">
        <v>18</v>
      </c>
      <c r="J88" s="133" t="s">
        <v>1774</v>
      </c>
      <c r="K88" s="50" t="s">
        <v>1752</v>
      </c>
      <c r="L88" s="50" t="s">
        <v>1775</v>
      </c>
      <c r="M88" s="133" t="s">
        <v>1752</v>
      </c>
      <c r="N88" s="133" t="s">
        <v>1601</v>
      </c>
      <c r="O88" s="133" t="s">
        <v>1601</v>
      </c>
      <c r="P88" s="133" t="s">
        <v>1601</v>
      </c>
      <c r="Q88" s="133" t="s">
        <v>1765</v>
      </c>
      <c r="R88" s="142" t="s">
        <v>1601</v>
      </c>
      <c r="S88" s="174" t="s">
        <v>1777</v>
      </c>
      <c r="T88" s="175" t="s">
        <v>1601</v>
      </c>
      <c r="U88" s="133" t="s">
        <v>1756</v>
      </c>
      <c r="V88" s="133" t="s">
        <v>1754</v>
      </c>
      <c r="W88" s="133" t="str">
        <f>IF([Access_Indicator2]="Yes","No service",IF([Access_Indicator3]="Available", "Improved",IF([Access_Indicator4]="No", "Limited",IF(AND([Access_Indicator4]="yes", [Access_Indicator5]&lt;=[Access_Indicator6]),"Basic","Limited"))))</f>
        <v>No service</v>
      </c>
      <c r="X88" s="133" t="str">
        <f>IF([Use_Indicator1]="", "Fill in data", IF([Use_Indicator1]="All", "Improved", IF([Use_Indicator1]="Some", "Basic", IF([Use_Indicator1]="No use", "No Service"))))</f>
        <v>No Service</v>
      </c>
      <c r="Y88" s="134" t="s">
        <v>1601</v>
      </c>
      <c r="Z88" s="134" t="str">
        <f>IF(S88="No data", "No Data", IF([Reliability_Indicator2]="Yes","No Service", IF(S88="Routine", "Improved", IF(S88="Unreliable", "Basic", IF(S88="No O&amp;M", "No service")))))</f>
        <v>No service</v>
      </c>
      <c r="AA88" s="133" t="str">
        <f>IF([EnvPro_Indicator1]="", "Fill in data", IF([EnvPro_Indicator1]="Significant pollution", "No service", IF(AND([EnvPro_Indicator1]="Not polluting groundwater &amp; not untreated in river", [EnvPro_Indicator2]="No"),"Basic", IF([EnvPro_Indicator2]="Yes", "Improved"))))</f>
        <v>Basic</v>
      </c>
      <c r="AB88" s="134" t="str">
        <f t="shared" si="1"/>
        <v>No Service</v>
      </c>
      <c r="AC88" s="134" t="str">
        <f>IF(OR(San[[#This Row],[Access_SL1]]="No data",San[[#This Row],[Use_SL1]]="No data",San[[#This Row],[Reliability_SL1]]="No data",San[[#This Row],[EnvPro_SL1]]="No data"),"Incomplete", "Complete")</f>
        <v>Complete</v>
      </c>
      <c r="AD88" s="176" t="s">
        <v>1601</v>
      </c>
      <c r="AE88" s="176" t="s">
        <v>1601</v>
      </c>
      <c r="AF88" s="136" t="s">
        <v>1601</v>
      </c>
      <c r="AG88" s="136" t="s">
        <v>1601</v>
      </c>
      <c r="AH88" s="136" t="s">
        <v>1601</v>
      </c>
      <c r="AW88" s="1">
        <f>IFERROR(VLOOKUP(San[[#This Row],[Access_SL1]],$AS$5:$AT$8,2,FALSE),"Error")</f>
        <v>0</v>
      </c>
      <c r="AX88" s="1">
        <f>IFERROR(VLOOKUP(San[[#This Row],[Use_SL1]],$AS$5:$AT$8,2,FALSE),"Error")</f>
        <v>0</v>
      </c>
      <c r="AY88" s="1" t="str">
        <f>IFERROR(VLOOKUP(San[[#This Row],[Use_SL2]],$AS$5:$AT$8,2,FALSE),"Error")</f>
        <v>Error</v>
      </c>
      <c r="AZ88" s="1">
        <f>IFERROR(VLOOKUP(San[[#This Row],[Reliability_SL1]],$AS$5:$AT$8,2,FALSE),"Error")</f>
        <v>0</v>
      </c>
      <c r="BA88" s="1">
        <f>IFERROR(VLOOKUP(San[[#This Row],[EnvPro_SL1]],$AS$5:$AT$8,2,FALSE),"Error")</f>
        <v>2</v>
      </c>
    </row>
    <row r="89" spans="2:53">
      <c r="B89" s="133" t="s">
        <v>400</v>
      </c>
      <c r="C89" s="133" t="s">
        <v>1748</v>
      </c>
      <c r="D89" s="133" t="s">
        <v>1749</v>
      </c>
      <c r="E89" s="171" t="s">
        <v>397</v>
      </c>
      <c r="F89" s="172" t="s">
        <v>1629</v>
      </c>
      <c r="G89" s="173" t="s">
        <v>1762</v>
      </c>
      <c r="H89" s="50" t="s">
        <v>1601</v>
      </c>
      <c r="I89" s="50" t="s">
        <v>18</v>
      </c>
      <c r="J89" s="133" t="s">
        <v>1774</v>
      </c>
      <c r="K89" s="50" t="s">
        <v>1752</v>
      </c>
      <c r="L89" s="50" t="s">
        <v>1775</v>
      </c>
      <c r="M89" s="133" t="s">
        <v>1752</v>
      </c>
      <c r="N89" s="133" t="s">
        <v>1601</v>
      </c>
      <c r="O89" s="133" t="s">
        <v>1601</v>
      </c>
      <c r="P89" s="133" t="s">
        <v>1601</v>
      </c>
      <c r="Q89" s="133" t="s">
        <v>1765</v>
      </c>
      <c r="R89" s="142" t="s">
        <v>1601</v>
      </c>
      <c r="S89" s="174" t="s">
        <v>1777</v>
      </c>
      <c r="T89" s="175" t="s">
        <v>1601</v>
      </c>
      <c r="U89" s="133" t="s">
        <v>1756</v>
      </c>
      <c r="V89" s="133" t="s">
        <v>1754</v>
      </c>
      <c r="W89" s="133" t="str">
        <f>IF([Access_Indicator2]="Yes","No service",IF([Access_Indicator3]="Available", "Improved",IF([Access_Indicator4]="No", "Limited",IF(AND([Access_Indicator4]="yes", [Access_Indicator5]&lt;=[Access_Indicator6]),"Basic","Limited"))))</f>
        <v>No service</v>
      </c>
      <c r="X89" s="133" t="str">
        <f>IF([Use_Indicator1]="", "Fill in data", IF([Use_Indicator1]="All", "Improved", IF([Use_Indicator1]="Some", "Basic", IF([Use_Indicator1]="No use", "No Service"))))</f>
        <v>No Service</v>
      </c>
      <c r="Y89" s="134" t="s">
        <v>1601</v>
      </c>
      <c r="Z89" s="134" t="str">
        <f>IF(S89="No data", "No Data", IF([Reliability_Indicator2]="Yes","No Service", IF(S89="Routine", "Improved", IF(S89="Unreliable", "Basic", IF(S89="No O&amp;M", "No service")))))</f>
        <v>No service</v>
      </c>
      <c r="AA89" s="133" t="str">
        <f>IF([EnvPro_Indicator1]="", "Fill in data", IF([EnvPro_Indicator1]="Significant pollution", "No service", IF(AND([EnvPro_Indicator1]="Not polluting groundwater &amp; not untreated in river", [EnvPro_Indicator2]="No"),"Basic", IF([EnvPro_Indicator2]="Yes", "Improved"))))</f>
        <v>Basic</v>
      </c>
      <c r="AB89" s="134" t="str">
        <f t="shared" si="1"/>
        <v>No Service</v>
      </c>
      <c r="AC89" s="134" t="str">
        <f>IF(OR(San[[#This Row],[Access_SL1]]="No data",San[[#This Row],[Use_SL1]]="No data",San[[#This Row],[Reliability_SL1]]="No data",San[[#This Row],[EnvPro_SL1]]="No data"),"Incomplete", "Complete")</f>
        <v>Complete</v>
      </c>
      <c r="AD89" s="176" t="s">
        <v>1601</v>
      </c>
      <c r="AE89" s="176" t="s">
        <v>1601</v>
      </c>
      <c r="AF89" s="136" t="s">
        <v>1601</v>
      </c>
      <c r="AG89" s="136" t="s">
        <v>1601</v>
      </c>
      <c r="AH89" s="136" t="s">
        <v>1601</v>
      </c>
      <c r="AW89" s="1">
        <f>IFERROR(VLOOKUP(San[[#This Row],[Access_SL1]],$AS$5:$AT$8,2,FALSE),"Error")</f>
        <v>0</v>
      </c>
      <c r="AX89" s="1">
        <f>IFERROR(VLOOKUP(San[[#This Row],[Use_SL1]],$AS$5:$AT$8,2,FALSE),"Error")</f>
        <v>0</v>
      </c>
      <c r="AY89" s="1" t="str">
        <f>IFERROR(VLOOKUP(San[[#This Row],[Use_SL2]],$AS$5:$AT$8,2,FALSE),"Error")</f>
        <v>Error</v>
      </c>
      <c r="AZ89" s="1">
        <f>IFERROR(VLOOKUP(San[[#This Row],[Reliability_SL1]],$AS$5:$AT$8,2,FALSE),"Error")</f>
        <v>0</v>
      </c>
      <c r="BA89" s="1">
        <f>IFERROR(VLOOKUP(San[[#This Row],[EnvPro_SL1]],$AS$5:$AT$8,2,FALSE),"Error")</f>
        <v>2</v>
      </c>
    </row>
    <row r="90" spans="2:53">
      <c r="B90" s="133" t="s">
        <v>401</v>
      </c>
      <c r="C90" s="133" t="s">
        <v>1748</v>
      </c>
      <c r="D90" s="133" t="s">
        <v>1749</v>
      </c>
      <c r="E90" s="171" t="s">
        <v>397</v>
      </c>
      <c r="F90" s="172" t="s">
        <v>1629</v>
      </c>
      <c r="G90" s="173" t="s">
        <v>1764</v>
      </c>
      <c r="H90" s="50" t="s">
        <v>1601</v>
      </c>
      <c r="I90" s="50" t="s">
        <v>18</v>
      </c>
      <c r="J90" s="133" t="s">
        <v>1751</v>
      </c>
      <c r="K90" s="50" t="s">
        <v>1752</v>
      </c>
      <c r="L90" s="50" t="s">
        <v>1753</v>
      </c>
      <c r="M90" s="133" t="s">
        <v>1754</v>
      </c>
      <c r="N90" s="133" t="s">
        <v>1601</v>
      </c>
      <c r="O90" s="133" t="s">
        <v>1601</v>
      </c>
      <c r="P90" s="133" t="s">
        <v>1601</v>
      </c>
      <c r="Q90" s="133" t="s">
        <v>1755</v>
      </c>
      <c r="R90" s="142" t="s">
        <v>1601</v>
      </c>
      <c r="S90" s="174" t="s">
        <v>1601</v>
      </c>
      <c r="T90" s="175" t="s">
        <v>1601</v>
      </c>
      <c r="U90" s="133" t="s">
        <v>1756</v>
      </c>
      <c r="V90" s="133" t="s">
        <v>1754</v>
      </c>
      <c r="W90" s="133" t="str">
        <f>IF([Access_Indicator2]="Yes","No service",IF([Access_Indicator3]="Available", "Improved",IF([Access_Indicator4]="No", "Limited",IF(AND([Access_Indicator4]="yes", [Access_Indicator5]&lt;=[Access_Indicator6]),"Basic","Limited"))))</f>
        <v>No service</v>
      </c>
      <c r="X90" s="133" t="str">
        <f>IF([Use_Indicator1]="", "Fill in data", IF([Use_Indicator1]="All", "Improved", IF([Use_Indicator1]="Some", "Basic", IF([Use_Indicator1]="No use", "No Service"))))</f>
        <v>Improved</v>
      </c>
      <c r="Y90" s="134" t="s">
        <v>1601</v>
      </c>
      <c r="Z90" s="134" t="str">
        <f>IF(S90="No data", "No Data", IF([Reliability_Indicator2]="Yes","No Service", IF(S90="Routine", "Improved", IF(S90="Unreliable", "Basic", IF(S90="No O&amp;M", "No service")))))</f>
        <v>No Data</v>
      </c>
      <c r="AA90" s="133" t="str">
        <f>IF([EnvPro_Indicator1]="", "Fill in data", IF([EnvPro_Indicator1]="Significant pollution", "No service", IF(AND([EnvPro_Indicator1]="Not polluting groundwater &amp; not untreated in river", [EnvPro_Indicator2]="No"),"Basic", IF([EnvPro_Indicator2]="Yes", "Improved"))))</f>
        <v>Basic</v>
      </c>
      <c r="AB90" s="134" t="str">
        <f t="shared" si="1"/>
        <v>No Service</v>
      </c>
      <c r="AC90" s="134" t="str">
        <f>IF(OR(San[[#This Row],[Access_SL1]]="No data",San[[#This Row],[Use_SL1]]="No data",San[[#This Row],[Reliability_SL1]]="No data",San[[#This Row],[EnvPro_SL1]]="No data"),"Incomplete", "Complete")</f>
        <v>Incomplete</v>
      </c>
      <c r="AD90" s="176" t="s">
        <v>1601</v>
      </c>
      <c r="AE90" s="176" t="s">
        <v>1601</v>
      </c>
      <c r="AF90" s="136" t="s">
        <v>1601</v>
      </c>
      <c r="AG90" s="136" t="s">
        <v>1601</v>
      </c>
      <c r="AH90" s="136" t="s">
        <v>1601</v>
      </c>
      <c r="AW90" s="1">
        <f>IFERROR(VLOOKUP(San[[#This Row],[Access_SL1]],$AS$5:$AT$8,2,FALSE),"Error")</f>
        <v>0</v>
      </c>
      <c r="AX90" s="1">
        <f>IFERROR(VLOOKUP(San[[#This Row],[Use_SL1]],$AS$5:$AT$8,2,FALSE),"Error")</f>
        <v>3</v>
      </c>
      <c r="AY90" s="1" t="str">
        <f>IFERROR(VLOOKUP(San[[#This Row],[Use_SL2]],$AS$5:$AT$8,2,FALSE),"Error")</f>
        <v>Error</v>
      </c>
      <c r="AZ90" s="1" t="str">
        <f>IFERROR(VLOOKUP(San[[#This Row],[Reliability_SL1]],$AS$5:$AT$8,2,FALSE),"Error")</f>
        <v>Error</v>
      </c>
      <c r="BA90" s="1">
        <f>IFERROR(VLOOKUP(San[[#This Row],[EnvPro_SL1]],$AS$5:$AT$8,2,FALSE),"Error")</f>
        <v>2</v>
      </c>
    </row>
    <row r="91" spans="2:53">
      <c r="B91" s="133" t="s">
        <v>402</v>
      </c>
      <c r="C91" s="133" t="s">
        <v>1748</v>
      </c>
      <c r="D91" s="133" t="s">
        <v>1749</v>
      </c>
      <c r="E91" s="171" t="s">
        <v>397</v>
      </c>
      <c r="F91" s="172" t="s">
        <v>1629</v>
      </c>
      <c r="G91" s="173" t="s">
        <v>1766</v>
      </c>
      <c r="H91" s="50" t="s">
        <v>1601</v>
      </c>
      <c r="I91" s="50" t="s">
        <v>18</v>
      </c>
      <c r="J91" s="133" t="s">
        <v>1751</v>
      </c>
      <c r="K91" s="50" t="s">
        <v>1752</v>
      </c>
      <c r="L91" s="50" t="s">
        <v>1753</v>
      </c>
      <c r="M91" s="133" t="s">
        <v>1754</v>
      </c>
      <c r="N91" s="133" t="s">
        <v>1601</v>
      </c>
      <c r="O91" s="133" t="s">
        <v>1601</v>
      </c>
      <c r="P91" s="133" t="s">
        <v>1601</v>
      </c>
      <c r="Q91" s="133" t="s">
        <v>1755</v>
      </c>
      <c r="R91" s="142" t="s">
        <v>1601</v>
      </c>
      <c r="S91" s="174" t="s">
        <v>1601</v>
      </c>
      <c r="T91" s="175" t="s">
        <v>1601</v>
      </c>
      <c r="U91" s="133" t="s">
        <v>1756</v>
      </c>
      <c r="V91" s="133" t="s">
        <v>1754</v>
      </c>
      <c r="W91" s="133" t="str">
        <f>IF([Access_Indicator2]="Yes","No service",IF([Access_Indicator3]="Available", "Improved",IF([Access_Indicator4]="No", "Limited",IF(AND([Access_Indicator4]="yes", [Access_Indicator5]&lt;=[Access_Indicator6]),"Basic","Limited"))))</f>
        <v>No service</v>
      </c>
      <c r="X91" s="133" t="str">
        <f>IF([Use_Indicator1]="", "Fill in data", IF([Use_Indicator1]="All", "Improved", IF([Use_Indicator1]="Some", "Basic", IF([Use_Indicator1]="No use", "No Service"))))</f>
        <v>Improved</v>
      </c>
      <c r="Y91" s="134" t="s">
        <v>1601</v>
      </c>
      <c r="Z91" s="134" t="str">
        <f>IF(S91="No data", "No Data", IF([Reliability_Indicator2]="Yes","No Service", IF(S91="Routine", "Improved", IF(S91="Unreliable", "Basic", IF(S91="No O&amp;M", "No service")))))</f>
        <v>No Data</v>
      </c>
      <c r="AA91" s="133" t="str">
        <f>IF([EnvPro_Indicator1]="", "Fill in data", IF([EnvPro_Indicator1]="Significant pollution", "No service", IF(AND([EnvPro_Indicator1]="Not polluting groundwater &amp; not untreated in river", [EnvPro_Indicator2]="No"),"Basic", IF([EnvPro_Indicator2]="Yes", "Improved"))))</f>
        <v>Basic</v>
      </c>
      <c r="AB91" s="134" t="str">
        <f t="shared" si="1"/>
        <v>No Service</v>
      </c>
      <c r="AC91" s="134" t="str">
        <f>IF(OR(San[[#This Row],[Access_SL1]]="No data",San[[#This Row],[Use_SL1]]="No data",San[[#This Row],[Reliability_SL1]]="No data",San[[#This Row],[EnvPro_SL1]]="No data"),"Incomplete", "Complete")</f>
        <v>Incomplete</v>
      </c>
      <c r="AD91" s="176" t="s">
        <v>1601</v>
      </c>
      <c r="AE91" s="176" t="s">
        <v>1601</v>
      </c>
      <c r="AF91" s="136" t="s">
        <v>1601</v>
      </c>
      <c r="AG91" s="136" t="s">
        <v>1601</v>
      </c>
      <c r="AH91" s="136" t="s">
        <v>1601</v>
      </c>
      <c r="AW91" s="1">
        <f>IFERROR(VLOOKUP(San[[#This Row],[Access_SL1]],$AS$5:$AT$8,2,FALSE),"Error")</f>
        <v>0</v>
      </c>
      <c r="AX91" s="1">
        <f>IFERROR(VLOOKUP(San[[#This Row],[Use_SL1]],$AS$5:$AT$8,2,FALSE),"Error")</f>
        <v>3</v>
      </c>
      <c r="AY91" s="1" t="str">
        <f>IFERROR(VLOOKUP(San[[#This Row],[Use_SL2]],$AS$5:$AT$8,2,FALSE),"Error")</f>
        <v>Error</v>
      </c>
      <c r="AZ91" s="1" t="str">
        <f>IFERROR(VLOOKUP(San[[#This Row],[Reliability_SL1]],$AS$5:$AT$8,2,FALSE),"Error")</f>
        <v>Error</v>
      </c>
      <c r="BA91" s="1">
        <f>IFERROR(VLOOKUP(San[[#This Row],[EnvPro_SL1]],$AS$5:$AT$8,2,FALSE),"Error")</f>
        <v>2</v>
      </c>
    </row>
    <row r="92" spans="2:53">
      <c r="B92" s="133" t="s">
        <v>403</v>
      </c>
      <c r="C92" s="133" t="s">
        <v>1748</v>
      </c>
      <c r="D92" s="133" t="s">
        <v>1749</v>
      </c>
      <c r="E92" s="171" t="s">
        <v>397</v>
      </c>
      <c r="F92" s="172" t="s">
        <v>1629</v>
      </c>
      <c r="G92" s="173" t="s">
        <v>1767</v>
      </c>
      <c r="H92" s="50" t="s">
        <v>1601</v>
      </c>
      <c r="I92" s="50" t="s">
        <v>18</v>
      </c>
      <c r="J92" s="133" t="s">
        <v>1751</v>
      </c>
      <c r="K92" s="50" t="s">
        <v>1752</v>
      </c>
      <c r="L92" s="50" t="s">
        <v>1753</v>
      </c>
      <c r="M92" s="133" t="s">
        <v>1754</v>
      </c>
      <c r="N92" s="133" t="s">
        <v>1601</v>
      </c>
      <c r="O92" s="133" t="s">
        <v>1601</v>
      </c>
      <c r="P92" s="133" t="s">
        <v>1601</v>
      </c>
      <c r="Q92" s="133" t="s">
        <v>1755</v>
      </c>
      <c r="R92" s="142" t="s">
        <v>1601</v>
      </c>
      <c r="S92" s="174" t="s">
        <v>1601</v>
      </c>
      <c r="T92" s="175" t="s">
        <v>1601</v>
      </c>
      <c r="U92" s="133" t="s">
        <v>1756</v>
      </c>
      <c r="V92" s="133" t="s">
        <v>1754</v>
      </c>
      <c r="W92" s="133" t="str">
        <f>IF([Access_Indicator2]="Yes","No service",IF([Access_Indicator3]="Available", "Improved",IF([Access_Indicator4]="No", "Limited",IF(AND([Access_Indicator4]="yes", [Access_Indicator5]&lt;=[Access_Indicator6]),"Basic","Limited"))))</f>
        <v>No service</v>
      </c>
      <c r="X92" s="133" t="str">
        <f>IF([Use_Indicator1]="", "Fill in data", IF([Use_Indicator1]="All", "Improved", IF([Use_Indicator1]="Some", "Basic", IF([Use_Indicator1]="No use", "No Service"))))</f>
        <v>Improved</v>
      </c>
      <c r="Y92" s="134" t="s">
        <v>1601</v>
      </c>
      <c r="Z92" s="134" t="str">
        <f>IF(S92="No data", "No Data", IF([Reliability_Indicator2]="Yes","No Service", IF(S92="Routine", "Improved", IF(S92="Unreliable", "Basic", IF(S92="No O&amp;M", "No service")))))</f>
        <v>No Data</v>
      </c>
      <c r="AA92" s="133" t="str">
        <f>IF([EnvPro_Indicator1]="", "Fill in data", IF([EnvPro_Indicator1]="Significant pollution", "No service", IF(AND([EnvPro_Indicator1]="Not polluting groundwater &amp; not untreated in river", [EnvPro_Indicator2]="No"),"Basic", IF([EnvPro_Indicator2]="Yes", "Improved"))))</f>
        <v>Basic</v>
      </c>
      <c r="AB92" s="134" t="str">
        <f t="shared" si="1"/>
        <v>No Service</v>
      </c>
      <c r="AC92" s="134" t="str">
        <f>IF(OR(San[[#This Row],[Access_SL1]]="No data",San[[#This Row],[Use_SL1]]="No data",San[[#This Row],[Reliability_SL1]]="No data",San[[#This Row],[EnvPro_SL1]]="No data"),"Incomplete", "Complete")</f>
        <v>Incomplete</v>
      </c>
      <c r="AD92" s="176" t="s">
        <v>1601</v>
      </c>
      <c r="AE92" s="176" t="s">
        <v>1601</v>
      </c>
      <c r="AF92" s="136" t="s">
        <v>1601</v>
      </c>
      <c r="AG92" s="136" t="s">
        <v>1601</v>
      </c>
      <c r="AH92" s="136" t="s">
        <v>1601</v>
      </c>
      <c r="AW92" s="1">
        <f>IFERROR(VLOOKUP(San[[#This Row],[Access_SL1]],$AS$5:$AT$8,2,FALSE),"Error")</f>
        <v>0</v>
      </c>
      <c r="AX92" s="1">
        <f>IFERROR(VLOOKUP(San[[#This Row],[Use_SL1]],$AS$5:$AT$8,2,FALSE),"Error")</f>
        <v>3</v>
      </c>
      <c r="AY92" s="1" t="str">
        <f>IFERROR(VLOOKUP(San[[#This Row],[Use_SL2]],$AS$5:$AT$8,2,FALSE),"Error")</f>
        <v>Error</v>
      </c>
      <c r="AZ92" s="1" t="str">
        <f>IFERROR(VLOOKUP(San[[#This Row],[Reliability_SL1]],$AS$5:$AT$8,2,FALSE),"Error")</f>
        <v>Error</v>
      </c>
      <c r="BA92" s="1">
        <f>IFERROR(VLOOKUP(San[[#This Row],[EnvPro_SL1]],$AS$5:$AT$8,2,FALSE),"Error")</f>
        <v>2</v>
      </c>
    </row>
    <row r="93" spans="2:53">
      <c r="B93" s="133" t="s">
        <v>404</v>
      </c>
      <c r="C93" s="133" t="s">
        <v>1748</v>
      </c>
      <c r="D93" s="133" t="s">
        <v>1749</v>
      </c>
      <c r="E93" s="171" t="s">
        <v>397</v>
      </c>
      <c r="F93" s="172" t="s">
        <v>1629</v>
      </c>
      <c r="G93" s="173" t="s">
        <v>1769</v>
      </c>
      <c r="H93" s="50" t="s">
        <v>1601</v>
      </c>
      <c r="I93" s="50" t="s">
        <v>18</v>
      </c>
      <c r="J93" s="133" t="s">
        <v>1751</v>
      </c>
      <c r="K93" s="50" t="s">
        <v>1752</v>
      </c>
      <c r="L93" s="50" t="s">
        <v>1753</v>
      </c>
      <c r="M93" s="133" t="s">
        <v>1754</v>
      </c>
      <c r="N93" s="133" t="s">
        <v>1601</v>
      </c>
      <c r="O93" s="133" t="s">
        <v>1601</v>
      </c>
      <c r="P93" s="133" t="s">
        <v>1601</v>
      </c>
      <c r="Q93" s="133" t="s">
        <v>1755</v>
      </c>
      <c r="R93" s="142" t="s">
        <v>1601</v>
      </c>
      <c r="S93" s="174" t="s">
        <v>1601</v>
      </c>
      <c r="T93" s="175" t="s">
        <v>1601</v>
      </c>
      <c r="U93" s="133" t="s">
        <v>1756</v>
      </c>
      <c r="V93" s="133" t="s">
        <v>1754</v>
      </c>
      <c r="W93" s="133" t="str">
        <f>IF([Access_Indicator2]="Yes","No service",IF([Access_Indicator3]="Available", "Improved",IF([Access_Indicator4]="No", "Limited",IF(AND([Access_Indicator4]="yes", [Access_Indicator5]&lt;=[Access_Indicator6]),"Basic","Limited"))))</f>
        <v>No service</v>
      </c>
      <c r="X93" s="133" t="str">
        <f>IF([Use_Indicator1]="", "Fill in data", IF([Use_Indicator1]="All", "Improved", IF([Use_Indicator1]="Some", "Basic", IF([Use_Indicator1]="No use", "No Service"))))</f>
        <v>Improved</v>
      </c>
      <c r="Y93" s="134" t="s">
        <v>1601</v>
      </c>
      <c r="Z93" s="134" t="str">
        <f>IF(S93="No data", "No Data", IF([Reliability_Indicator2]="Yes","No Service", IF(S93="Routine", "Improved", IF(S93="Unreliable", "Basic", IF(S93="No O&amp;M", "No service")))))</f>
        <v>No Data</v>
      </c>
      <c r="AA93" s="133" t="str">
        <f>IF([EnvPro_Indicator1]="", "Fill in data", IF([EnvPro_Indicator1]="Significant pollution", "No service", IF(AND([EnvPro_Indicator1]="Not polluting groundwater &amp; not untreated in river", [EnvPro_Indicator2]="No"),"Basic", IF([EnvPro_Indicator2]="Yes", "Improved"))))</f>
        <v>Basic</v>
      </c>
      <c r="AB93" s="134" t="str">
        <f t="shared" si="1"/>
        <v>No Service</v>
      </c>
      <c r="AC93" s="134" t="str">
        <f>IF(OR(San[[#This Row],[Access_SL1]]="No data",San[[#This Row],[Use_SL1]]="No data",San[[#This Row],[Reliability_SL1]]="No data",San[[#This Row],[EnvPro_SL1]]="No data"),"Incomplete", "Complete")</f>
        <v>Incomplete</v>
      </c>
      <c r="AD93" s="176" t="s">
        <v>1601</v>
      </c>
      <c r="AE93" s="176" t="s">
        <v>1601</v>
      </c>
      <c r="AF93" s="136" t="s">
        <v>1601</v>
      </c>
      <c r="AG93" s="136" t="s">
        <v>1601</v>
      </c>
      <c r="AH93" s="136" t="s">
        <v>1601</v>
      </c>
      <c r="AW93" s="1">
        <f>IFERROR(VLOOKUP(San[[#This Row],[Access_SL1]],$AS$5:$AT$8,2,FALSE),"Error")</f>
        <v>0</v>
      </c>
      <c r="AX93" s="1">
        <f>IFERROR(VLOOKUP(San[[#This Row],[Use_SL1]],$AS$5:$AT$8,2,FALSE),"Error")</f>
        <v>3</v>
      </c>
      <c r="AY93" s="1" t="str">
        <f>IFERROR(VLOOKUP(San[[#This Row],[Use_SL2]],$AS$5:$AT$8,2,FALSE),"Error")</f>
        <v>Error</v>
      </c>
      <c r="AZ93" s="1" t="str">
        <f>IFERROR(VLOOKUP(San[[#This Row],[Reliability_SL1]],$AS$5:$AT$8,2,FALSE),"Error")</f>
        <v>Error</v>
      </c>
      <c r="BA93" s="1">
        <f>IFERROR(VLOOKUP(San[[#This Row],[EnvPro_SL1]],$AS$5:$AT$8,2,FALSE),"Error")</f>
        <v>2</v>
      </c>
    </row>
    <row r="94" spans="2:53">
      <c r="B94" s="133" t="s">
        <v>405</v>
      </c>
      <c r="C94" s="133" t="s">
        <v>1748</v>
      </c>
      <c r="D94" s="133" t="s">
        <v>1749</v>
      </c>
      <c r="E94" s="171" t="s">
        <v>397</v>
      </c>
      <c r="F94" s="172" t="s">
        <v>1629</v>
      </c>
      <c r="G94" s="173" t="s">
        <v>1770</v>
      </c>
      <c r="H94" s="50" t="s">
        <v>1601</v>
      </c>
      <c r="I94" s="50" t="s">
        <v>18</v>
      </c>
      <c r="J94" s="133" t="s">
        <v>1751</v>
      </c>
      <c r="K94" s="50" t="s">
        <v>1752</v>
      </c>
      <c r="L94" s="50" t="s">
        <v>1753</v>
      </c>
      <c r="M94" s="133" t="s">
        <v>1754</v>
      </c>
      <c r="N94" s="133" t="s">
        <v>1601</v>
      </c>
      <c r="O94" s="133" t="s">
        <v>1601</v>
      </c>
      <c r="P94" s="133" t="s">
        <v>1601</v>
      </c>
      <c r="Q94" s="133" t="s">
        <v>1755</v>
      </c>
      <c r="R94" s="142" t="s">
        <v>1601</v>
      </c>
      <c r="S94" s="174" t="s">
        <v>1601</v>
      </c>
      <c r="T94" s="175" t="s">
        <v>1601</v>
      </c>
      <c r="U94" s="133" t="s">
        <v>1756</v>
      </c>
      <c r="V94" s="133" t="s">
        <v>1754</v>
      </c>
      <c r="W94" s="133" t="str">
        <f>IF([Access_Indicator2]="Yes","No service",IF([Access_Indicator3]="Available", "Improved",IF([Access_Indicator4]="No", "Limited",IF(AND([Access_Indicator4]="yes", [Access_Indicator5]&lt;=[Access_Indicator6]),"Basic","Limited"))))</f>
        <v>No service</v>
      </c>
      <c r="X94" s="133" t="str">
        <f>IF([Use_Indicator1]="", "Fill in data", IF([Use_Indicator1]="All", "Improved", IF([Use_Indicator1]="Some", "Basic", IF([Use_Indicator1]="No use", "No Service"))))</f>
        <v>Improved</v>
      </c>
      <c r="Y94" s="134" t="s">
        <v>1601</v>
      </c>
      <c r="Z94" s="134" t="str">
        <f>IF(S94="No data", "No Data", IF([Reliability_Indicator2]="Yes","No Service", IF(S94="Routine", "Improved", IF(S94="Unreliable", "Basic", IF(S94="No O&amp;M", "No service")))))</f>
        <v>No Data</v>
      </c>
      <c r="AA94" s="133" t="str">
        <f>IF([EnvPro_Indicator1]="", "Fill in data", IF([EnvPro_Indicator1]="Significant pollution", "No service", IF(AND([EnvPro_Indicator1]="Not polluting groundwater &amp; not untreated in river", [EnvPro_Indicator2]="No"),"Basic", IF([EnvPro_Indicator2]="Yes", "Improved"))))</f>
        <v>Basic</v>
      </c>
      <c r="AB94" s="134" t="str">
        <f t="shared" si="1"/>
        <v>No Service</v>
      </c>
      <c r="AC94" s="134" t="str">
        <f>IF(OR(San[[#This Row],[Access_SL1]]="No data",San[[#This Row],[Use_SL1]]="No data",San[[#This Row],[Reliability_SL1]]="No data",San[[#This Row],[EnvPro_SL1]]="No data"),"Incomplete", "Complete")</f>
        <v>Incomplete</v>
      </c>
      <c r="AD94" s="176" t="s">
        <v>1601</v>
      </c>
      <c r="AE94" s="176" t="s">
        <v>1601</v>
      </c>
      <c r="AF94" s="136" t="s">
        <v>1601</v>
      </c>
      <c r="AG94" s="136" t="s">
        <v>1601</v>
      </c>
      <c r="AH94" s="136" t="s">
        <v>1601</v>
      </c>
      <c r="AW94" s="1">
        <f>IFERROR(VLOOKUP(San[[#This Row],[Access_SL1]],$AS$5:$AT$8,2,FALSE),"Error")</f>
        <v>0</v>
      </c>
      <c r="AX94" s="1">
        <f>IFERROR(VLOOKUP(San[[#This Row],[Use_SL1]],$AS$5:$AT$8,2,FALSE),"Error")</f>
        <v>3</v>
      </c>
      <c r="AY94" s="1" t="str">
        <f>IFERROR(VLOOKUP(San[[#This Row],[Use_SL2]],$AS$5:$AT$8,2,FALSE),"Error")</f>
        <v>Error</v>
      </c>
      <c r="AZ94" s="1" t="str">
        <f>IFERROR(VLOOKUP(San[[#This Row],[Reliability_SL1]],$AS$5:$AT$8,2,FALSE),"Error")</f>
        <v>Error</v>
      </c>
      <c r="BA94" s="1">
        <f>IFERROR(VLOOKUP(San[[#This Row],[EnvPro_SL1]],$AS$5:$AT$8,2,FALSE),"Error")</f>
        <v>2</v>
      </c>
    </row>
    <row r="95" spans="2:53">
      <c r="B95" s="133" t="s">
        <v>406</v>
      </c>
      <c r="C95" s="133" t="s">
        <v>1748</v>
      </c>
      <c r="D95" s="133" t="s">
        <v>1749</v>
      </c>
      <c r="E95" s="171" t="s">
        <v>397</v>
      </c>
      <c r="F95" s="172" t="s">
        <v>1629</v>
      </c>
      <c r="G95" s="173" t="s">
        <v>1771</v>
      </c>
      <c r="H95" s="50" t="s">
        <v>1601</v>
      </c>
      <c r="I95" s="50" t="s">
        <v>18</v>
      </c>
      <c r="J95" s="133" t="s">
        <v>1751</v>
      </c>
      <c r="K95" s="50" t="s">
        <v>1752</v>
      </c>
      <c r="L95" s="50" t="s">
        <v>1753</v>
      </c>
      <c r="M95" s="133" t="s">
        <v>1754</v>
      </c>
      <c r="N95" s="133" t="s">
        <v>1601</v>
      </c>
      <c r="O95" s="133" t="s">
        <v>1601</v>
      </c>
      <c r="P95" s="133" t="s">
        <v>1601</v>
      </c>
      <c r="Q95" s="133" t="s">
        <v>1755</v>
      </c>
      <c r="R95" s="142" t="s">
        <v>1601</v>
      </c>
      <c r="S95" s="174" t="s">
        <v>1601</v>
      </c>
      <c r="T95" s="175" t="s">
        <v>1601</v>
      </c>
      <c r="U95" s="133" t="s">
        <v>1756</v>
      </c>
      <c r="V95" s="133" t="s">
        <v>1754</v>
      </c>
      <c r="W95" s="133" t="str">
        <f>IF([Access_Indicator2]="Yes","No service",IF([Access_Indicator3]="Available", "Improved",IF([Access_Indicator4]="No", "Limited",IF(AND([Access_Indicator4]="yes", [Access_Indicator5]&lt;=[Access_Indicator6]),"Basic","Limited"))))</f>
        <v>No service</v>
      </c>
      <c r="X95" s="133" t="str">
        <f>IF([Use_Indicator1]="", "Fill in data", IF([Use_Indicator1]="All", "Improved", IF([Use_Indicator1]="Some", "Basic", IF([Use_Indicator1]="No use", "No Service"))))</f>
        <v>Improved</v>
      </c>
      <c r="Y95" s="134" t="s">
        <v>1601</v>
      </c>
      <c r="Z95" s="134" t="str">
        <f>IF(S95="No data", "No Data", IF([Reliability_Indicator2]="Yes","No Service", IF(S95="Routine", "Improved", IF(S95="Unreliable", "Basic", IF(S95="No O&amp;M", "No service")))))</f>
        <v>No Data</v>
      </c>
      <c r="AA95" s="133" t="str">
        <f>IF([EnvPro_Indicator1]="", "Fill in data", IF([EnvPro_Indicator1]="Significant pollution", "No service", IF(AND([EnvPro_Indicator1]="Not polluting groundwater &amp; not untreated in river", [EnvPro_Indicator2]="No"),"Basic", IF([EnvPro_Indicator2]="Yes", "Improved"))))</f>
        <v>Basic</v>
      </c>
      <c r="AB95" s="134" t="str">
        <f t="shared" si="1"/>
        <v>No Service</v>
      </c>
      <c r="AC95" s="134" t="str">
        <f>IF(OR(San[[#This Row],[Access_SL1]]="No data",San[[#This Row],[Use_SL1]]="No data",San[[#This Row],[Reliability_SL1]]="No data",San[[#This Row],[EnvPro_SL1]]="No data"),"Incomplete", "Complete")</f>
        <v>Incomplete</v>
      </c>
      <c r="AD95" s="176" t="s">
        <v>1601</v>
      </c>
      <c r="AE95" s="176" t="s">
        <v>1601</v>
      </c>
      <c r="AF95" s="136" t="s">
        <v>1601</v>
      </c>
      <c r="AG95" s="136" t="s">
        <v>1601</v>
      </c>
      <c r="AH95" s="136" t="s">
        <v>1601</v>
      </c>
      <c r="AW95" s="1">
        <f>IFERROR(VLOOKUP(San[[#This Row],[Access_SL1]],$AS$5:$AT$8,2,FALSE),"Error")</f>
        <v>0</v>
      </c>
      <c r="AX95" s="1">
        <f>IFERROR(VLOOKUP(San[[#This Row],[Use_SL1]],$AS$5:$AT$8,2,FALSE),"Error")</f>
        <v>3</v>
      </c>
      <c r="AY95" s="1" t="str">
        <f>IFERROR(VLOOKUP(San[[#This Row],[Use_SL2]],$AS$5:$AT$8,2,FALSE),"Error")</f>
        <v>Error</v>
      </c>
      <c r="AZ95" s="1" t="str">
        <f>IFERROR(VLOOKUP(San[[#This Row],[Reliability_SL1]],$AS$5:$AT$8,2,FALSE),"Error")</f>
        <v>Error</v>
      </c>
      <c r="BA95" s="1">
        <f>IFERROR(VLOOKUP(San[[#This Row],[EnvPro_SL1]],$AS$5:$AT$8,2,FALSE),"Error")</f>
        <v>2</v>
      </c>
    </row>
    <row r="96" spans="2:53">
      <c r="B96" s="133" t="s">
        <v>407</v>
      </c>
      <c r="C96" s="133" t="s">
        <v>1748</v>
      </c>
      <c r="D96" s="133" t="s">
        <v>1749</v>
      </c>
      <c r="E96" s="171" t="s">
        <v>408</v>
      </c>
      <c r="F96" s="172" t="s">
        <v>1634</v>
      </c>
      <c r="G96" s="173" t="s">
        <v>1750</v>
      </c>
      <c r="H96" s="50" t="s">
        <v>1601</v>
      </c>
      <c r="I96" s="50" t="s">
        <v>18</v>
      </c>
      <c r="J96" s="133" t="s">
        <v>1772</v>
      </c>
      <c r="K96" s="50" t="s">
        <v>1754</v>
      </c>
      <c r="L96" s="50" t="s">
        <v>1753</v>
      </c>
      <c r="M96" s="133" t="s">
        <v>1754</v>
      </c>
      <c r="N96" s="133" t="s">
        <v>1601</v>
      </c>
      <c r="O96" s="133" t="s">
        <v>1601</v>
      </c>
      <c r="P96" s="133" t="s">
        <v>1601</v>
      </c>
      <c r="Q96" s="133" t="s">
        <v>1755</v>
      </c>
      <c r="R96" s="142" t="s">
        <v>1601</v>
      </c>
      <c r="S96" s="174" t="s">
        <v>1601</v>
      </c>
      <c r="T96" s="175" t="s">
        <v>1754</v>
      </c>
      <c r="U96" s="133" t="s">
        <v>1756</v>
      </c>
      <c r="V96" s="133" t="s">
        <v>1754</v>
      </c>
      <c r="W96" s="133" t="str">
        <f>IF([Access_Indicator2]="Yes","No service",IF([Access_Indicator3]="Available", "Improved",IF([Access_Indicator4]="No", "Limited",IF(AND([Access_Indicator4]="yes", [Access_Indicator5]&lt;=[Access_Indicator6]),"Basic","Limited"))))</f>
        <v>Limited</v>
      </c>
      <c r="X96" s="133" t="str">
        <f>IF([Use_Indicator1]="", "Fill in data", IF([Use_Indicator1]="All", "Improved", IF([Use_Indicator1]="Some", "Basic", IF([Use_Indicator1]="No use", "No Service"))))</f>
        <v>Improved</v>
      </c>
      <c r="Y96" s="134" t="s">
        <v>1601</v>
      </c>
      <c r="Z96" s="134" t="str">
        <f>IF(S96="No data", "No Data", IF([Reliability_Indicator2]="Yes","No Service", IF(S96="Routine", "Improved", IF(S96="Unreliable", "Basic", IF(S96="No O&amp;M", "No service")))))</f>
        <v>No Data</v>
      </c>
      <c r="AA96" s="133" t="str">
        <f>IF([EnvPro_Indicator1]="", "Fill in data", IF([EnvPro_Indicator1]="Significant pollution", "No service", IF(AND([EnvPro_Indicator1]="Not polluting groundwater &amp; not untreated in river", [EnvPro_Indicator2]="No"),"Basic", IF([EnvPro_Indicator2]="Yes", "Improved"))))</f>
        <v>Basic</v>
      </c>
      <c r="AB96" s="134" t="str">
        <f t="shared" si="1"/>
        <v>Limited</v>
      </c>
      <c r="AC96" s="134" t="str">
        <f>IF(OR(San[[#This Row],[Access_SL1]]="No data",San[[#This Row],[Use_SL1]]="No data",San[[#This Row],[Reliability_SL1]]="No data",San[[#This Row],[EnvPro_SL1]]="No data"),"Incomplete", "Complete")</f>
        <v>Incomplete</v>
      </c>
      <c r="AD96" s="176" t="s">
        <v>1601</v>
      </c>
      <c r="AE96" s="176" t="s">
        <v>1601</v>
      </c>
      <c r="AF96" s="136" t="s">
        <v>1601</v>
      </c>
      <c r="AG96" s="136" t="s">
        <v>1601</v>
      </c>
      <c r="AH96" s="136" t="s">
        <v>1601</v>
      </c>
      <c r="AW96" s="1">
        <f>IFERROR(VLOOKUP(San[[#This Row],[Access_SL1]],$AS$5:$AT$8,2,FALSE),"Error")</f>
        <v>1</v>
      </c>
      <c r="AX96" s="1">
        <f>IFERROR(VLOOKUP(San[[#This Row],[Use_SL1]],$AS$5:$AT$8,2,FALSE),"Error")</f>
        <v>3</v>
      </c>
      <c r="AY96" s="1" t="str">
        <f>IFERROR(VLOOKUP(San[[#This Row],[Use_SL2]],$AS$5:$AT$8,2,FALSE),"Error")</f>
        <v>Error</v>
      </c>
      <c r="AZ96" s="1" t="str">
        <f>IFERROR(VLOOKUP(San[[#This Row],[Reliability_SL1]],$AS$5:$AT$8,2,FALSE),"Error")</f>
        <v>Error</v>
      </c>
      <c r="BA96" s="1">
        <f>IFERROR(VLOOKUP(San[[#This Row],[EnvPro_SL1]],$AS$5:$AT$8,2,FALSE),"Error")</f>
        <v>2</v>
      </c>
    </row>
    <row r="97" spans="2:53">
      <c r="B97" s="133" t="s">
        <v>409</v>
      </c>
      <c r="C97" s="133" t="s">
        <v>1748</v>
      </c>
      <c r="D97" s="133" t="s">
        <v>1749</v>
      </c>
      <c r="E97" s="171" t="s">
        <v>408</v>
      </c>
      <c r="F97" s="172" t="s">
        <v>1634</v>
      </c>
      <c r="G97" s="173" t="s">
        <v>1758</v>
      </c>
      <c r="H97" s="50" t="s">
        <v>1601</v>
      </c>
      <c r="I97" s="50" t="s">
        <v>18</v>
      </c>
      <c r="J97" s="133" t="s">
        <v>1772</v>
      </c>
      <c r="K97" s="50" t="s">
        <v>1754</v>
      </c>
      <c r="L97" s="50" t="s">
        <v>1753</v>
      </c>
      <c r="M97" s="133" t="s">
        <v>1754</v>
      </c>
      <c r="N97" s="133" t="s">
        <v>1601</v>
      </c>
      <c r="O97" s="133" t="s">
        <v>1601</v>
      </c>
      <c r="P97" s="133" t="s">
        <v>1601</v>
      </c>
      <c r="Q97" s="133" t="s">
        <v>1755</v>
      </c>
      <c r="R97" s="142" t="s">
        <v>1601</v>
      </c>
      <c r="S97" s="174" t="s">
        <v>1601</v>
      </c>
      <c r="T97" s="175" t="s">
        <v>1754</v>
      </c>
      <c r="U97" s="133" t="s">
        <v>1756</v>
      </c>
      <c r="V97" s="133" t="s">
        <v>1754</v>
      </c>
      <c r="W97" s="133" t="str">
        <f>IF([Access_Indicator2]="Yes","No service",IF([Access_Indicator3]="Available", "Improved",IF([Access_Indicator4]="No", "Limited",IF(AND([Access_Indicator4]="yes", [Access_Indicator5]&lt;=[Access_Indicator6]),"Basic","Limited"))))</f>
        <v>Limited</v>
      </c>
      <c r="X97" s="133" t="str">
        <f>IF([Use_Indicator1]="", "Fill in data", IF([Use_Indicator1]="All", "Improved", IF([Use_Indicator1]="Some", "Basic", IF([Use_Indicator1]="No use", "No Service"))))</f>
        <v>Improved</v>
      </c>
      <c r="Y97" s="134" t="s">
        <v>1601</v>
      </c>
      <c r="Z97" s="134" t="str">
        <f>IF(S97="No data", "No Data", IF([Reliability_Indicator2]="Yes","No Service", IF(S97="Routine", "Improved", IF(S97="Unreliable", "Basic", IF(S97="No O&amp;M", "No service")))))</f>
        <v>No Data</v>
      </c>
      <c r="AA97" s="133" t="str">
        <f>IF([EnvPro_Indicator1]="", "Fill in data", IF([EnvPro_Indicator1]="Significant pollution", "No service", IF(AND([EnvPro_Indicator1]="Not polluting groundwater &amp; not untreated in river", [EnvPro_Indicator2]="No"),"Basic", IF([EnvPro_Indicator2]="Yes", "Improved"))))</f>
        <v>Basic</v>
      </c>
      <c r="AB97" s="134" t="str">
        <f t="shared" si="1"/>
        <v>Limited</v>
      </c>
      <c r="AC97" s="134" t="str">
        <f>IF(OR(San[[#This Row],[Access_SL1]]="No data",San[[#This Row],[Use_SL1]]="No data",San[[#This Row],[Reliability_SL1]]="No data",San[[#This Row],[EnvPro_SL1]]="No data"),"Incomplete", "Complete")</f>
        <v>Incomplete</v>
      </c>
      <c r="AD97" s="176" t="s">
        <v>1601</v>
      </c>
      <c r="AE97" s="176" t="s">
        <v>1601</v>
      </c>
      <c r="AF97" s="136" t="s">
        <v>1601</v>
      </c>
      <c r="AG97" s="136" t="s">
        <v>1601</v>
      </c>
      <c r="AH97" s="136" t="s">
        <v>1601</v>
      </c>
      <c r="AW97" s="1">
        <f>IFERROR(VLOOKUP(San[[#This Row],[Access_SL1]],$AS$5:$AT$8,2,FALSE),"Error")</f>
        <v>1</v>
      </c>
      <c r="AX97" s="1">
        <f>IFERROR(VLOOKUP(San[[#This Row],[Use_SL1]],$AS$5:$AT$8,2,FALSE),"Error")</f>
        <v>3</v>
      </c>
      <c r="AY97" s="1" t="str">
        <f>IFERROR(VLOOKUP(San[[#This Row],[Use_SL2]],$AS$5:$AT$8,2,FALSE),"Error")</f>
        <v>Error</v>
      </c>
      <c r="AZ97" s="1" t="str">
        <f>IFERROR(VLOOKUP(San[[#This Row],[Reliability_SL1]],$AS$5:$AT$8,2,FALSE),"Error")</f>
        <v>Error</v>
      </c>
      <c r="BA97" s="1">
        <f>IFERROR(VLOOKUP(San[[#This Row],[EnvPro_SL1]],$AS$5:$AT$8,2,FALSE),"Error")</f>
        <v>2</v>
      </c>
    </row>
    <row r="98" spans="2:53">
      <c r="B98" s="133" t="s">
        <v>410</v>
      </c>
      <c r="C98" s="133" t="s">
        <v>1748</v>
      </c>
      <c r="D98" s="133" t="s">
        <v>1749</v>
      </c>
      <c r="E98" s="171" t="s">
        <v>408</v>
      </c>
      <c r="F98" s="172" t="s">
        <v>1634</v>
      </c>
      <c r="G98" s="173" t="s">
        <v>1760</v>
      </c>
      <c r="H98" s="50" t="s">
        <v>1601</v>
      </c>
      <c r="I98" s="50" t="s">
        <v>18</v>
      </c>
      <c r="J98" s="133" t="s">
        <v>1772</v>
      </c>
      <c r="K98" s="50" t="s">
        <v>1754</v>
      </c>
      <c r="L98" s="50" t="s">
        <v>1753</v>
      </c>
      <c r="M98" s="133" t="s">
        <v>1754</v>
      </c>
      <c r="N98" s="133" t="s">
        <v>1601</v>
      </c>
      <c r="O98" s="133" t="s">
        <v>1601</v>
      </c>
      <c r="P98" s="133" t="s">
        <v>1601</v>
      </c>
      <c r="Q98" s="133" t="s">
        <v>1755</v>
      </c>
      <c r="R98" s="142" t="s">
        <v>1601</v>
      </c>
      <c r="S98" s="174" t="s">
        <v>1601</v>
      </c>
      <c r="T98" s="175" t="s">
        <v>1754</v>
      </c>
      <c r="U98" s="133" t="s">
        <v>1756</v>
      </c>
      <c r="V98" s="133" t="s">
        <v>1754</v>
      </c>
      <c r="W98" s="133" t="str">
        <f>IF([Access_Indicator2]="Yes","No service",IF([Access_Indicator3]="Available", "Improved",IF([Access_Indicator4]="No", "Limited",IF(AND([Access_Indicator4]="yes", [Access_Indicator5]&lt;=[Access_Indicator6]),"Basic","Limited"))))</f>
        <v>Limited</v>
      </c>
      <c r="X98" s="133" t="str">
        <f>IF([Use_Indicator1]="", "Fill in data", IF([Use_Indicator1]="All", "Improved", IF([Use_Indicator1]="Some", "Basic", IF([Use_Indicator1]="No use", "No Service"))))</f>
        <v>Improved</v>
      </c>
      <c r="Y98" s="134" t="s">
        <v>1601</v>
      </c>
      <c r="Z98" s="134" t="str">
        <f>IF(S98="No data", "No Data", IF([Reliability_Indicator2]="Yes","No Service", IF(S98="Routine", "Improved", IF(S98="Unreliable", "Basic", IF(S98="No O&amp;M", "No service")))))</f>
        <v>No Data</v>
      </c>
      <c r="AA98" s="133" t="str">
        <f>IF([EnvPro_Indicator1]="", "Fill in data", IF([EnvPro_Indicator1]="Significant pollution", "No service", IF(AND([EnvPro_Indicator1]="Not polluting groundwater &amp; not untreated in river", [EnvPro_Indicator2]="No"),"Basic", IF([EnvPro_Indicator2]="Yes", "Improved"))))</f>
        <v>Basic</v>
      </c>
      <c r="AB98" s="134" t="str">
        <f t="shared" si="1"/>
        <v>Limited</v>
      </c>
      <c r="AC98" s="134" t="str">
        <f>IF(OR(San[[#This Row],[Access_SL1]]="No data",San[[#This Row],[Use_SL1]]="No data",San[[#This Row],[Reliability_SL1]]="No data",San[[#This Row],[EnvPro_SL1]]="No data"),"Incomplete", "Complete")</f>
        <v>Incomplete</v>
      </c>
      <c r="AD98" s="176" t="s">
        <v>1601</v>
      </c>
      <c r="AE98" s="176" t="s">
        <v>1601</v>
      </c>
      <c r="AF98" s="136" t="s">
        <v>1601</v>
      </c>
      <c r="AG98" s="136" t="s">
        <v>1601</v>
      </c>
      <c r="AH98" s="136" t="s">
        <v>1601</v>
      </c>
      <c r="AW98" s="1">
        <f>IFERROR(VLOOKUP(San[[#This Row],[Access_SL1]],$AS$5:$AT$8,2,FALSE),"Error")</f>
        <v>1</v>
      </c>
      <c r="AX98" s="1">
        <f>IFERROR(VLOOKUP(San[[#This Row],[Use_SL1]],$AS$5:$AT$8,2,FALSE),"Error")</f>
        <v>3</v>
      </c>
      <c r="AY98" s="1" t="str">
        <f>IFERROR(VLOOKUP(San[[#This Row],[Use_SL2]],$AS$5:$AT$8,2,FALSE),"Error")</f>
        <v>Error</v>
      </c>
      <c r="AZ98" s="1" t="str">
        <f>IFERROR(VLOOKUP(San[[#This Row],[Reliability_SL1]],$AS$5:$AT$8,2,FALSE),"Error")</f>
        <v>Error</v>
      </c>
      <c r="BA98" s="1">
        <f>IFERROR(VLOOKUP(San[[#This Row],[EnvPro_SL1]],$AS$5:$AT$8,2,FALSE),"Error")</f>
        <v>2</v>
      </c>
    </row>
    <row r="99" spans="2:53">
      <c r="B99" s="133" t="s">
        <v>411</v>
      </c>
      <c r="C99" s="133" t="s">
        <v>1748</v>
      </c>
      <c r="D99" s="133" t="s">
        <v>1749</v>
      </c>
      <c r="E99" s="171" t="s">
        <v>408</v>
      </c>
      <c r="F99" s="172" t="s">
        <v>1634</v>
      </c>
      <c r="G99" s="173" t="s">
        <v>1762</v>
      </c>
      <c r="H99" s="50" t="s">
        <v>1601</v>
      </c>
      <c r="I99" s="50" t="s">
        <v>18</v>
      </c>
      <c r="J99" s="133" t="s">
        <v>1779</v>
      </c>
      <c r="K99" s="50" t="s">
        <v>1754</v>
      </c>
      <c r="L99" s="50" t="s">
        <v>1753</v>
      </c>
      <c r="M99" s="133" t="s">
        <v>1754</v>
      </c>
      <c r="N99" s="133" t="s">
        <v>1601</v>
      </c>
      <c r="O99" s="133" t="s">
        <v>1601</v>
      </c>
      <c r="P99" s="133" t="s">
        <v>1601</v>
      </c>
      <c r="Q99" s="133" t="s">
        <v>1755</v>
      </c>
      <c r="R99" s="142" t="s">
        <v>1601</v>
      </c>
      <c r="S99" s="174" t="s">
        <v>1601</v>
      </c>
      <c r="T99" s="175" t="s">
        <v>1754</v>
      </c>
      <c r="U99" s="133" t="s">
        <v>1756</v>
      </c>
      <c r="V99" s="133" t="s">
        <v>1754</v>
      </c>
      <c r="W99" s="133" t="str">
        <f>IF([Access_Indicator2]="Yes","No service",IF([Access_Indicator3]="Available", "Improved",IF([Access_Indicator4]="No", "Limited",IF(AND([Access_Indicator4]="yes", [Access_Indicator5]&lt;=[Access_Indicator6]),"Basic","Limited"))))</f>
        <v>Limited</v>
      </c>
      <c r="X99" s="133" t="str">
        <f>IF([Use_Indicator1]="", "Fill in data", IF([Use_Indicator1]="All", "Improved", IF([Use_Indicator1]="Some", "Basic", IF([Use_Indicator1]="No use", "No Service"))))</f>
        <v>Improved</v>
      </c>
      <c r="Y99" s="134" t="s">
        <v>1601</v>
      </c>
      <c r="Z99" s="134" t="str">
        <f>IF(S99="No data", "No Data", IF([Reliability_Indicator2]="Yes","No Service", IF(S99="Routine", "Improved", IF(S99="Unreliable", "Basic", IF(S99="No O&amp;M", "No service")))))</f>
        <v>No Data</v>
      </c>
      <c r="AA99" s="133" t="str">
        <f>IF([EnvPro_Indicator1]="", "Fill in data", IF([EnvPro_Indicator1]="Significant pollution", "No service", IF(AND([EnvPro_Indicator1]="Not polluting groundwater &amp; not untreated in river", [EnvPro_Indicator2]="No"),"Basic", IF([EnvPro_Indicator2]="Yes", "Improved"))))</f>
        <v>Basic</v>
      </c>
      <c r="AB99" s="134" t="str">
        <f t="shared" si="1"/>
        <v>Limited</v>
      </c>
      <c r="AC99" s="134" t="str">
        <f>IF(OR(San[[#This Row],[Access_SL1]]="No data",San[[#This Row],[Use_SL1]]="No data",San[[#This Row],[Reliability_SL1]]="No data",San[[#This Row],[EnvPro_SL1]]="No data"),"Incomplete", "Complete")</f>
        <v>Incomplete</v>
      </c>
      <c r="AD99" s="176" t="s">
        <v>1601</v>
      </c>
      <c r="AE99" s="176" t="s">
        <v>1601</v>
      </c>
      <c r="AF99" s="136" t="s">
        <v>1601</v>
      </c>
      <c r="AG99" s="136" t="s">
        <v>1601</v>
      </c>
      <c r="AH99" s="136" t="s">
        <v>1601</v>
      </c>
      <c r="AW99" s="1">
        <f>IFERROR(VLOOKUP(San[[#This Row],[Access_SL1]],$AS$5:$AT$8,2,FALSE),"Error")</f>
        <v>1</v>
      </c>
      <c r="AX99" s="1">
        <f>IFERROR(VLOOKUP(San[[#This Row],[Use_SL1]],$AS$5:$AT$8,2,FALSE),"Error")</f>
        <v>3</v>
      </c>
      <c r="AY99" s="1" t="str">
        <f>IFERROR(VLOOKUP(San[[#This Row],[Use_SL2]],$AS$5:$AT$8,2,FALSE),"Error")</f>
        <v>Error</v>
      </c>
      <c r="AZ99" s="1" t="str">
        <f>IFERROR(VLOOKUP(San[[#This Row],[Reliability_SL1]],$AS$5:$AT$8,2,FALSE),"Error")</f>
        <v>Error</v>
      </c>
      <c r="BA99" s="1">
        <f>IFERROR(VLOOKUP(San[[#This Row],[EnvPro_SL1]],$AS$5:$AT$8,2,FALSE),"Error")</f>
        <v>2</v>
      </c>
    </row>
    <row r="100" spans="2:53">
      <c r="B100" s="133" t="s">
        <v>412</v>
      </c>
      <c r="C100" s="133" t="s">
        <v>1748</v>
      </c>
      <c r="D100" s="133" t="s">
        <v>1749</v>
      </c>
      <c r="E100" s="171" t="s">
        <v>408</v>
      </c>
      <c r="F100" s="172" t="s">
        <v>1634</v>
      </c>
      <c r="G100" s="173" t="s">
        <v>1766</v>
      </c>
      <c r="H100" s="50" t="s">
        <v>1601</v>
      </c>
      <c r="I100" s="50" t="s">
        <v>18</v>
      </c>
      <c r="J100" s="133" t="s">
        <v>1772</v>
      </c>
      <c r="K100" s="50" t="s">
        <v>1754</v>
      </c>
      <c r="L100" s="50" t="s">
        <v>1753</v>
      </c>
      <c r="M100" s="133" t="s">
        <v>1754</v>
      </c>
      <c r="N100" s="133" t="s">
        <v>1601</v>
      </c>
      <c r="O100" s="133" t="s">
        <v>1601</v>
      </c>
      <c r="P100" s="133" t="s">
        <v>1601</v>
      </c>
      <c r="Q100" s="133" t="s">
        <v>1755</v>
      </c>
      <c r="R100" s="142" t="s">
        <v>1601</v>
      </c>
      <c r="S100" s="174" t="s">
        <v>1601</v>
      </c>
      <c r="T100" s="175" t="s">
        <v>1754</v>
      </c>
      <c r="U100" s="133" t="s">
        <v>1756</v>
      </c>
      <c r="V100" s="133" t="s">
        <v>1754</v>
      </c>
      <c r="W100" s="133" t="str">
        <f>IF([Access_Indicator2]="Yes","No service",IF([Access_Indicator3]="Available", "Improved",IF([Access_Indicator4]="No", "Limited",IF(AND([Access_Indicator4]="yes", [Access_Indicator5]&lt;=[Access_Indicator6]),"Basic","Limited"))))</f>
        <v>Limited</v>
      </c>
      <c r="X100" s="133" t="str">
        <f>IF([Use_Indicator1]="", "Fill in data", IF([Use_Indicator1]="All", "Improved", IF([Use_Indicator1]="Some", "Basic", IF([Use_Indicator1]="No use", "No Service"))))</f>
        <v>Improved</v>
      </c>
      <c r="Y100" s="134" t="s">
        <v>1601</v>
      </c>
      <c r="Z100" s="134" t="str">
        <f>IF(S100="No data", "No Data", IF([Reliability_Indicator2]="Yes","No Service", IF(S100="Routine", "Improved", IF(S100="Unreliable", "Basic", IF(S100="No O&amp;M", "No service")))))</f>
        <v>No Data</v>
      </c>
      <c r="AA100" s="133" t="str">
        <f>IF([EnvPro_Indicator1]="", "Fill in data", IF([EnvPro_Indicator1]="Significant pollution", "No service", IF(AND([EnvPro_Indicator1]="Not polluting groundwater &amp; not untreated in river", [EnvPro_Indicator2]="No"),"Basic", IF([EnvPro_Indicator2]="Yes", "Improved"))))</f>
        <v>Basic</v>
      </c>
      <c r="AB100" s="134" t="str">
        <f t="shared" si="1"/>
        <v>Limited</v>
      </c>
      <c r="AC100" s="134" t="str">
        <f>IF(OR(San[[#This Row],[Access_SL1]]="No data",San[[#This Row],[Use_SL1]]="No data",San[[#This Row],[Reliability_SL1]]="No data",San[[#This Row],[EnvPro_SL1]]="No data"),"Incomplete", "Complete")</f>
        <v>Incomplete</v>
      </c>
      <c r="AD100" s="176" t="s">
        <v>1601</v>
      </c>
      <c r="AE100" s="176" t="s">
        <v>1601</v>
      </c>
      <c r="AF100" s="136" t="s">
        <v>1601</v>
      </c>
      <c r="AG100" s="136" t="s">
        <v>1601</v>
      </c>
      <c r="AH100" s="136" t="s">
        <v>1601</v>
      </c>
      <c r="AW100" s="1">
        <f>IFERROR(VLOOKUP(San[[#This Row],[Access_SL1]],$AS$5:$AT$8,2,FALSE),"Error")</f>
        <v>1</v>
      </c>
      <c r="AX100" s="1">
        <f>IFERROR(VLOOKUP(San[[#This Row],[Use_SL1]],$AS$5:$AT$8,2,FALSE),"Error")</f>
        <v>3</v>
      </c>
      <c r="AY100" s="1" t="str">
        <f>IFERROR(VLOOKUP(San[[#This Row],[Use_SL2]],$AS$5:$AT$8,2,FALSE),"Error")</f>
        <v>Error</v>
      </c>
      <c r="AZ100" s="1" t="str">
        <f>IFERROR(VLOOKUP(San[[#This Row],[Reliability_SL1]],$AS$5:$AT$8,2,FALSE),"Error")</f>
        <v>Error</v>
      </c>
      <c r="BA100" s="1">
        <f>IFERROR(VLOOKUP(San[[#This Row],[EnvPro_SL1]],$AS$5:$AT$8,2,FALSE),"Error")</f>
        <v>2</v>
      </c>
    </row>
    <row r="101" spans="2:53">
      <c r="B101" s="133" t="s">
        <v>413</v>
      </c>
      <c r="C101" s="133" t="s">
        <v>1748</v>
      </c>
      <c r="D101" s="133" t="s">
        <v>1749</v>
      </c>
      <c r="E101" s="171" t="s">
        <v>408</v>
      </c>
      <c r="F101" s="172" t="s">
        <v>1634</v>
      </c>
      <c r="G101" s="173" t="s">
        <v>1767</v>
      </c>
      <c r="H101" s="50" t="s">
        <v>1601</v>
      </c>
      <c r="I101" s="50" t="s">
        <v>18</v>
      </c>
      <c r="J101" s="133" t="s">
        <v>1772</v>
      </c>
      <c r="K101" s="50" t="s">
        <v>1754</v>
      </c>
      <c r="L101" s="50" t="s">
        <v>1753</v>
      </c>
      <c r="M101" s="133" t="s">
        <v>1754</v>
      </c>
      <c r="N101" s="133" t="s">
        <v>1601</v>
      </c>
      <c r="O101" s="133" t="s">
        <v>1601</v>
      </c>
      <c r="P101" s="133" t="s">
        <v>1601</v>
      </c>
      <c r="Q101" s="133" t="s">
        <v>1755</v>
      </c>
      <c r="R101" s="142" t="s">
        <v>1601</v>
      </c>
      <c r="S101" s="174" t="s">
        <v>1601</v>
      </c>
      <c r="T101" s="175" t="s">
        <v>1754</v>
      </c>
      <c r="U101" s="133" t="s">
        <v>1756</v>
      </c>
      <c r="V101" s="133" t="s">
        <v>1754</v>
      </c>
      <c r="W101" s="133" t="str">
        <f>IF([Access_Indicator2]="Yes","No service",IF([Access_Indicator3]="Available", "Improved",IF([Access_Indicator4]="No", "Limited",IF(AND([Access_Indicator4]="yes", [Access_Indicator5]&lt;=[Access_Indicator6]),"Basic","Limited"))))</f>
        <v>Limited</v>
      </c>
      <c r="X101" s="133" t="str">
        <f>IF([Use_Indicator1]="", "Fill in data", IF([Use_Indicator1]="All", "Improved", IF([Use_Indicator1]="Some", "Basic", IF([Use_Indicator1]="No use", "No Service"))))</f>
        <v>Improved</v>
      </c>
      <c r="Y101" s="134" t="s">
        <v>1601</v>
      </c>
      <c r="Z101" s="134" t="str">
        <f>IF(S101="No data", "No Data", IF([Reliability_Indicator2]="Yes","No Service", IF(S101="Routine", "Improved", IF(S101="Unreliable", "Basic", IF(S101="No O&amp;M", "No service")))))</f>
        <v>No Data</v>
      </c>
      <c r="AA101" s="133" t="str">
        <f>IF([EnvPro_Indicator1]="", "Fill in data", IF([EnvPro_Indicator1]="Significant pollution", "No service", IF(AND([EnvPro_Indicator1]="Not polluting groundwater &amp; not untreated in river", [EnvPro_Indicator2]="No"),"Basic", IF([EnvPro_Indicator2]="Yes", "Improved"))))</f>
        <v>Basic</v>
      </c>
      <c r="AB101" s="134" t="str">
        <f t="shared" si="1"/>
        <v>Limited</v>
      </c>
      <c r="AC101" s="134" t="str">
        <f>IF(OR(San[[#This Row],[Access_SL1]]="No data",San[[#This Row],[Use_SL1]]="No data",San[[#This Row],[Reliability_SL1]]="No data",San[[#This Row],[EnvPro_SL1]]="No data"),"Incomplete", "Complete")</f>
        <v>Incomplete</v>
      </c>
      <c r="AD101" s="176" t="s">
        <v>1601</v>
      </c>
      <c r="AE101" s="176" t="s">
        <v>1601</v>
      </c>
      <c r="AF101" s="136" t="s">
        <v>1601</v>
      </c>
      <c r="AG101" s="136" t="s">
        <v>1601</v>
      </c>
      <c r="AH101" s="136" t="s">
        <v>1601</v>
      </c>
      <c r="AW101" s="1">
        <f>IFERROR(VLOOKUP(San[[#This Row],[Access_SL1]],$AS$5:$AT$8,2,FALSE),"Error")</f>
        <v>1</v>
      </c>
      <c r="AX101" s="1">
        <f>IFERROR(VLOOKUP(San[[#This Row],[Use_SL1]],$AS$5:$AT$8,2,FALSE),"Error")</f>
        <v>3</v>
      </c>
      <c r="AY101" s="1" t="str">
        <f>IFERROR(VLOOKUP(San[[#This Row],[Use_SL2]],$AS$5:$AT$8,2,FALSE),"Error")</f>
        <v>Error</v>
      </c>
      <c r="AZ101" s="1" t="str">
        <f>IFERROR(VLOOKUP(San[[#This Row],[Reliability_SL1]],$AS$5:$AT$8,2,FALSE),"Error")</f>
        <v>Error</v>
      </c>
      <c r="BA101" s="1">
        <f>IFERROR(VLOOKUP(San[[#This Row],[EnvPro_SL1]],$AS$5:$AT$8,2,FALSE),"Error")</f>
        <v>2</v>
      </c>
    </row>
    <row r="102" spans="2:53">
      <c r="B102" s="133" t="s">
        <v>414</v>
      </c>
      <c r="C102" s="133" t="s">
        <v>1748</v>
      </c>
      <c r="D102" s="133" t="s">
        <v>1749</v>
      </c>
      <c r="E102" s="171" t="s">
        <v>408</v>
      </c>
      <c r="F102" s="172" t="s">
        <v>1634</v>
      </c>
      <c r="G102" s="173" t="s">
        <v>1769</v>
      </c>
      <c r="H102" s="50" t="s">
        <v>1601</v>
      </c>
      <c r="I102" s="50" t="s">
        <v>18</v>
      </c>
      <c r="J102" s="133" t="s">
        <v>1772</v>
      </c>
      <c r="K102" s="50" t="s">
        <v>1754</v>
      </c>
      <c r="L102" s="50" t="s">
        <v>1753</v>
      </c>
      <c r="M102" s="133" t="s">
        <v>1754</v>
      </c>
      <c r="N102" s="133" t="s">
        <v>1601</v>
      </c>
      <c r="O102" s="133" t="s">
        <v>1601</v>
      </c>
      <c r="P102" s="133" t="s">
        <v>1601</v>
      </c>
      <c r="Q102" s="133" t="s">
        <v>1755</v>
      </c>
      <c r="R102" s="142" t="s">
        <v>1601</v>
      </c>
      <c r="S102" s="174" t="s">
        <v>1601</v>
      </c>
      <c r="T102" s="175" t="s">
        <v>1754</v>
      </c>
      <c r="U102" s="133" t="s">
        <v>1756</v>
      </c>
      <c r="V102" s="133" t="s">
        <v>1754</v>
      </c>
      <c r="W102" s="133" t="str">
        <f>IF([Access_Indicator2]="Yes","No service",IF([Access_Indicator3]="Available", "Improved",IF([Access_Indicator4]="No", "Limited",IF(AND([Access_Indicator4]="yes", [Access_Indicator5]&lt;=[Access_Indicator6]),"Basic","Limited"))))</f>
        <v>Limited</v>
      </c>
      <c r="X102" s="133" t="str">
        <f>IF([Use_Indicator1]="", "Fill in data", IF([Use_Indicator1]="All", "Improved", IF([Use_Indicator1]="Some", "Basic", IF([Use_Indicator1]="No use", "No Service"))))</f>
        <v>Improved</v>
      </c>
      <c r="Y102" s="134" t="s">
        <v>1601</v>
      </c>
      <c r="Z102" s="134" t="str">
        <f>IF(S102="No data", "No Data", IF([Reliability_Indicator2]="Yes","No Service", IF(S102="Routine", "Improved", IF(S102="Unreliable", "Basic", IF(S102="No O&amp;M", "No service")))))</f>
        <v>No Data</v>
      </c>
      <c r="AA102" s="133" t="str">
        <f>IF([EnvPro_Indicator1]="", "Fill in data", IF([EnvPro_Indicator1]="Significant pollution", "No service", IF(AND([EnvPro_Indicator1]="Not polluting groundwater &amp; not untreated in river", [EnvPro_Indicator2]="No"),"Basic", IF([EnvPro_Indicator2]="Yes", "Improved"))))</f>
        <v>Basic</v>
      </c>
      <c r="AB102" s="134" t="str">
        <f t="shared" si="1"/>
        <v>Limited</v>
      </c>
      <c r="AC102" s="134" t="str">
        <f>IF(OR(San[[#This Row],[Access_SL1]]="No data",San[[#This Row],[Use_SL1]]="No data",San[[#This Row],[Reliability_SL1]]="No data",San[[#This Row],[EnvPro_SL1]]="No data"),"Incomplete", "Complete")</f>
        <v>Incomplete</v>
      </c>
      <c r="AD102" s="176" t="s">
        <v>1601</v>
      </c>
      <c r="AE102" s="176" t="s">
        <v>1601</v>
      </c>
      <c r="AF102" s="136" t="s">
        <v>1601</v>
      </c>
      <c r="AG102" s="136" t="s">
        <v>1601</v>
      </c>
      <c r="AH102" s="136" t="s">
        <v>1601</v>
      </c>
      <c r="AW102" s="1">
        <f>IFERROR(VLOOKUP(San[[#This Row],[Access_SL1]],$AS$5:$AT$8,2,FALSE),"Error")</f>
        <v>1</v>
      </c>
      <c r="AX102" s="1">
        <f>IFERROR(VLOOKUP(San[[#This Row],[Use_SL1]],$AS$5:$AT$8,2,FALSE),"Error")</f>
        <v>3</v>
      </c>
      <c r="AY102" s="1" t="str">
        <f>IFERROR(VLOOKUP(San[[#This Row],[Use_SL2]],$AS$5:$AT$8,2,FALSE),"Error")</f>
        <v>Error</v>
      </c>
      <c r="AZ102" s="1" t="str">
        <f>IFERROR(VLOOKUP(San[[#This Row],[Reliability_SL1]],$AS$5:$AT$8,2,FALSE),"Error")</f>
        <v>Error</v>
      </c>
      <c r="BA102" s="1">
        <f>IFERROR(VLOOKUP(San[[#This Row],[EnvPro_SL1]],$AS$5:$AT$8,2,FALSE),"Error")</f>
        <v>2</v>
      </c>
    </row>
    <row r="103" spans="2:53">
      <c r="B103" s="133" t="s">
        <v>415</v>
      </c>
      <c r="C103" s="133" t="s">
        <v>1748</v>
      </c>
      <c r="D103" s="133" t="s">
        <v>1749</v>
      </c>
      <c r="E103" s="171" t="s">
        <v>408</v>
      </c>
      <c r="F103" s="172" t="s">
        <v>1634</v>
      </c>
      <c r="G103" s="173" t="s">
        <v>1770</v>
      </c>
      <c r="H103" s="50" t="s">
        <v>1601</v>
      </c>
      <c r="I103" s="50" t="s">
        <v>18</v>
      </c>
      <c r="J103" s="133" t="s">
        <v>1772</v>
      </c>
      <c r="K103" s="50" t="s">
        <v>1754</v>
      </c>
      <c r="L103" s="50" t="s">
        <v>1753</v>
      </c>
      <c r="M103" s="133" t="s">
        <v>1754</v>
      </c>
      <c r="N103" s="133" t="s">
        <v>1601</v>
      </c>
      <c r="O103" s="133" t="s">
        <v>1601</v>
      </c>
      <c r="P103" s="133" t="s">
        <v>1601</v>
      </c>
      <c r="Q103" s="133" t="s">
        <v>1755</v>
      </c>
      <c r="R103" s="142" t="s">
        <v>1601</v>
      </c>
      <c r="S103" s="174" t="s">
        <v>1601</v>
      </c>
      <c r="T103" s="175" t="s">
        <v>1754</v>
      </c>
      <c r="U103" s="133" t="s">
        <v>1756</v>
      </c>
      <c r="V103" s="133" t="s">
        <v>1754</v>
      </c>
      <c r="W103" s="133" t="str">
        <f>IF([Access_Indicator2]="Yes","No service",IF([Access_Indicator3]="Available", "Improved",IF([Access_Indicator4]="No", "Limited",IF(AND([Access_Indicator4]="yes", [Access_Indicator5]&lt;=[Access_Indicator6]),"Basic","Limited"))))</f>
        <v>Limited</v>
      </c>
      <c r="X103" s="133" t="str">
        <f>IF([Use_Indicator1]="", "Fill in data", IF([Use_Indicator1]="All", "Improved", IF([Use_Indicator1]="Some", "Basic", IF([Use_Indicator1]="No use", "No Service"))))</f>
        <v>Improved</v>
      </c>
      <c r="Y103" s="134" t="s">
        <v>1601</v>
      </c>
      <c r="Z103" s="134" t="str">
        <f>IF(S103="No data", "No Data", IF([Reliability_Indicator2]="Yes","No Service", IF(S103="Routine", "Improved", IF(S103="Unreliable", "Basic", IF(S103="No O&amp;M", "No service")))))</f>
        <v>No Data</v>
      </c>
      <c r="AA103" s="133" t="str">
        <f>IF([EnvPro_Indicator1]="", "Fill in data", IF([EnvPro_Indicator1]="Significant pollution", "No service", IF(AND([EnvPro_Indicator1]="Not polluting groundwater &amp; not untreated in river", [EnvPro_Indicator2]="No"),"Basic", IF([EnvPro_Indicator2]="Yes", "Improved"))))</f>
        <v>Basic</v>
      </c>
      <c r="AB103" s="134" t="str">
        <f t="shared" si="1"/>
        <v>Limited</v>
      </c>
      <c r="AC103" s="134" t="str">
        <f>IF(OR(San[[#This Row],[Access_SL1]]="No data",San[[#This Row],[Use_SL1]]="No data",San[[#This Row],[Reliability_SL1]]="No data",San[[#This Row],[EnvPro_SL1]]="No data"),"Incomplete", "Complete")</f>
        <v>Incomplete</v>
      </c>
      <c r="AD103" s="176" t="s">
        <v>1601</v>
      </c>
      <c r="AE103" s="176" t="s">
        <v>1601</v>
      </c>
      <c r="AF103" s="136" t="s">
        <v>1601</v>
      </c>
      <c r="AG103" s="136" t="s">
        <v>1601</v>
      </c>
      <c r="AH103" s="136" t="s">
        <v>1601</v>
      </c>
      <c r="AW103" s="1">
        <f>IFERROR(VLOOKUP(San[[#This Row],[Access_SL1]],$AS$5:$AT$8,2,FALSE),"Error")</f>
        <v>1</v>
      </c>
      <c r="AX103" s="1">
        <f>IFERROR(VLOOKUP(San[[#This Row],[Use_SL1]],$AS$5:$AT$8,2,FALSE),"Error")</f>
        <v>3</v>
      </c>
      <c r="AY103" s="1" t="str">
        <f>IFERROR(VLOOKUP(San[[#This Row],[Use_SL2]],$AS$5:$AT$8,2,FALSE),"Error")</f>
        <v>Error</v>
      </c>
      <c r="AZ103" s="1" t="str">
        <f>IFERROR(VLOOKUP(San[[#This Row],[Reliability_SL1]],$AS$5:$AT$8,2,FALSE),"Error")</f>
        <v>Error</v>
      </c>
      <c r="BA103" s="1">
        <f>IFERROR(VLOOKUP(San[[#This Row],[EnvPro_SL1]],$AS$5:$AT$8,2,FALSE),"Error")</f>
        <v>2</v>
      </c>
    </row>
    <row r="104" spans="2:53">
      <c r="B104" s="133" t="s">
        <v>416</v>
      </c>
      <c r="C104" s="133" t="s">
        <v>1748</v>
      </c>
      <c r="D104" s="133" t="s">
        <v>1749</v>
      </c>
      <c r="E104" s="171" t="s">
        <v>408</v>
      </c>
      <c r="F104" s="172" t="s">
        <v>1634</v>
      </c>
      <c r="G104" s="173" t="s">
        <v>1771</v>
      </c>
      <c r="H104" s="50" t="s">
        <v>1601</v>
      </c>
      <c r="I104" s="50" t="s">
        <v>18</v>
      </c>
      <c r="J104" s="133" t="s">
        <v>1772</v>
      </c>
      <c r="K104" s="50" t="s">
        <v>1754</v>
      </c>
      <c r="L104" s="50" t="s">
        <v>1753</v>
      </c>
      <c r="M104" s="133" t="s">
        <v>1754</v>
      </c>
      <c r="N104" s="133" t="s">
        <v>1601</v>
      </c>
      <c r="O104" s="133" t="s">
        <v>1601</v>
      </c>
      <c r="P104" s="133" t="s">
        <v>1601</v>
      </c>
      <c r="Q104" s="133" t="s">
        <v>1755</v>
      </c>
      <c r="R104" s="142" t="s">
        <v>1601</v>
      </c>
      <c r="S104" s="174" t="s">
        <v>1601</v>
      </c>
      <c r="T104" s="175" t="s">
        <v>1754</v>
      </c>
      <c r="U104" s="133" t="s">
        <v>1756</v>
      </c>
      <c r="V104" s="133" t="s">
        <v>1754</v>
      </c>
      <c r="W104" s="133" t="str">
        <f>IF([Access_Indicator2]="Yes","No service",IF([Access_Indicator3]="Available", "Improved",IF([Access_Indicator4]="No", "Limited",IF(AND([Access_Indicator4]="yes", [Access_Indicator5]&lt;=[Access_Indicator6]),"Basic","Limited"))))</f>
        <v>Limited</v>
      </c>
      <c r="X104" s="133" t="str">
        <f>IF([Use_Indicator1]="", "Fill in data", IF([Use_Indicator1]="All", "Improved", IF([Use_Indicator1]="Some", "Basic", IF([Use_Indicator1]="No use", "No Service"))))</f>
        <v>Improved</v>
      </c>
      <c r="Y104" s="134" t="s">
        <v>1601</v>
      </c>
      <c r="Z104" s="134" t="str">
        <f>IF(S104="No data", "No Data", IF([Reliability_Indicator2]="Yes","No Service", IF(S104="Routine", "Improved", IF(S104="Unreliable", "Basic", IF(S104="No O&amp;M", "No service")))))</f>
        <v>No Data</v>
      </c>
      <c r="AA104" s="133" t="str">
        <f>IF([EnvPro_Indicator1]="", "Fill in data", IF([EnvPro_Indicator1]="Significant pollution", "No service", IF(AND([EnvPro_Indicator1]="Not polluting groundwater &amp; not untreated in river", [EnvPro_Indicator2]="No"),"Basic", IF([EnvPro_Indicator2]="Yes", "Improved"))))</f>
        <v>Basic</v>
      </c>
      <c r="AB104" s="134" t="str">
        <f t="shared" si="1"/>
        <v>Limited</v>
      </c>
      <c r="AC104" s="134" t="str">
        <f>IF(OR(San[[#This Row],[Access_SL1]]="No data",San[[#This Row],[Use_SL1]]="No data",San[[#This Row],[Reliability_SL1]]="No data",San[[#This Row],[EnvPro_SL1]]="No data"),"Incomplete", "Complete")</f>
        <v>Incomplete</v>
      </c>
      <c r="AD104" s="176" t="s">
        <v>1601</v>
      </c>
      <c r="AE104" s="176" t="s">
        <v>1601</v>
      </c>
      <c r="AF104" s="136" t="s">
        <v>1601</v>
      </c>
      <c r="AG104" s="136" t="s">
        <v>1601</v>
      </c>
      <c r="AH104" s="136" t="s">
        <v>1601</v>
      </c>
      <c r="AW104" s="1">
        <f>IFERROR(VLOOKUP(San[[#This Row],[Access_SL1]],$AS$5:$AT$8,2,FALSE),"Error")</f>
        <v>1</v>
      </c>
      <c r="AX104" s="1">
        <f>IFERROR(VLOOKUP(San[[#This Row],[Use_SL1]],$AS$5:$AT$8,2,FALSE),"Error")</f>
        <v>3</v>
      </c>
      <c r="AY104" s="1" t="str">
        <f>IFERROR(VLOOKUP(San[[#This Row],[Use_SL2]],$AS$5:$AT$8,2,FALSE),"Error")</f>
        <v>Error</v>
      </c>
      <c r="AZ104" s="1" t="str">
        <f>IFERROR(VLOOKUP(San[[#This Row],[Reliability_SL1]],$AS$5:$AT$8,2,FALSE),"Error")</f>
        <v>Error</v>
      </c>
      <c r="BA104" s="1">
        <f>IFERROR(VLOOKUP(San[[#This Row],[EnvPro_SL1]],$AS$5:$AT$8,2,FALSE),"Error")</f>
        <v>2</v>
      </c>
    </row>
    <row r="105" spans="2:53">
      <c r="B105" s="133" t="s">
        <v>417</v>
      </c>
      <c r="C105" s="133" t="s">
        <v>1748</v>
      </c>
      <c r="D105" s="133" t="s">
        <v>1749</v>
      </c>
      <c r="E105" s="171" t="s">
        <v>418</v>
      </c>
      <c r="F105" s="172" t="s">
        <v>1615</v>
      </c>
      <c r="G105" s="173" t="s">
        <v>1750</v>
      </c>
      <c r="H105" s="50" t="s">
        <v>1601</v>
      </c>
      <c r="I105" s="50" t="s">
        <v>18</v>
      </c>
      <c r="J105" s="133" t="s">
        <v>1773</v>
      </c>
      <c r="K105" s="50" t="s">
        <v>1754</v>
      </c>
      <c r="L105" s="50" t="s">
        <v>1753</v>
      </c>
      <c r="M105" s="133" t="s">
        <v>1754</v>
      </c>
      <c r="N105" s="133" t="s">
        <v>1601</v>
      </c>
      <c r="O105" s="133" t="s">
        <v>1601</v>
      </c>
      <c r="P105" s="133" t="s">
        <v>1601</v>
      </c>
      <c r="Q105" s="133" t="s">
        <v>1755</v>
      </c>
      <c r="R105" s="142" t="s">
        <v>1601</v>
      </c>
      <c r="S105" s="174" t="s">
        <v>1601</v>
      </c>
      <c r="T105" s="175" t="s">
        <v>1601</v>
      </c>
      <c r="U105" s="133" t="s">
        <v>1756</v>
      </c>
      <c r="V105" s="133" t="s">
        <v>1754</v>
      </c>
      <c r="W105" s="133" t="str">
        <f>IF([Access_Indicator2]="Yes","No service",IF([Access_Indicator3]="Available", "Improved",IF([Access_Indicator4]="No", "Limited",IF(AND([Access_Indicator4]="yes", [Access_Indicator5]&lt;=[Access_Indicator6]),"Basic","Limited"))))</f>
        <v>Limited</v>
      </c>
      <c r="X105" s="133" t="str">
        <f>IF([Use_Indicator1]="", "Fill in data", IF([Use_Indicator1]="All", "Improved", IF([Use_Indicator1]="Some", "Basic", IF([Use_Indicator1]="No use", "No Service"))))</f>
        <v>Improved</v>
      </c>
      <c r="Y105" s="134" t="s">
        <v>1601</v>
      </c>
      <c r="Z105" s="134" t="str">
        <f>IF(S105="No data", "No Data", IF([Reliability_Indicator2]="Yes","No Service", IF(S105="Routine", "Improved", IF(S105="Unreliable", "Basic", IF(S105="No O&amp;M", "No service")))))</f>
        <v>No Data</v>
      </c>
      <c r="AA105" s="133" t="str">
        <f>IF([EnvPro_Indicator1]="", "Fill in data", IF([EnvPro_Indicator1]="Significant pollution", "No service", IF(AND([EnvPro_Indicator1]="Not polluting groundwater &amp; not untreated in river", [EnvPro_Indicator2]="No"),"Basic", IF([EnvPro_Indicator2]="Yes", "Improved"))))</f>
        <v>Basic</v>
      </c>
      <c r="AB105" s="134" t="str">
        <f t="shared" si="1"/>
        <v>Limited</v>
      </c>
      <c r="AC105" s="134" t="str">
        <f>IF(OR(San[[#This Row],[Access_SL1]]="No data",San[[#This Row],[Use_SL1]]="No data",San[[#This Row],[Reliability_SL1]]="No data",San[[#This Row],[EnvPro_SL1]]="No data"),"Incomplete", "Complete")</f>
        <v>Incomplete</v>
      </c>
      <c r="AD105" s="176" t="s">
        <v>1601</v>
      </c>
      <c r="AE105" s="176" t="s">
        <v>1601</v>
      </c>
      <c r="AF105" s="136" t="s">
        <v>1601</v>
      </c>
      <c r="AG105" s="136" t="s">
        <v>1601</v>
      </c>
      <c r="AH105" s="136" t="s">
        <v>1601</v>
      </c>
      <c r="AW105" s="1">
        <f>IFERROR(VLOOKUP(San[[#This Row],[Access_SL1]],$AS$5:$AT$8,2,FALSE),"Error")</f>
        <v>1</v>
      </c>
      <c r="AX105" s="1">
        <f>IFERROR(VLOOKUP(San[[#This Row],[Use_SL1]],$AS$5:$AT$8,2,FALSE),"Error")</f>
        <v>3</v>
      </c>
      <c r="AY105" s="1" t="str">
        <f>IFERROR(VLOOKUP(San[[#This Row],[Use_SL2]],$AS$5:$AT$8,2,FALSE),"Error")</f>
        <v>Error</v>
      </c>
      <c r="AZ105" s="1" t="str">
        <f>IFERROR(VLOOKUP(San[[#This Row],[Reliability_SL1]],$AS$5:$AT$8,2,FALSE),"Error")</f>
        <v>Error</v>
      </c>
      <c r="BA105" s="1">
        <f>IFERROR(VLOOKUP(San[[#This Row],[EnvPro_SL1]],$AS$5:$AT$8,2,FALSE),"Error")</f>
        <v>2</v>
      </c>
    </row>
    <row r="106" spans="2:53">
      <c r="B106" s="133" t="s">
        <v>419</v>
      </c>
      <c r="C106" s="133" t="s">
        <v>1748</v>
      </c>
      <c r="D106" s="133" t="s">
        <v>1749</v>
      </c>
      <c r="E106" s="171" t="s">
        <v>418</v>
      </c>
      <c r="F106" s="172" t="s">
        <v>1615</v>
      </c>
      <c r="G106" s="173" t="s">
        <v>1758</v>
      </c>
      <c r="H106" s="50" t="s">
        <v>1601</v>
      </c>
      <c r="I106" s="50" t="s">
        <v>18</v>
      </c>
      <c r="J106" s="133" t="s">
        <v>1772</v>
      </c>
      <c r="K106" s="50" t="s">
        <v>1754</v>
      </c>
      <c r="L106" s="50" t="s">
        <v>1753</v>
      </c>
      <c r="M106" s="133" t="s">
        <v>1754</v>
      </c>
      <c r="N106" s="133" t="s">
        <v>1601</v>
      </c>
      <c r="O106" s="133" t="s">
        <v>1601</v>
      </c>
      <c r="P106" s="133" t="s">
        <v>1601</v>
      </c>
      <c r="Q106" s="133" t="s">
        <v>1755</v>
      </c>
      <c r="R106" s="142" t="s">
        <v>1601</v>
      </c>
      <c r="S106" s="174" t="s">
        <v>1601</v>
      </c>
      <c r="T106" s="175" t="s">
        <v>1754</v>
      </c>
      <c r="U106" s="133" t="s">
        <v>1756</v>
      </c>
      <c r="V106" s="133" t="s">
        <v>1754</v>
      </c>
      <c r="W106" s="133" t="str">
        <f>IF([Access_Indicator2]="Yes","No service",IF([Access_Indicator3]="Available", "Improved",IF([Access_Indicator4]="No", "Limited",IF(AND([Access_Indicator4]="yes", [Access_Indicator5]&lt;=[Access_Indicator6]),"Basic","Limited"))))</f>
        <v>Limited</v>
      </c>
      <c r="X106" s="133" t="str">
        <f>IF([Use_Indicator1]="", "Fill in data", IF([Use_Indicator1]="All", "Improved", IF([Use_Indicator1]="Some", "Basic", IF([Use_Indicator1]="No use", "No Service"))))</f>
        <v>Improved</v>
      </c>
      <c r="Y106" s="134" t="s">
        <v>1601</v>
      </c>
      <c r="Z106" s="134" t="str">
        <f>IF(S106="No data", "No Data", IF([Reliability_Indicator2]="Yes","No Service", IF(S106="Routine", "Improved", IF(S106="Unreliable", "Basic", IF(S106="No O&amp;M", "No service")))))</f>
        <v>No Data</v>
      </c>
      <c r="AA106" s="133" t="str">
        <f>IF([EnvPro_Indicator1]="", "Fill in data", IF([EnvPro_Indicator1]="Significant pollution", "No service", IF(AND([EnvPro_Indicator1]="Not polluting groundwater &amp; not untreated in river", [EnvPro_Indicator2]="No"),"Basic", IF([EnvPro_Indicator2]="Yes", "Improved"))))</f>
        <v>Basic</v>
      </c>
      <c r="AB106" s="134" t="str">
        <f t="shared" si="1"/>
        <v>Limited</v>
      </c>
      <c r="AC106" s="134" t="str">
        <f>IF(OR(San[[#This Row],[Access_SL1]]="No data",San[[#This Row],[Use_SL1]]="No data",San[[#This Row],[Reliability_SL1]]="No data",San[[#This Row],[EnvPro_SL1]]="No data"),"Incomplete", "Complete")</f>
        <v>Incomplete</v>
      </c>
      <c r="AD106" s="176" t="s">
        <v>1601</v>
      </c>
      <c r="AE106" s="176" t="s">
        <v>1601</v>
      </c>
      <c r="AF106" s="136" t="s">
        <v>1601</v>
      </c>
      <c r="AG106" s="136" t="s">
        <v>1601</v>
      </c>
      <c r="AH106" s="136" t="s">
        <v>1601</v>
      </c>
      <c r="AW106" s="1">
        <f>IFERROR(VLOOKUP(San[[#This Row],[Access_SL1]],$AS$5:$AT$8,2,FALSE),"Error")</f>
        <v>1</v>
      </c>
      <c r="AX106" s="1">
        <f>IFERROR(VLOOKUP(San[[#This Row],[Use_SL1]],$AS$5:$AT$8,2,FALSE),"Error")</f>
        <v>3</v>
      </c>
      <c r="AY106" s="1" t="str">
        <f>IFERROR(VLOOKUP(San[[#This Row],[Use_SL2]],$AS$5:$AT$8,2,FALSE),"Error")</f>
        <v>Error</v>
      </c>
      <c r="AZ106" s="1" t="str">
        <f>IFERROR(VLOOKUP(San[[#This Row],[Reliability_SL1]],$AS$5:$AT$8,2,FALSE),"Error")</f>
        <v>Error</v>
      </c>
      <c r="BA106" s="1">
        <f>IFERROR(VLOOKUP(San[[#This Row],[EnvPro_SL1]],$AS$5:$AT$8,2,FALSE),"Error")</f>
        <v>2</v>
      </c>
    </row>
    <row r="107" spans="2:53">
      <c r="B107" s="133" t="s">
        <v>420</v>
      </c>
      <c r="C107" s="133" t="s">
        <v>1748</v>
      </c>
      <c r="D107" s="133" t="s">
        <v>1749</v>
      </c>
      <c r="E107" s="171" t="s">
        <v>418</v>
      </c>
      <c r="F107" s="172" t="s">
        <v>1615</v>
      </c>
      <c r="G107" s="173" t="s">
        <v>1760</v>
      </c>
      <c r="H107" s="50" t="s">
        <v>1601</v>
      </c>
      <c r="I107" s="50" t="s">
        <v>18</v>
      </c>
      <c r="J107" s="133" t="s">
        <v>1772</v>
      </c>
      <c r="K107" s="50" t="s">
        <v>1754</v>
      </c>
      <c r="L107" s="50" t="s">
        <v>1753</v>
      </c>
      <c r="M107" s="133" t="s">
        <v>1754</v>
      </c>
      <c r="N107" s="133" t="s">
        <v>1601</v>
      </c>
      <c r="O107" s="133" t="s">
        <v>1601</v>
      </c>
      <c r="P107" s="133" t="s">
        <v>1601</v>
      </c>
      <c r="Q107" s="133" t="s">
        <v>1755</v>
      </c>
      <c r="R107" s="142" t="s">
        <v>1601</v>
      </c>
      <c r="S107" s="174" t="s">
        <v>1601</v>
      </c>
      <c r="T107" s="175" t="s">
        <v>1754</v>
      </c>
      <c r="U107" s="133" t="s">
        <v>1756</v>
      </c>
      <c r="V107" s="133" t="s">
        <v>1754</v>
      </c>
      <c r="W107" s="133" t="str">
        <f>IF([Access_Indicator2]="Yes","No service",IF([Access_Indicator3]="Available", "Improved",IF([Access_Indicator4]="No", "Limited",IF(AND([Access_Indicator4]="yes", [Access_Indicator5]&lt;=[Access_Indicator6]),"Basic","Limited"))))</f>
        <v>Limited</v>
      </c>
      <c r="X107" s="133" t="str">
        <f>IF([Use_Indicator1]="", "Fill in data", IF([Use_Indicator1]="All", "Improved", IF([Use_Indicator1]="Some", "Basic", IF([Use_Indicator1]="No use", "No Service"))))</f>
        <v>Improved</v>
      </c>
      <c r="Y107" s="134" t="s">
        <v>1601</v>
      </c>
      <c r="Z107" s="134" t="str">
        <f>IF(S107="No data", "No Data", IF([Reliability_Indicator2]="Yes","No Service", IF(S107="Routine", "Improved", IF(S107="Unreliable", "Basic", IF(S107="No O&amp;M", "No service")))))</f>
        <v>No Data</v>
      </c>
      <c r="AA107" s="133" t="str">
        <f>IF([EnvPro_Indicator1]="", "Fill in data", IF([EnvPro_Indicator1]="Significant pollution", "No service", IF(AND([EnvPro_Indicator1]="Not polluting groundwater &amp; not untreated in river", [EnvPro_Indicator2]="No"),"Basic", IF([EnvPro_Indicator2]="Yes", "Improved"))))</f>
        <v>Basic</v>
      </c>
      <c r="AB107" s="134" t="str">
        <f t="shared" si="1"/>
        <v>Limited</v>
      </c>
      <c r="AC107" s="134" t="str">
        <f>IF(OR(San[[#This Row],[Access_SL1]]="No data",San[[#This Row],[Use_SL1]]="No data",San[[#This Row],[Reliability_SL1]]="No data",San[[#This Row],[EnvPro_SL1]]="No data"),"Incomplete", "Complete")</f>
        <v>Incomplete</v>
      </c>
      <c r="AD107" s="176" t="s">
        <v>1601</v>
      </c>
      <c r="AE107" s="176" t="s">
        <v>1601</v>
      </c>
      <c r="AF107" s="136" t="s">
        <v>1601</v>
      </c>
      <c r="AG107" s="136" t="s">
        <v>1601</v>
      </c>
      <c r="AH107" s="136" t="s">
        <v>1601</v>
      </c>
      <c r="AW107" s="1">
        <f>IFERROR(VLOOKUP(San[[#This Row],[Access_SL1]],$AS$5:$AT$8,2,FALSE),"Error")</f>
        <v>1</v>
      </c>
      <c r="AX107" s="1">
        <f>IFERROR(VLOOKUP(San[[#This Row],[Use_SL1]],$AS$5:$AT$8,2,FALSE),"Error")</f>
        <v>3</v>
      </c>
      <c r="AY107" s="1" t="str">
        <f>IFERROR(VLOOKUP(San[[#This Row],[Use_SL2]],$AS$5:$AT$8,2,FALSE),"Error")</f>
        <v>Error</v>
      </c>
      <c r="AZ107" s="1" t="str">
        <f>IFERROR(VLOOKUP(San[[#This Row],[Reliability_SL1]],$AS$5:$AT$8,2,FALSE),"Error")</f>
        <v>Error</v>
      </c>
      <c r="BA107" s="1">
        <f>IFERROR(VLOOKUP(San[[#This Row],[EnvPro_SL1]],$AS$5:$AT$8,2,FALSE),"Error")</f>
        <v>2</v>
      </c>
    </row>
    <row r="108" spans="2:53">
      <c r="B108" s="133" t="s">
        <v>421</v>
      </c>
      <c r="C108" s="133" t="s">
        <v>1748</v>
      </c>
      <c r="D108" s="133" t="s">
        <v>1749</v>
      </c>
      <c r="E108" s="171" t="s">
        <v>418</v>
      </c>
      <c r="F108" s="172" t="s">
        <v>1615</v>
      </c>
      <c r="G108" s="173" t="s">
        <v>1762</v>
      </c>
      <c r="H108" s="50" t="s">
        <v>1601</v>
      </c>
      <c r="I108" s="50" t="s">
        <v>18</v>
      </c>
      <c r="J108" s="133" t="s">
        <v>1772</v>
      </c>
      <c r="K108" s="50" t="s">
        <v>1754</v>
      </c>
      <c r="L108" s="50" t="s">
        <v>1753</v>
      </c>
      <c r="M108" s="133" t="s">
        <v>1754</v>
      </c>
      <c r="N108" s="133" t="s">
        <v>1601</v>
      </c>
      <c r="O108" s="133" t="s">
        <v>1601</v>
      </c>
      <c r="P108" s="133" t="s">
        <v>1601</v>
      </c>
      <c r="Q108" s="133" t="s">
        <v>1755</v>
      </c>
      <c r="R108" s="142" t="s">
        <v>1601</v>
      </c>
      <c r="S108" s="174" t="s">
        <v>1601</v>
      </c>
      <c r="T108" s="175" t="s">
        <v>1754</v>
      </c>
      <c r="U108" s="133" t="s">
        <v>1756</v>
      </c>
      <c r="V108" s="133" t="s">
        <v>1754</v>
      </c>
      <c r="W108" s="133" t="str">
        <f>IF([Access_Indicator2]="Yes","No service",IF([Access_Indicator3]="Available", "Improved",IF([Access_Indicator4]="No", "Limited",IF(AND([Access_Indicator4]="yes", [Access_Indicator5]&lt;=[Access_Indicator6]),"Basic","Limited"))))</f>
        <v>Limited</v>
      </c>
      <c r="X108" s="133" t="str">
        <f>IF([Use_Indicator1]="", "Fill in data", IF([Use_Indicator1]="All", "Improved", IF([Use_Indicator1]="Some", "Basic", IF([Use_Indicator1]="No use", "No Service"))))</f>
        <v>Improved</v>
      </c>
      <c r="Y108" s="134" t="s">
        <v>1601</v>
      </c>
      <c r="Z108" s="134" t="str">
        <f>IF(S108="No data", "No Data", IF([Reliability_Indicator2]="Yes","No Service", IF(S108="Routine", "Improved", IF(S108="Unreliable", "Basic", IF(S108="No O&amp;M", "No service")))))</f>
        <v>No Data</v>
      </c>
      <c r="AA108" s="133" t="str">
        <f>IF([EnvPro_Indicator1]="", "Fill in data", IF([EnvPro_Indicator1]="Significant pollution", "No service", IF(AND([EnvPro_Indicator1]="Not polluting groundwater &amp; not untreated in river", [EnvPro_Indicator2]="No"),"Basic", IF([EnvPro_Indicator2]="Yes", "Improved"))))</f>
        <v>Basic</v>
      </c>
      <c r="AB108" s="134" t="str">
        <f t="shared" si="1"/>
        <v>Limited</v>
      </c>
      <c r="AC108" s="134" t="str">
        <f>IF(OR(San[[#This Row],[Access_SL1]]="No data",San[[#This Row],[Use_SL1]]="No data",San[[#This Row],[Reliability_SL1]]="No data",San[[#This Row],[EnvPro_SL1]]="No data"),"Incomplete", "Complete")</f>
        <v>Incomplete</v>
      </c>
      <c r="AD108" s="176" t="s">
        <v>1601</v>
      </c>
      <c r="AE108" s="176" t="s">
        <v>1601</v>
      </c>
      <c r="AF108" s="136" t="s">
        <v>1601</v>
      </c>
      <c r="AG108" s="136" t="s">
        <v>1601</v>
      </c>
      <c r="AH108" s="136" t="s">
        <v>1601</v>
      </c>
      <c r="AW108" s="1">
        <f>IFERROR(VLOOKUP(San[[#This Row],[Access_SL1]],$AS$5:$AT$8,2,FALSE),"Error")</f>
        <v>1</v>
      </c>
      <c r="AX108" s="1">
        <f>IFERROR(VLOOKUP(San[[#This Row],[Use_SL1]],$AS$5:$AT$8,2,FALSE),"Error")</f>
        <v>3</v>
      </c>
      <c r="AY108" s="1" t="str">
        <f>IFERROR(VLOOKUP(San[[#This Row],[Use_SL2]],$AS$5:$AT$8,2,FALSE),"Error")</f>
        <v>Error</v>
      </c>
      <c r="AZ108" s="1" t="str">
        <f>IFERROR(VLOOKUP(San[[#This Row],[Reliability_SL1]],$AS$5:$AT$8,2,FALSE),"Error")</f>
        <v>Error</v>
      </c>
      <c r="BA108" s="1">
        <f>IFERROR(VLOOKUP(San[[#This Row],[EnvPro_SL1]],$AS$5:$AT$8,2,FALSE),"Error")</f>
        <v>2</v>
      </c>
    </row>
    <row r="109" spans="2:53">
      <c r="B109" s="133" t="s">
        <v>422</v>
      </c>
      <c r="C109" s="133" t="s">
        <v>1748</v>
      </c>
      <c r="D109" s="133" t="s">
        <v>1749</v>
      </c>
      <c r="E109" s="171" t="s">
        <v>418</v>
      </c>
      <c r="F109" s="172" t="s">
        <v>1615</v>
      </c>
      <c r="G109" s="173" t="s">
        <v>1764</v>
      </c>
      <c r="H109" s="50" t="s">
        <v>1601</v>
      </c>
      <c r="I109" s="50" t="s">
        <v>18</v>
      </c>
      <c r="J109" s="133" t="s">
        <v>1772</v>
      </c>
      <c r="K109" s="50" t="s">
        <v>1754</v>
      </c>
      <c r="L109" s="50" t="s">
        <v>1753</v>
      </c>
      <c r="M109" s="133" t="s">
        <v>1754</v>
      </c>
      <c r="N109" s="133" t="s">
        <v>1601</v>
      </c>
      <c r="O109" s="133" t="s">
        <v>1601</v>
      </c>
      <c r="P109" s="133" t="s">
        <v>1601</v>
      </c>
      <c r="Q109" s="133" t="s">
        <v>1755</v>
      </c>
      <c r="R109" s="142" t="s">
        <v>1601</v>
      </c>
      <c r="S109" s="174" t="s">
        <v>1601</v>
      </c>
      <c r="T109" s="175" t="s">
        <v>1754</v>
      </c>
      <c r="U109" s="133" t="s">
        <v>1756</v>
      </c>
      <c r="V109" s="133" t="s">
        <v>1754</v>
      </c>
      <c r="W109" s="133" t="str">
        <f>IF([Access_Indicator2]="Yes","No service",IF([Access_Indicator3]="Available", "Improved",IF([Access_Indicator4]="No", "Limited",IF(AND([Access_Indicator4]="yes", [Access_Indicator5]&lt;=[Access_Indicator6]),"Basic","Limited"))))</f>
        <v>Limited</v>
      </c>
      <c r="X109" s="133" t="str">
        <f>IF([Use_Indicator1]="", "Fill in data", IF([Use_Indicator1]="All", "Improved", IF([Use_Indicator1]="Some", "Basic", IF([Use_Indicator1]="No use", "No Service"))))</f>
        <v>Improved</v>
      </c>
      <c r="Y109" s="134" t="s">
        <v>1601</v>
      </c>
      <c r="Z109" s="134" t="str">
        <f>IF(S109="No data", "No Data", IF([Reliability_Indicator2]="Yes","No Service", IF(S109="Routine", "Improved", IF(S109="Unreliable", "Basic", IF(S109="No O&amp;M", "No service")))))</f>
        <v>No Data</v>
      </c>
      <c r="AA109" s="133" t="str">
        <f>IF([EnvPro_Indicator1]="", "Fill in data", IF([EnvPro_Indicator1]="Significant pollution", "No service", IF(AND([EnvPro_Indicator1]="Not polluting groundwater &amp; not untreated in river", [EnvPro_Indicator2]="No"),"Basic", IF([EnvPro_Indicator2]="Yes", "Improved"))))</f>
        <v>Basic</v>
      </c>
      <c r="AB109" s="134" t="str">
        <f t="shared" si="1"/>
        <v>Limited</v>
      </c>
      <c r="AC109" s="134" t="str">
        <f>IF(OR(San[[#This Row],[Access_SL1]]="No data",San[[#This Row],[Use_SL1]]="No data",San[[#This Row],[Reliability_SL1]]="No data",San[[#This Row],[EnvPro_SL1]]="No data"),"Incomplete", "Complete")</f>
        <v>Incomplete</v>
      </c>
      <c r="AD109" s="176" t="s">
        <v>1601</v>
      </c>
      <c r="AE109" s="176" t="s">
        <v>1601</v>
      </c>
      <c r="AF109" s="136" t="s">
        <v>1601</v>
      </c>
      <c r="AG109" s="136" t="s">
        <v>1601</v>
      </c>
      <c r="AH109" s="136" t="s">
        <v>1601</v>
      </c>
      <c r="AW109" s="1">
        <f>IFERROR(VLOOKUP(San[[#This Row],[Access_SL1]],$AS$5:$AT$8,2,FALSE),"Error")</f>
        <v>1</v>
      </c>
      <c r="AX109" s="1">
        <f>IFERROR(VLOOKUP(San[[#This Row],[Use_SL1]],$AS$5:$AT$8,2,FALSE),"Error")</f>
        <v>3</v>
      </c>
      <c r="AY109" s="1" t="str">
        <f>IFERROR(VLOOKUP(San[[#This Row],[Use_SL2]],$AS$5:$AT$8,2,FALSE),"Error")</f>
        <v>Error</v>
      </c>
      <c r="AZ109" s="1" t="str">
        <f>IFERROR(VLOOKUP(San[[#This Row],[Reliability_SL1]],$AS$5:$AT$8,2,FALSE),"Error")</f>
        <v>Error</v>
      </c>
      <c r="BA109" s="1">
        <f>IFERROR(VLOOKUP(San[[#This Row],[EnvPro_SL1]],$AS$5:$AT$8,2,FALSE),"Error")</f>
        <v>2</v>
      </c>
    </row>
    <row r="110" spans="2:53">
      <c r="B110" s="133" t="s">
        <v>423</v>
      </c>
      <c r="C110" s="133" t="s">
        <v>1748</v>
      </c>
      <c r="D110" s="133" t="s">
        <v>1749</v>
      </c>
      <c r="E110" s="171" t="s">
        <v>418</v>
      </c>
      <c r="F110" s="172" t="s">
        <v>1615</v>
      </c>
      <c r="G110" s="173" t="s">
        <v>1766</v>
      </c>
      <c r="H110" s="50" t="s">
        <v>1601</v>
      </c>
      <c r="I110" s="50" t="s">
        <v>18</v>
      </c>
      <c r="J110" s="133" t="s">
        <v>1772</v>
      </c>
      <c r="K110" s="50" t="s">
        <v>1754</v>
      </c>
      <c r="L110" s="50" t="s">
        <v>1753</v>
      </c>
      <c r="M110" s="133" t="s">
        <v>1754</v>
      </c>
      <c r="N110" s="133" t="s">
        <v>1601</v>
      </c>
      <c r="O110" s="133" t="s">
        <v>1601</v>
      </c>
      <c r="P110" s="133" t="s">
        <v>1601</v>
      </c>
      <c r="Q110" s="133" t="s">
        <v>1755</v>
      </c>
      <c r="R110" s="142" t="s">
        <v>1601</v>
      </c>
      <c r="S110" s="174" t="s">
        <v>1601</v>
      </c>
      <c r="T110" s="175" t="s">
        <v>1754</v>
      </c>
      <c r="U110" s="133" t="s">
        <v>1756</v>
      </c>
      <c r="V110" s="133" t="s">
        <v>1754</v>
      </c>
      <c r="W110" s="133" t="str">
        <f>IF([Access_Indicator2]="Yes","No service",IF([Access_Indicator3]="Available", "Improved",IF([Access_Indicator4]="No", "Limited",IF(AND([Access_Indicator4]="yes", [Access_Indicator5]&lt;=[Access_Indicator6]),"Basic","Limited"))))</f>
        <v>Limited</v>
      </c>
      <c r="X110" s="133" t="str">
        <f>IF([Use_Indicator1]="", "Fill in data", IF([Use_Indicator1]="All", "Improved", IF([Use_Indicator1]="Some", "Basic", IF([Use_Indicator1]="No use", "No Service"))))</f>
        <v>Improved</v>
      </c>
      <c r="Y110" s="134" t="s">
        <v>1601</v>
      </c>
      <c r="Z110" s="134" t="str">
        <f>IF(S110="No data", "No Data", IF([Reliability_Indicator2]="Yes","No Service", IF(S110="Routine", "Improved", IF(S110="Unreliable", "Basic", IF(S110="No O&amp;M", "No service")))))</f>
        <v>No Data</v>
      </c>
      <c r="AA110" s="133" t="str">
        <f>IF([EnvPro_Indicator1]="", "Fill in data", IF([EnvPro_Indicator1]="Significant pollution", "No service", IF(AND([EnvPro_Indicator1]="Not polluting groundwater &amp; not untreated in river", [EnvPro_Indicator2]="No"),"Basic", IF([EnvPro_Indicator2]="Yes", "Improved"))))</f>
        <v>Basic</v>
      </c>
      <c r="AB110" s="134" t="str">
        <f t="shared" si="1"/>
        <v>Limited</v>
      </c>
      <c r="AC110" s="134" t="str">
        <f>IF(OR(San[[#This Row],[Access_SL1]]="No data",San[[#This Row],[Use_SL1]]="No data",San[[#This Row],[Reliability_SL1]]="No data",San[[#This Row],[EnvPro_SL1]]="No data"),"Incomplete", "Complete")</f>
        <v>Incomplete</v>
      </c>
      <c r="AD110" s="176" t="s">
        <v>1601</v>
      </c>
      <c r="AE110" s="176" t="s">
        <v>1601</v>
      </c>
      <c r="AF110" s="136" t="s">
        <v>1601</v>
      </c>
      <c r="AG110" s="136" t="s">
        <v>1601</v>
      </c>
      <c r="AH110" s="136" t="s">
        <v>1601</v>
      </c>
      <c r="AW110" s="1">
        <f>IFERROR(VLOOKUP(San[[#This Row],[Access_SL1]],$AS$5:$AT$8,2,FALSE),"Error")</f>
        <v>1</v>
      </c>
      <c r="AX110" s="1">
        <f>IFERROR(VLOOKUP(San[[#This Row],[Use_SL1]],$AS$5:$AT$8,2,FALSE),"Error")</f>
        <v>3</v>
      </c>
      <c r="AY110" s="1" t="str">
        <f>IFERROR(VLOOKUP(San[[#This Row],[Use_SL2]],$AS$5:$AT$8,2,FALSE),"Error")</f>
        <v>Error</v>
      </c>
      <c r="AZ110" s="1" t="str">
        <f>IFERROR(VLOOKUP(San[[#This Row],[Reliability_SL1]],$AS$5:$AT$8,2,FALSE),"Error")</f>
        <v>Error</v>
      </c>
      <c r="BA110" s="1">
        <f>IFERROR(VLOOKUP(San[[#This Row],[EnvPro_SL1]],$AS$5:$AT$8,2,FALSE),"Error")</f>
        <v>2</v>
      </c>
    </row>
    <row r="111" spans="2:53">
      <c r="B111" s="133" t="s">
        <v>424</v>
      </c>
      <c r="C111" s="133" t="s">
        <v>1748</v>
      </c>
      <c r="D111" s="133" t="s">
        <v>1749</v>
      </c>
      <c r="E111" s="171" t="s">
        <v>418</v>
      </c>
      <c r="F111" s="172" t="s">
        <v>1615</v>
      </c>
      <c r="G111" s="173" t="s">
        <v>1767</v>
      </c>
      <c r="H111" s="50" t="s">
        <v>1601</v>
      </c>
      <c r="I111" s="50" t="s">
        <v>18</v>
      </c>
      <c r="J111" s="133" t="s">
        <v>1772</v>
      </c>
      <c r="K111" s="50" t="s">
        <v>1754</v>
      </c>
      <c r="L111" s="50" t="s">
        <v>1753</v>
      </c>
      <c r="M111" s="133" t="s">
        <v>1754</v>
      </c>
      <c r="N111" s="133" t="s">
        <v>1601</v>
      </c>
      <c r="O111" s="133" t="s">
        <v>1601</v>
      </c>
      <c r="P111" s="133" t="s">
        <v>1601</v>
      </c>
      <c r="Q111" s="133" t="s">
        <v>1755</v>
      </c>
      <c r="R111" s="142" t="s">
        <v>1601</v>
      </c>
      <c r="S111" s="174" t="s">
        <v>1601</v>
      </c>
      <c r="T111" s="175" t="s">
        <v>1754</v>
      </c>
      <c r="U111" s="133" t="s">
        <v>1756</v>
      </c>
      <c r="V111" s="133" t="s">
        <v>1754</v>
      </c>
      <c r="W111" s="133" t="str">
        <f>IF([Access_Indicator2]="Yes","No service",IF([Access_Indicator3]="Available", "Improved",IF([Access_Indicator4]="No", "Limited",IF(AND([Access_Indicator4]="yes", [Access_Indicator5]&lt;=[Access_Indicator6]),"Basic","Limited"))))</f>
        <v>Limited</v>
      </c>
      <c r="X111" s="133" t="str">
        <f>IF([Use_Indicator1]="", "Fill in data", IF([Use_Indicator1]="All", "Improved", IF([Use_Indicator1]="Some", "Basic", IF([Use_Indicator1]="No use", "No Service"))))</f>
        <v>Improved</v>
      </c>
      <c r="Y111" s="134" t="s">
        <v>1601</v>
      </c>
      <c r="Z111" s="134" t="str">
        <f>IF(S111="No data", "No Data", IF([Reliability_Indicator2]="Yes","No Service", IF(S111="Routine", "Improved", IF(S111="Unreliable", "Basic", IF(S111="No O&amp;M", "No service")))))</f>
        <v>No Data</v>
      </c>
      <c r="AA111" s="133" t="str">
        <f>IF([EnvPro_Indicator1]="", "Fill in data", IF([EnvPro_Indicator1]="Significant pollution", "No service", IF(AND([EnvPro_Indicator1]="Not polluting groundwater &amp; not untreated in river", [EnvPro_Indicator2]="No"),"Basic", IF([EnvPro_Indicator2]="Yes", "Improved"))))</f>
        <v>Basic</v>
      </c>
      <c r="AB111" s="134" t="str">
        <f t="shared" si="1"/>
        <v>Limited</v>
      </c>
      <c r="AC111" s="134" t="str">
        <f>IF(OR(San[[#This Row],[Access_SL1]]="No data",San[[#This Row],[Use_SL1]]="No data",San[[#This Row],[Reliability_SL1]]="No data",San[[#This Row],[EnvPro_SL1]]="No data"),"Incomplete", "Complete")</f>
        <v>Incomplete</v>
      </c>
      <c r="AD111" s="176" t="s">
        <v>1601</v>
      </c>
      <c r="AE111" s="176" t="s">
        <v>1601</v>
      </c>
      <c r="AF111" s="136" t="s">
        <v>1601</v>
      </c>
      <c r="AG111" s="136" t="s">
        <v>1601</v>
      </c>
      <c r="AH111" s="136" t="s">
        <v>1601</v>
      </c>
      <c r="AW111" s="1">
        <f>IFERROR(VLOOKUP(San[[#This Row],[Access_SL1]],$AS$5:$AT$8,2,FALSE),"Error")</f>
        <v>1</v>
      </c>
      <c r="AX111" s="1">
        <f>IFERROR(VLOOKUP(San[[#This Row],[Use_SL1]],$AS$5:$AT$8,2,FALSE),"Error")</f>
        <v>3</v>
      </c>
      <c r="AY111" s="1" t="str">
        <f>IFERROR(VLOOKUP(San[[#This Row],[Use_SL2]],$AS$5:$AT$8,2,FALSE),"Error")</f>
        <v>Error</v>
      </c>
      <c r="AZ111" s="1" t="str">
        <f>IFERROR(VLOOKUP(San[[#This Row],[Reliability_SL1]],$AS$5:$AT$8,2,FALSE),"Error")</f>
        <v>Error</v>
      </c>
      <c r="BA111" s="1">
        <f>IFERROR(VLOOKUP(San[[#This Row],[EnvPro_SL1]],$AS$5:$AT$8,2,FALSE),"Error")</f>
        <v>2</v>
      </c>
    </row>
    <row r="112" spans="2:53">
      <c r="B112" s="133" t="s">
        <v>425</v>
      </c>
      <c r="C112" s="133" t="s">
        <v>1748</v>
      </c>
      <c r="D112" s="133" t="s">
        <v>1749</v>
      </c>
      <c r="E112" s="171" t="s">
        <v>418</v>
      </c>
      <c r="F112" s="172" t="s">
        <v>1615</v>
      </c>
      <c r="G112" s="173" t="s">
        <v>1769</v>
      </c>
      <c r="H112" s="50" t="s">
        <v>1601</v>
      </c>
      <c r="I112" s="50" t="s">
        <v>18</v>
      </c>
      <c r="J112" s="133" t="s">
        <v>1772</v>
      </c>
      <c r="K112" s="50" t="s">
        <v>1754</v>
      </c>
      <c r="L112" s="50" t="s">
        <v>1753</v>
      </c>
      <c r="M112" s="133" t="s">
        <v>1754</v>
      </c>
      <c r="N112" s="133" t="s">
        <v>1601</v>
      </c>
      <c r="O112" s="133" t="s">
        <v>1601</v>
      </c>
      <c r="P112" s="133" t="s">
        <v>1601</v>
      </c>
      <c r="Q112" s="133" t="s">
        <v>1755</v>
      </c>
      <c r="R112" s="142" t="s">
        <v>1601</v>
      </c>
      <c r="S112" s="174" t="s">
        <v>1601</v>
      </c>
      <c r="T112" s="175" t="s">
        <v>1754</v>
      </c>
      <c r="U112" s="133" t="s">
        <v>1756</v>
      </c>
      <c r="V112" s="133" t="s">
        <v>1754</v>
      </c>
      <c r="W112" s="133" t="str">
        <f>IF([Access_Indicator2]="Yes","No service",IF([Access_Indicator3]="Available", "Improved",IF([Access_Indicator4]="No", "Limited",IF(AND([Access_Indicator4]="yes", [Access_Indicator5]&lt;=[Access_Indicator6]),"Basic","Limited"))))</f>
        <v>Limited</v>
      </c>
      <c r="X112" s="133" t="str">
        <f>IF([Use_Indicator1]="", "Fill in data", IF([Use_Indicator1]="All", "Improved", IF([Use_Indicator1]="Some", "Basic", IF([Use_Indicator1]="No use", "No Service"))))</f>
        <v>Improved</v>
      </c>
      <c r="Y112" s="134" t="s">
        <v>1601</v>
      </c>
      <c r="Z112" s="134" t="str">
        <f>IF(S112="No data", "No Data", IF([Reliability_Indicator2]="Yes","No Service", IF(S112="Routine", "Improved", IF(S112="Unreliable", "Basic", IF(S112="No O&amp;M", "No service")))))</f>
        <v>No Data</v>
      </c>
      <c r="AA112" s="133" t="str">
        <f>IF([EnvPro_Indicator1]="", "Fill in data", IF([EnvPro_Indicator1]="Significant pollution", "No service", IF(AND([EnvPro_Indicator1]="Not polluting groundwater &amp; not untreated in river", [EnvPro_Indicator2]="No"),"Basic", IF([EnvPro_Indicator2]="Yes", "Improved"))))</f>
        <v>Basic</v>
      </c>
      <c r="AB112" s="134" t="str">
        <f t="shared" si="1"/>
        <v>Limited</v>
      </c>
      <c r="AC112" s="134" t="str">
        <f>IF(OR(San[[#This Row],[Access_SL1]]="No data",San[[#This Row],[Use_SL1]]="No data",San[[#This Row],[Reliability_SL1]]="No data",San[[#This Row],[EnvPro_SL1]]="No data"),"Incomplete", "Complete")</f>
        <v>Incomplete</v>
      </c>
      <c r="AD112" s="176" t="s">
        <v>1601</v>
      </c>
      <c r="AE112" s="176" t="s">
        <v>1601</v>
      </c>
      <c r="AF112" s="136" t="s">
        <v>1601</v>
      </c>
      <c r="AG112" s="136" t="s">
        <v>1601</v>
      </c>
      <c r="AH112" s="136" t="s">
        <v>1601</v>
      </c>
      <c r="AW112" s="1">
        <f>IFERROR(VLOOKUP(San[[#This Row],[Access_SL1]],$AS$5:$AT$8,2,FALSE),"Error")</f>
        <v>1</v>
      </c>
      <c r="AX112" s="1">
        <f>IFERROR(VLOOKUP(San[[#This Row],[Use_SL1]],$AS$5:$AT$8,2,FALSE),"Error")</f>
        <v>3</v>
      </c>
      <c r="AY112" s="1" t="str">
        <f>IFERROR(VLOOKUP(San[[#This Row],[Use_SL2]],$AS$5:$AT$8,2,FALSE),"Error")</f>
        <v>Error</v>
      </c>
      <c r="AZ112" s="1" t="str">
        <f>IFERROR(VLOOKUP(San[[#This Row],[Reliability_SL1]],$AS$5:$AT$8,2,FALSE),"Error")</f>
        <v>Error</v>
      </c>
      <c r="BA112" s="1">
        <f>IFERROR(VLOOKUP(San[[#This Row],[EnvPro_SL1]],$AS$5:$AT$8,2,FALSE),"Error")</f>
        <v>2</v>
      </c>
    </row>
    <row r="113" spans="2:53">
      <c r="B113" s="133" t="s">
        <v>426</v>
      </c>
      <c r="C113" s="133" t="s">
        <v>1748</v>
      </c>
      <c r="D113" s="133" t="s">
        <v>1749</v>
      </c>
      <c r="E113" s="171" t="s">
        <v>418</v>
      </c>
      <c r="F113" s="172" t="s">
        <v>1615</v>
      </c>
      <c r="G113" s="173" t="s">
        <v>1770</v>
      </c>
      <c r="H113" s="50" t="s">
        <v>1601</v>
      </c>
      <c r="I113" s="50" t="s">
        <v>18</v>
      </c>
      <c r="J113" s="133" t="s">
        <v>1772</v>
      </c>
      <c r="K113" s="50" t="s">
        <v>1754</v>
      </c>
      <c r="L113" s="50" t="s">
        <v>1753</v>
      </c>
      <c r="M113" s="133" t="s">
        <v>1754</v>
      </c>
      <c r="N113" s="133" t="s">
        <v>1601</v>
      </c>
      <c r="O113" s="133" t="s">
        <v>1601</v>
      </c>
      <c r="P113" s="133" t="s">
        <v>1601</v>
      </c>
      <c r="Q113" s="133" t="s">
        <v>1755</v>
      </c>
      <c r="R113" s="142" t="s">
        <v>1601</v>
      </c>
      <c r="S113" s="174" t="s">
        <v>1601</v>
      </c>
      <c r="T113" s="175" t="s">
        <v>1754</v>
      </c>
      <c r="U113" s="133" t="s">
        <v>1756</v>
      </c>
      <c r="V113" s="133" t="s">
        <v>1754</v>
      </c>
      <c r="W113" s="133" t="str">
        <f>IF([Access_Indicator2]="Yes","No service",IF([Access_Indicator3]="Available", "Improved",IF([Access_Indicator4]="No", "Limited",IF(AND([Access_Indicator4]="yes", [Access_Indicator5]&lt;=[Access_Indicator6]),"Basic","Limited"))))</f>
        <v>Limited</v>
      </c>
      <c r="X113" s="133" t="str">
        <f>IF([Use_Indicator1]="", "Fill in data", IF([Use_Indicator1]="All", "Improved", IF([Use_Indicator1]="Some", "Basic", IF([Use_Indicator1]="No use", "No Service"))))</f>
        <v>Improved</v>
      </c>
      <c r="Y113" s="134" t="s">
        <v>1601</v>
      </c>
      <c r="Z113" s="134" t="str">
        <f>IF(S113="No data", "No Data", IF([Reliability_Indicator2]="Yes","No Service", IF(S113="Routine", "Improved", IF(S113="Unreliable", "Basic", IF(S113="No O&amp;M", "No service")))))</f>
        <v>No Data</v>
      </c>
      <c r="AA113" s="133" t="str">
        <f>IF([EnvPro_Indicator1]="", "Fill in data", IF([EnvPro_Indicator1]="Significant pollution", "No service", IF(AND([EnvPro_Indicator1]="Not polluting groundwater &amp; not untreated in river", [EnvPro_Indicator2]="No"),"Basic", IF([EnvPro_Indicator2]="Yes", "Improved"))))</f>
        <v>Basic</v>
      </c>
      <c r="AB113" s="134" t="str">
        <f t="shared" si="1"/>
        <v>Limited</v>
      </c>
      <c r="AC113" s="134" t="str">
        <f>IF(OR(San[[#This Row],[Access_SL1]]="No data",San[[#This Row],[Use_SL1]]="No data",San[[#This Row],[Reliability_SL1]]="No data",San[[#This Row],[EnvPro_SL1]]="No data"),"Incomplete", "Complete")</f>
        <v>Incomplete</v>
      </c>
      <c r="AD113" s="176" t="s">
        <v>1601</v>
      </c>
      <c r="AE113" s="176" t="s">
        <v>1601</v>
      </c>
      <c r="AF113" s="136" t="s">
        <v>1601</v>
      </c>
      <c r="AG113" s="136" t="s">
        <v>1601</v>
      </c>
      <c r="AH113" s="136" t="s">
        <v>1601</v>
      </c>
      <c r="AW113" s="1">
        <f>IFERROR(VLOOKUP(San[[#This Row],[Access_SL1]],$AS$5:$AT$8,2,FALSE),"Error")</f>
        <v>1</v>
      </c>
      <c r="AX113" s="1">
        <f>IFERROR(VLOOKUP(San[[#This Row],[Use_SL1]],$AS$5:$AT$8,2,FALSE),"Error")</f>
        <v>3</v>
      </c>
      <c r="AY113" s="1" t="str">
        <f>IFERROR(VLOOKUP(San[[#This Row],[Use_SL2]],$AS$5:$AT$8,2,FALSE),"Error")</f>
        <v>Error</v>
      </c>
      <c r="AZ113" s="1" t="str">
        <f>IFERROR(VLOOKUP(San[[#This Row],[Reliability_SL1]],$AS$5:$AT$8,2,FALSE),"Error")</f>
        <v>Error</v>
      </c>
      <c r="BA113" s="1">
        <f>IFERROR(VLOOKUP(San[[#This Row],[EnvPro_SL1]],$AS$5:$AT$8,2,FALSE),"Error")</f>
        <v>2</v>
      </c>
    </row>
    <row r="114" spans="2:53">
      <c r="B114" s="133" t="s">
        <v>427</v>
      </c>
      <c r="C114" s="133" t="s">
        <v>1748</v>
      </c>
      <c r="D114" s="133" t="s">
        <v>1749</v>
      </c>
      <c r="E114" s="171" t="s">
        <v>418</v>
      </c>
      <c r="F114" s="172" t="s">
        <v>1615</v>
      </c>
      <c r="G114" s="173" t="s">
        <v>1771</v>
      </c>
      <c r="H114" s="50" t="s">
        <v>1601</v>
      </c>
      <c r="I114" s="50" t="s">
        <v>18</v>
      </c>
      <c r="J114" s="133" t="s">
        <v>1772</v>
      </c>
      <c r="K114" s="50" t="s">
        <v>1754</v>
      </c>
      <c r="L114" s="50" t="s">
        <v>1753</v>
      </c>
      <c r="M114" s="133" t="s">
        <v>1754</v>
      </c>
      <c r="N114" s="133" t="s">
        <v>1601</v>
      </c>
      <c r="O114" s="133" t="s">
        <v>1601</v>
      </c>
      <c r="P114" s="133" t="s">
        <v>1601</v>
      </c>
      <c r="Q114" s="133" t="s">
        <v>1755</v>
      </c>
      <c r="R114" s="142" t="s">
        <v>1601</v>
      </c>
      <c r="S114" s="174" t="s">
        <v>1601</v>
      </c>
      <c r="T114" s="175" t="s">
        <v>1754</v>
      </c>
      <c r="U114" s="133" t="s">
        <v>1756</v>
      </c>
      <c r="V114" s="133" t="s">
        <v>1754</v>
      </c>
      <c r="W114" s="133" t="str">
        <f>IF([Access_Indicator2]="Yes","No service",IF([Access_Indicator3]="Available", "Improved",IF([Access_Indicator4]="No", "Limited",IF(AND([Access_Indicator4]="yes", [Access_Indicator5]&lt;=[Access_Indicator6]),"Basic","Limited"))))</f>
        <v>Limited</v>
      </c>
      <c r="X114" s="133" t="str">
        <f>IF([Use_Indicator1]="", "Fill in data", IF([Use_Indicator1]="All", "Improved", IF([Use_Indicator1]="Some", "Basic", IF([Use_Indicator1]="No use", "No Service"))))</f>
        <v>Improved</v>
      </c>
      <c r="Y114" s="134" t="s">
        <v>1601</v>
      </c>
      <c r="Z114" s="134" t="str">
        <f>IF(S114="No data", "No Data", IF([Reliability_Indicator2]="Yes","No Service", IF(S114="Routine", "Improved", IF(S114="Unreliable", "Basic", IF(S114="No O&amp;M", "No service")))))</f>
        <v>No Data</v>
      </c>
      <c r="AA114" s="133" t="str">
        <f>IF([EnvPro_Indicator1]="", "Fill in data", IF([EnvPro_Indicator1]="Significant pollution", "No service", IF(AND([EnvPro_Indicator1]="Not polluting groundwater &amp; not untreated in river", [EnvPro_Indicator2]="No"),"Basic", IF([EnvPro_Indicator2]="Yes", "Improved"))))</f>
        <v>Basic</v>
      </c>
      <c r="AB114" s="134" t="str">
        <f t="shared" si="1"/>
        <v>Limited</v>
      </c>
      <c r="AC114" s="134" t="str">
        <f>IF(OR(San[[#This Row],[Access_SL1]]="No data",San[[#This Row],[Use_SL1]]="No data",San[[#This Row],[Reliability_SL1]]="No data",San[[#This Row],[EnvPro_SL1]]="No data"),"Incomplete", "Complete")</f>
        <v>Incomplete</v>
      </c>
      <c r="AD114" s="176" t="s">
        <v>1601</v>
      </c>
      <c r="AE114" s="176" t="s">
        <v>1601</v>
      </c>
      <c r="AF114" s="136" t="s">
        <v>1601</v>
      </c>
      <c r="AG114" s="136" t="s">
        <v>1601</v>
      </c>
      <c r="AH114" s="136" t="s">
        <v>1601</v>
      </c>
      <c r="AW114" s="1">
        <f>IFERROR(VLOOKUP(San[[#This Row],[Access_SL1]],$AS$5:$AT$8,2,FALSE),"Error")</f>
        <v>1</v>
      </c>
      <c r="AX114" s="1">
        <f>IFERROR(VLOOKUP(San[[#This Row],[Use_SL1]],$AS$5:$AT$8,2,FALSE),"Error")</f>
        <v>3</v>
      </c>
      <c r="AY114" s="1" t="str">
        <f>IFERROR(VLOOKUP(San[[#This Row],[Use_SL2]],$AS$5:$AT$8,2,FALSE),"Error")</f>
        <v>Error</v>
      </c>
      <c r="AZ114" s="1" t="str">
        <f>IFERROR(VLOOKUP(San[[#This Row],[Reliability_SL1]],$AS$5:$AT$8,2,FALSE),"Error")</f>
        <v>Error</v>
      </c>
      <c r="BA114" s="1">
        <f>IFERROR(VLOOKUP(San[[#This Row],[EnvPro_SL1]],$AS$5:$AT$8,2,FALSE),"Error")</f>
        <v>2</v>
      </c>
    </row>
    <row r="115" spans="2:53">
      <c r="B115" s="133" t="s">
        <v>428</v>
      </c>
      <c r="C115" s="133" t="s">
        <v>1748</v>
      </c>
      <c r="D115" s="133" t="s">
        <v>1749</v>
      </c>
      <c r="E115" s="171" t="s">
        <v>429</v>
      </c>
      <c r="F115" s="172" t="s">
        <v>1630</v>
      </c>
      <c r="G115" s="173" t="s">
        <v>1750</v>
      </c>
      <c r="H115" s="50" t="s">
        <v>1601</v>
      </c>
      <c r="I115" s="50" t="s">
        <v>18</v>
      </c>
      <c r="J115" s="133" t="s">
        <v>1772</v>
      </c>
      <c r="K115" s="50" t="s">
        <v>1754</v>
      </c>
      <c r="L115" s="50" t="s">
        <v>1753</v>
      </c>
      <c r="M115" s="133" t="s">
        <v>1754</v>
      </c>
      <c r="N115" s="133" t="s">
        <v>1601</v>
      </c>
      <c r="O115" s="133" t="s">
        <v>1601</v>
      </c>
      <c r="P115" s="133" t="s">
        <v>1601</v>
      </c>
      <c r="Q115" s="133" t="s">
        <v>1755</v>
      </c>
      <c r="R115" s="142" t="s">
        <v>1601</v>
      </c>
      <c r="S115" s="174" t="s">
        <v>1601</v>
      </c>
      <c r="T115" s="175" t="s">
        <v>1754</v>
      </c>
      <c r="U115" s="133" t="s">
        <v>1756</v>
      </c>
      <c r="V115" s="133" t="s">
        <v>1754</v>
      </c>
      <c r="W115" s="133" t="str">
        <f>IF([Access_Indicator2]="Yes","No service",IF([Access_Indicator3]="Available", "Improved",IF([Access_Indicator4]="No", "Limited",IF(AND([Access_Indicator4]="yes", [Access_Indicator5]&lt;=[Access_Indicator6]),"Basic","Limited"))))</f>
        <v>Limited</v>
      </c>
      <c r="X115" s="133" t="str">
        <f>IF([Use_Indicator1]="", "Fill in data", IF([Use_Indicator1]="All", "Improved", IF([Use_Indicator1]="Some", "Basic", IF([Use_Indicator1]="No use", "No Service"))))</f>
        <v>Improved</v>
      </c>
      <c r="Y115" s="134" t="s">
        <v>1601</v>
      </c>
      <c r="Z115" s="134" t="str">
        <f>IF(S115="No data", "No Data", IF([Reliability_Indicator2]="Yes","No Service", IF(S115="Routine", "Improved", IF(S115="Unreliable", "Basic", IF(S115="No O&amp;M", "No service")))))</f>
        <v>No Data</v>
      </c>
      <c r="AA115" s="133" t="str">
        <f>IF([EnvPro_Indicator1]="", "Fill in data", IF([EnvPro_Indicator1]="Significant pollution", "No service", IF(AND([EnvPro_Indicator1]="Not polluting groundwater &amp; not untreated in river", [EnvPro_Indicator2]="No"),"Basic", IF([EnvPro_Indicator2]="Yes", "Improved"))))</f>
        <v>Basic</v>
      </c>
      <c r="AB115" s="134" t="str">
        <f t="shared" si="1"/>
        <v>Limited</v>
      </c>
      <c r="AC115" s="134" t="str">
        <f>IF(OR(San[[#This Row],[Access_SL1]]="No data",San[[#This Row],[Use_SL1]]="No data",San[[#This Row],[Reliability_SL1]]="No data",San[[#This Row],[EnvPro_SL1]]="No data"),"Incomplete", "Complete")</f>
        <v>Incomplete</v>
      </c>
      <c r="AD115" s="176" t="s">
        <v>1601</v>
      </c>
      <c r="AE115" s="176" t="s">
        <v>1601</v>
      </c>
      <c r="AF115" s="136" t="s">
        <v>1601</v>
      </c>
      <c r="AG115" s="136" t="s">
        <v>1601</v>
      </c>
      <c r="AH115" s="136" t="s">
        <v>1601</v>
      </c>
      <c r="AW115" s="1">
        <f>IFERROR(VLOOKUP(San[[#This Row],[Access_SL1]],$AS$5:$AT$8,2,FALSE),"Error")</f>
        <v>1</v>
      </c>
      <c r="AX115" s="1">
        <f>IFERROR(VLOOKUP(San[[#This Row],[Use_SL1]],$AS$5:$AT$8,2,FALSE),"Error")</f>
        <v>3</v>
      </c>
      <c r="AY115" s="1" t="str">
        <f>IFERROR(VLOOKUP(San[[#This Row],[Use_SL2]],$AS$5:$AT$8,2,FALSE),"Error")</f>
        <v>Error</v>
      </c>
      <c r="AZ115" s="1" t="str">
        <f>IFERROR(VLOOKUP(San[[#This Row],[Reliability_SL1]],$AS$5:$AT$8,2,FALSE),"Error")</f>
        <v>Error</v>
      </c>
      <c r="BA115" s="1">
        <f>IFERROR(VLOOKUP(San[[#This Row],[EnvPro_SL1]],$AS$5:$AT$8,2,FALSE),"Error")</f>
        <v>2</v>
      </c>
    </row>
    <row r="116" spans="2:53">
      <c r="B116" s="133" t="s">
        <v>430</v>
      </c>
      <c r="C116" s="133" t="s">
        <v>1748</v>
      </c>
      <c r="D116" s="133" t="s">
        <v>1749</v>
      </c>
      <c r="E116" s="171" t="s">
        <v>429</v>
      </c>
      <c r="F116" s="172" t="s">
        <v>1630</v>
      </c>
      <c r="G116" s="173" t="s">
        <v>1758</v>
      </c>
      <c r="H116" s="50" t="s">
        <v>1601</v>
      </c>
      <c r="I116" s="50" t="s">
        <v>18</v>
      </c>
      <c r="J116" s="133" t="s">
        <v>1772</v>
      </c>
      <c r="K116" s="50" t="s">
        <v>1754</v>
      </c>
      <c r="L116" s="50" t="s">
        <v>1753</v>
      </c>
      <c r="M116" s="133" t="s">
        <v>1754</v>
      </c>
      <c r="N116" s="133" t="s">
        <v>1601</v>
      </c>
      <c r="O116" s="133" t="s">
        <v>1601</v>
      </c>
      <c r="P116" s="133" t="s">
        <v>1601</v>
      </c>
      <c r="Q116" s="133" t="s">
        <v>1755</v>
      </c>
      <c r="R116" s="142" t="s">
        <v>1601</v>
      </c>
      <c r="S116" s="174" t="s">
        <v>1601</v>
      </c>
      <c r="T116" s="175" t="s">
        <v>1754</v>
      </c>
      <c r="U116" s="133" t="s">
        <v>1756</v>
      </c>
      <c r="V116" s="133" t="s">
        <v>1754</v>
      </c>
      <c r="W116" s="133" t="str">
        <f>IF([Access_Indicator2]="Yes","No service",IF([Access_Indicator3]="Available", "Improved",IF([Access_Indicator4]="No", "Limited",IF(AND([Access_Indicator4]="yes", [Access_Indicator5]&lt;=[Access_Indicator6]),"Basic","Limited"))))</f>
        <v>Limited</v>
      </c>
      <c r="X116" s="133" t="str">
        <f>IF([Use_Indicator1]="", "Fill in data", IF([Use_Indicator1]="All", "Improved", IF([Use_Indicator1]="Some", "Basic", IF([Use_Indicator1]="No use", "No Service"))))</f>
        <v>Improved</v>
      </c>
      <c r="Y116" s="134" t="s">
        <v>1601</v>
      </c>
      <c r="Z116" s="134" t="str">
        <f>IF(S116="No data", "No Data", IF([Reliability_Indicator2]="Yes","No Service", IF(S116="Routine", "Improved", IF(S116="Unreliable", "Basic", IF(S116="No O&amp;M", "No service")))))</f>
        <v>No Data</v>
      </c>
      <c r="AA116" s="133" t="str">
        <f>IF([EnvPro_Indicator1]="", "Fill in data", IF([EnvPro_Indicator1]="Significant pollution", "No service", IF(AND([EnvPro_Indicator1]="Not polluting groundwater &amp; not untreated in river", [EnvPro_Indicator2]="No"),"Basic", IF([EnvPro_Indicator2]="Yes", "Improved"))))</f>
        <v>Basic</v>
      </c>
      <c r="AB116" s="134" t="str">
        <f t="shared" si="1"/>
        <v>Limited</v>
      </c>
      <c r="AC116" s="134" t="str">
        <f>IF(OR(San[[#This Row],[Access_SL1]]="No data",San[[#This Row],[Use_SL1]]="No data",San[[#This Row],[Reliability_SL1]]="No data",San[[#This Row],[EnvPro_SL1]]="No data"),"Incomplete", "Complete")</f>
        <v>Incomplete</v>
      </c>
      <c r="AD116" s="176" t="s">
        <v>1601</v>
      </c>
      <c r="AE116" s="176" t="s">
        <v>1601</v>
      </c>
      <c r="AF116" s="136" t="s">
        <v>1601</v>
      </c>
      <c r="AG116" s="136" t="s">
        <v>1601</v>
      </c>
      <c r="AH116" s="136" t="s">
        <v>1601</v>
      </c>
      <c r="AW116" s="1">
        <f>IFERROR(VLOOKUP(San[[#This Row],[Access_SL1]],$AS$5:$AT$8,2,FALSE),"Error")</f>
        <v>1</v>
      </c>
      <c r="AX116" s="1">
        <f>IFERROR(VLOOKUP(San[[#This Row],[Use_SL1]],$AS$5:$AT$8,2,FALSE),"Error")</f>
        <v>3</v>
      </c>
      <c r="AY116" s="1" t="str">
        <f>IFERROR(VLOOKUP(San[[#This Row],[Use_SL2]],$AS$5:$AT$8,2,FALSE),"Error")</f>
        <v>Error</v>
      </c>
      <c r="AZ116" s="1" t="str">
        <f>IFERROR(VLOOKUP(San[[#This Row],[Reliability_SL1]],$AS$5:$AT$8,2,FALSE),"Error")</f>
        <v>Error</v>
      </c>
      <c r="BA116" s="1">
        <f>IFERROR(VLOOKUP(San[[#This Row],[EnvPro_SL1]],$AS$5:$AT$8,2,FALSE),"Error")</f>
        <v>2</v>
      </c>
    </row>
    <row r="117" spans="2:53">
      <c r="B117" s="133" t="s">
        <v>431</v>
      </c>
      <c r="C117" s="133" t="s">
        <v>1748</v>
      </c>
      <c r="D117" s="133" t="s">
        <v>1749</v>
      </c>
      <c r="E117" s="171" t="s">
        <v>429</v>
      </c>
      <c r="F117" s="172" t="s">
        <v>1630</v>
      </c>
      <c r="G117" s="173" t="s">
        <v>1760</v>
      </c>
      <c r="H117" s="50" t="s">
        <v>1601</v>
      </c>
      <c r="I117" s="50" t="s">
        <v>18</v>
      </c>
      <c r="J117" s="133" t="s">
        <v>1772</v>
      </c>
      <c r="K117" s="50" t="s">
        <v>1754</v>
      </c>
      <c r="L117" s="50" t="s">
        <v>1753</v>
      </c>
      <c r="M117" s="133" t="s">
        <v>1754</v>
      </c>
      <c r="N117" s="133" t="s">
        <v>1601</v>
      </c>
      <c r="O117" s="133" t="s">
        <v>1601</v>
      </c>
      <c r="P117" s="133" t="s">
        <v>1601</v>
      </c>
      <c r="Q117" s="133" t="s">
        <v>1755</v>
      </c>
      <c r="R117" s="142" t="s">
        <v>1601</v>
      </c>
      <c r="S117" s="174" t="s">
        <v>1601</v>
      </c>
      <c r="T117" s="175" t="s">
        <v>1754</v>
      </c>
      <c r="U117" s="133" t="s">
        <v>1756</v>
      </c>
      <c r="V117" s="133" t="s">
        <v>1754</v>
      </c>
      <c r="W117" s="133" t="str">
        <f>IF([Access_Indicator2]="Yes","No service",IF([Access_Indicator3]="Available", "Improved",IF([Access_Indicator4]="No", "Limited",IF(AND([Access_Indicator4]="yes", [Access_Indicator5]&lt;=[Access_Indicator6]),"Basic","Limited"))))</f>
        <v>Limited</v>
      </c>
      <c r="X117" s="133" t="str">
        <f>IF([Use_Indicator1]="", "Fill in data", IF([Use_Indicator1]="All", "Improved", IF([Use_Indicator1]="Some", "Basic", IF([Use_Indicator1]="No use", "No Service"))))</f>
        <v>Improved</v>
      </c>
      <c r="Y117" s="134" t="s">
        <v>1601</v>
      </c>
      <c r="Z117" s="134" t="str">
        <f>IF(S117="No data", "No Data", IF([Reliability_Indicator2]="Yes","No Service", IF(S117="Routine", "Improved", IF(S117="Unreliable", "Basic", IF(S117="No O&amp;M", "No service")))))</f>
        <v>No Data</v>
      </c>
      <c r="AA117" s="133" t="str">
        <f>IF([EnvPro_Indicator1]="", "Fill in data", IF([EnvPro_Indicator1]="Significant pollution", "No service", IF(AND([EnvPro_Indicator1]="Not polluting groundwater &amp; not untreated in river", [EnvPro_Indicator2]="No"),"Basic", IF([EnvPro_Indicator2]="Yes", "Improved"))))</f>
        <v>Basic</v>
      </c>
      <c r="AB117" s="134" t="str">
        <f t="shared" si="1"/>
        <v>Limited</v>
      </c>
      <c r="AC117" s="134" t="str">
        <f>IF(OR(San[[#This Row],[Access_SL1]]="No data",San[[#This Row],[Use_SL1]]="No data",San[[#This Row],[Reliability_SL1]]="No data",San[[#This Row],[EnvPro_SL1]]="No data"),"Incomplete", "Complete")</f>
        <v>Incomplete</v>
      </c>
      <c r="AD117" s="176" t="s">
        <v>1601</v>
      </c>
      <c r="AE117" s="176" t="s">
        <v>1601</v>
      </c>
      <c r="AF117" s="136" t="s">
        <v>1601</v>
      </c>
      <c r="AG117" s="136" t="s">
        <v>1601</v>
      </c>
      <c r="AH117" s="136" t="s">
        <v>1601</v>
      </c>
      <c r="AW117" s="1">
        <f>IFERROR(VLOOKUP(San[[#This Row],[Access_SL1]],$AS$5:$AT$8,2,FALSE),"Error")</f>
        <v>1</v>
      </c>
      <c r="AX117" s="1">
        <f>IFERROR(VLOOKUP(San[[#This Row],[Use_SL1]],$AS$5:$AT$8,2,FALSE),"Error")</f>
        <v>3</v>
      </c>
      <c r="AY117" s="1" t="str">
        <f>IFERROR(VLOOKUP(San[[#This Row],[Use_SL2]],$AS$5:$AT$8,2,FALSE),"Error")</f>
        <v>Error</v>
      </c>
      <c r="AZ117" s="1" t="str">
        <f>IFERROR(VLOOKUP(San[[#This Row],[Reliability_SL1]],$AS$5:$AT$8,2,FALSE),"Error")</f>
        <v>Error</v>
      </c>
      <c r="BA117" s="1">
        <f>IFERROR(VLOOKUP(San[[#This Row],[EnvPro_SL1]],$AS$5:$AT$8,2,FALSE),"Error")</f>
        <v>2</v>
      </c>
    </row>
    <row r="118" spans="2:53">
      <c r="B118" s="133" t="s">
        <v>432</v>
      </c>
      <c r="C118" s="133" t="s">
        <v>1748</v>
      </c>
      <c r="D118" s="133" t="s">
        <v>1749</v>
      </c>
      <c r="E118" s="171" t="s">
        <v>429</v>
      </c>
      <c r="F118" s="172" t="s">
        <v>1630</v>
      </c>
      <c r="G118" s="173" t="s">
        <v>1762</v>
      </c>
      <c r="H118" s="50" t="s">
        <v>1601</v>
      </c>
      <c r="I118" s="50" t="s">
        <v>18</v>
      </c>
      <c r="J118" s="133" t="s">
        <v>1772</v>
      </c>
      <c r="K118" s="50" t="s">
        <v>1754</v>
      </c>
      <c r="L118" s="50" t="s">
        <v>1753</v>
      </c>
      <c r="M118" s="133" t="s">
        <v>1754</v>
      </c>
      <c r="N118" s="133" t="s">
        <v>1601</v>
      </c>
      <c r="O118" s="133" t="s">
        <v>1601</v>
      </c>
      <c r="P118" s="133" t="s">
        <v>1601</v>
      </c>
      <c r="Q118" s="133" t="s">
        <v>1755</v>
      </c>
      <c r="R118" s="142" t="s">
        <v>1601</v>
      </c>
      <c r="S118" s="174" t="s">
        <v>1601</v>
      </c>
      <c r="T118" s="175" t="s">
        <v>1754</v>
      </c>
      <c r="U118" s="133" t="s">
        <v>1756</v>
      </c>
      <c r="V118" s="133" t="s">
        <v>1754</v>
      </c>
      <c r="W118" s="133" t="str">
        <f>IF([Access_Indicator2]="Yes","No service",IF([Access_Indicator3]="Available", "Improved",IF([Access_Indicator4]="No", "Limited",IF(AND([Access_Indicator4]="yes", [Access_Indicator5]&lt;=[Access_Indicator6]),"Basic","Limited"))))</f>
        <v>Limited</v>
      </c>
      <c r="X118" s="133" t="str">
        <f>IF([Use_Indicator1]="", "Fill in data", IF([Use_Indicator1]="All", "Improved", IF([Use_Indicator1]="Some", "Basic", IF([Use_Indicator1]="No use", "No Service"))))</f>
        <v>Improved</v>
      </c>
      <c r="Y118" s="134" t="s">
        <v>1601</v>
      </c>
      <c r="Z118" s="134" t="str">
        <f>IF(S118="No data", "No Data", IF([Reliability_Indicator2]="Yes","No Service", IF(S118="Routine", "Improved", IF(S118="Unreliable", "Basic", IF(S118="No O&amp;M", "No service")))))</f>
        <v>No Data</v>
      </c>
      <c r="AA118" s="133" t="str">
        <f>IF([EnvPro_Indicator1]="", "Fill in data", IF([EnvPro_Indicator1]="Significant pollution", "No service", IF(AND([EnvPro_Indicator1]="Not polluting groundwater &amp; not untreated in river", [EnvPro_Indicator2]="No"),"Basic", IF([EnvPro_Indicator2]="Yes", "Improved"))))</f>
        <v>Basic</v>
      </c>
      <c r="AB118" s="134" t="str">
        <f t="shared" si="1"/>
        <v>Limited</v>
      </c>
      <c r="AC118" s="134" t="str">
        <f>IF(OR(San[[#This Row],[Access_SL1]]="No data",San[[#This Row],[Use_SL1]]="No data",San[[#This Row],[Reliability_SL1]]="No data",San[[#This Row],[EnvPro_SL1]]="No data"),"Incomplete", "Complete")</f>
        <v>Incomplete</v>
      </c>
      <c r="AD118" s="176" t="s">
        <v>1601</v>
      </c>
      <c r="AE118" s="176" t="s">
        <v>1601</v>
      </c>
      <c r="AF118" s="136" t="s">
        <v>1601</v>
      </c>
      <c r="AG118" s="136" t="s">
        <v>1601</v>
      </c>
      <c r="AH118" s="136" t="s">
        <v>1601</v>
      </c>
      <c r="AW118" s="1">
        <f>IFERROR(VLOOKUP(San[[#This Row],[Access_SL1]],$AS$5:$AT$8,2,FALSE),"Error")</f>
        <v>1</v>
      </c>
      <c r="AX118" s="1">
        <f>IFERROR(VLOOKUP(San[[#This Row],[Use_SL1]],$AS$5:$AT$8,2,FALSE),"Error")</f>
        <v>3</v>
      </c>
      <c r="AY118" s="1" t="str">
        <f>IFERROR(VLOOKUP(San[[#This Row],[Use_SL2]],$AS$5:$AT$8,2,FALSE),"Error")</f>
        <v>Error</v>
      </c>
      <c r="AZ118" s="1" t="str">
        <f>IFERROR(VLOOKUP(San[[#This Row],[Reliability_SL1]],$AS$5:$AT$8,2,FALSE),"Error")</f>
        <v>Error</v>
      </c>
      <c r="BA118" s="1">
        <f>IFERROR(VLOOKUP(San[[#This Row],[EnvPro_SL1]],$AS$5:$AT$8,2,FALSE),"Error")</f>
        <v>2</v>
      </c>
    </row>
    <row r="119" spans="2:53">
      <c r="B119" s="133" t="s">
        <v>433</v>
      </c>
      <c r="C119" s="133" t="s">
        <v>1748</v>
      </c>
      <c r="D119" s="133" t="s">
        <v>1749</v>
      </c>
      <c r="E119" s="171" t="s">
        <v>429</v>
      </c>
      <c r="F119" s="172" t="s">
        <v>1630</v>
      </c>
      <c r="G119" s="173" t="s">
        <v>1764</v>
      </c>
      <c r="H119" s="50" t="s">
        <v>1601</v>
      </c>
      <c r="I119" s="50" t="s">
        <v>18</v>
      </c>
      <c r="J119" s="133" t="s">
        <v>1772</v>
      </c>
      <c r="K119" s="50" t="s">
        <v>1754</v>
      </c>
      <c r="L119" s="50" t="s">
        <v>1753</v>
      </c>
      <c r="M119" s="133" t="s">
        <v>1754</v>
      </c>
      <c r="N119" s="133" t="s">
        <v>1601</v>
      </c>
      <c r="O119" s="133" t="s">
        <v>1601</v>
      </c>
      <c r="P119" s="133" t="s">
        <v>1601</v>
      </c>
      <c r="Q119" s="133" t="s">
        <v>1755</v>
      </c>
      <c r="R119" s="142" t="s">
        <v>1601</v>
      </c>
      <c r="S119" s="174" t="s">
        <v>1601</v>
      </c>
      <c r="T119" s="175" t="s">
        <v>1754</v>
      </c>
      <c r="U119" s="133" t="s">
        <v>1756</v>
      </c>
      <c r="V119" s="133" t="s">
        <v>1754</v>
      </c>
      <c r="W119" s="133" t="str">
        <f>IF([Access_Indicator2]="Yes","No service",IF([Access_Indicator3]="Available", "Improved",IF([Access_Indicator4]="No", "Limited",IF(AND([Access_Indicator4]="yes", [Access_Indicator5]&lt;=[Access_Indicator6]),"Basic","Limited"))))</f>
        <v>Limited</v>
      </c>
      <c r="X119" s="133" t="str">
        <f>IF([Use_Indicator1]="", "Fill in data", IF([Use_Indicator1]="All", "Improved", IF([Use_Indicator1]="Some", "Basic", IF([Use_Indicator1]="No use", "No Service"))))</f>
        <v>Improved</v>
      </c>
      <c r="Y119" s="134" t="s">
        <v>1601</v>
      </c>
      <c r="Z119" s="134" t="str">
        <f>IF(S119="No data", "No Data", IF([Reliability_Indicator2]="Yes","No Service", IF(S119="Routine", "Improved", IF(S119="Unreliable", "Basic", IF(S119="No O&amp;M", "No service")))))</f>
        <v>No Data</v>
      </c>
      <c r="AA119" s="133" t="str">
        <f>IF([EnvPro_Indicator1]="", "Fill in data", IF([EnvPro_Indicator1]="Significant pollution", "No service", IF(AND([EnvPro_Indicator1]="Not polluting groundwater &amp; not untreated in river", [EnvPro_Indicator2]="No"),"Basic", IF([EnvPro_Indicator2]="Yes", "Improved"))))</f>
        <v>Basic</v>
      </c>
      <c r="AB119" s="134" t="str">
        <f t="shared" si="1"/>
        <v>Limited</v>
      </c>
      <c r="AC119" s="134" t="str">
        <f>IF(OR(San[[#This Row],[Access_SL1]]="No data",San[[#This Row],[Use_SL1]]="No data",San[[#This Row],[Reliability_SL1]]="No data",San[[#This Row],[EnvPro_SL1]]="No data"),"Incomplete", "Complete")</f>
        <v>Incomplete</v>
      </c>
      <c r="AD119" s="176" t="s">
        <v>1601</v>
      </c>
      <c r="AE119" s="176" t="s">
        <v>1601</v>
      </c>
      <c r="AF119" s="136" t="s">
        <v>1601</v>
      </c>
      <c r="AG119" s="136" t="s">
        <v>1601</v>
      </c>
      <c r="AH119" s="136" t="s">
        <v>1601</v>
      </c>
      <c r="AW119" s="1">
        <f>IFERROR(VLOOKUP(San[[#This Row],[Access_SL1]],$AS$5:$AT$8,2,FALSE),"Error")</f>
        <v>1</v>
      </c>
      <c r="AX119" s="1">
        <f>IFERROR(VLOOKUP(San[[#This Row],[Use_SL1]],$AS$5:$AT$8,2,FALSE),"Error")</f>
        <v>3</v>
      </c>
      <c r="AY119" s="1" t="str">
        <f>IFERROR(VLOOKUP(San[[#This Row],[Use_SL2]],$AS$5:$AT$8,2,FALSE),"Error")</f>
        <v>Error</v>
      </c>
      <c r="AZ119" s="1" t="str">
        <f>IFERROR(VLOOKUP(San[[#This Row],[Reliability_SL1]],$AS$5:$AT$8,2,FALSE),"Error")</f>
        <v>Error</v>
      </c>
      <c r="BA119" s="1">
        <f>IFERROR(VLOOKUP(San[[#This Row],[EnvPro_SL1]],$AS$5:$AT$8,2,FALSE),"Error")</f>
        <v>2</v>
      </c>
    </row>
    <row r="120" spans="2:53">
      <c r="B120" s="133" t="s">
        <v>434</v>
      </c>
      <c r="C120" s="133" t="s">
        <v>1748</v>
      </c>
      <c r="D120" s="133" t="s">
        <v>1749</v>
      </c>
      <c r="E120" s="171" t="s">
        <v>429</v>
      </c>
      <c r="F120" s="172" t="s">
        <v>1630</v>
      </c>
      <c r="G120" s="173" t="s">
        <v>1766</v>
      </c>
      <c r="H120" s="50" t="s">
        <v>1601</v>
      </c>
      <c r="I120" s="50" t="s">
        <v>18</v>
      </c>
      <c r="J120" s="133" t="s">
        <v>1772</v>
      </c>
      <c r="K120" s="50" t="s">
        <v>1754</v>
      </c>
      <c r="L120" s="50" t="s">
        <v>1753</v>
      </c>
      <c r="M120" s="133" t="s">
        <v>1754</v>
      </c>
      <c r="N120" s="133" t="s">
        <v>1601</v>
      </c>
      <c r="O120" s="133" t="s">
        <v>1601</v>
      </c>
      <c r="P120" s="133" t="s">
        <v>1601</v>
      </c>
      <c r="Q120" s="133" t="s">
        <v>1755</v>
      </c>
      <c r="R120" s="142" t="s">
        <v>1601</v>
      </c>
      <c r="S120" s="174" t="s">
        <v>1601</v>
      </c>
      <c r="T120" s="175" t="s">
        <v>1754</v>
      </c>
      <c r="U120" s="133" t="s">
        <v>1756</v>
      </c>
      <c r="V120" s="133" t="s">
        <v>1754</v>
      </c>
      <c r="W120" s="133" t="str">
        <f>IF([Access_Indicator2]="Yes","No service",IF([Access_Indicator3]="Available", "Improved",IF([Access_Indicator4]="No", "Limited",IF(AND([Access_Indicator4]="yes", [Access_Indicator5]&lt;=[Access_Indicator6]),"Basic","Limited"))))</f>
        <v>Limited</v>
      </c>
      <c r="X120" s="133" t="str">
        <f>IF([Use_Indicator1]="", "Fill in data", IF([Use_Indicator1]="All", "Improved", IF([Use_Indicator1]="Some", "Basic", IF([Use_Indicator1]="No use", "No Service"))))</f>
        <v>Improved</v>
      </c>
      <c r="Y120" s="134" t="s">
        <v>1601</v>
      </c>
      <c r="Z120" s="134" t="str">
        <f>IF(S120="No data", "No Data", IF([Reliability_Indicator2]="Yes","No Service", IF(S120="Routine", "Improved", IF(S120="Unreliable", "Basic", IF(S120="No O&amp;M", "No service")))))</f>
        <v>No Data</v>
      </c>
      <c r="AA120" s="133" t="str">
        <f>IF([EnvPro_Indicator1]="", "Fill in data", IF([EnvPro_Indicator1]="Significant pollution", "No service", IF(AND([EnvPro_Indicator1]="Not polluting groundwater &amp; not untreated in river", [EnvPro_Indicator2]="No"),"Basic", IF([EnvPro_Indicator2]="Yes", "Improved"))))</f>
        <v>Basic</v>
      </c>
      <c r="AB120" s="134" t="str">
        <f t="shared" si="1"/>
        <v>Limited</v>
      </c>
      <c r="AC120" s="134" t="str">
        <f>IF(OR(San[[#This Row],[Access_SL1]]="No data",San[[#This Row],[Use_SL1]]="No data",San[[#This Row],[Reliability_SL1]]="No data",San[[#This Row],[EnvPro_SL1]]="No data"),"Incomplete", "Complete")</f>
        <v>Incomplete</v>
      </c>
      <c r="AD120" s="176" t="s">
        <v>1601</v>
      </c>
      <c r="AE120" s="176" t="s">
        <v>1601</v>
      </c>
      <c r="AF120" s="136" t="s">
        <v>1601</v>
      </c>
      <c r="AG120" s="136" t="s">
        <v>1601</v>
      </c>
      <c r="AH120" s="136" t="s">
        <v>1601</v>
      </c>
      <c r="AW120" s="1">
        <f>IFERROR(VLOOKUP(San[[#This Row],[Access_SL1]],$AS$5:$AT$8,2,FALSE),"Error")</f>
        <v>1</v>
      </c>
      <c r="AX120" s="1">
        <f>IFERROR(VLOOKUP(San[[#This Row],[Use_SL1]],$AS$5:$AT$8,2,FALSE),"Error")</f>
        <v>3</v>
      </c>
      <c r="AY120" s="1" t="str">
        <f>IFERROR(VLOOKUP(San[[#This Row],[Use_SL2]],$AS$5:$AT$8,2,FALSE),"Error")</f>
        <v>Error</v>
      </c>
      <c r="AZ120" s="1" t="str">
        <f>IFERROR(VLOOKUP(San[[#This Row],[Reliability_SL1]],$AS$5:$AT$8,2,FALSE),"Error")</f>
        <v>Error</v>
      </c>
      <c r="BA120" s="1">
        <f>IFERROR(VLOOKUP(San[[#This Row],[EnvPro_SL1]],$AS$5:$AT$8,2,FALSE),"Error")</f>
        <v>2</v>
      </c>
    </row>
    <row r="121" spans="2:53">
      <c r="B121" s="133" t="s">
        <v>435</v>
      </c>
      <c r="C121" s="133" t="s">
        <v>1748</v>
      </c>
      <c r="D121" s="133" t="s">
        <v>1749</v>
      </c>
      <c r="E121" s="171" t="s">
        <v>429</v>
      </c>
      <c r="F121" s="172" t="s">
        <v>1630</v>
      </c>
      <c r="G121" s="173" t="s">
        <v>1767</v>
      </c>
      <c r="H121" s="50" t="s">
        <v>1601</v>
      </c>
      <c r="I121" s="50" t="s">
        <v>18</v>
      </c>
      <c r="J121" s="133" t="s">
        <v>1772</v>
      </c>
      <c r="K121" s="50" t="s">
        <v>1754</v>
      </c>
      <c r="L121" s="50" t="s">
        <v>1753</v>
      </c>
      <c r="M121" s="133" t="s">
        <v>1754</v>
      </c>
      <c r="N121" s="133" t="s">
        <v>1601</v>
      </c>
      <c r="O121" s="133" t="s">
        <v>1601</v>
      </c>
      <c r="P121" s="133" t="s">
        <v>1601</v>
      </c>
      <c r="Q121" s="133" t="s">
        <v>1755</v>
      </c>
      <c r="R121" s="142" t="s">
        <v>1601</v>
      </c>
      <c r="S121" s="174" t="s">
        <v>1601</v>
      </c>
      <c r="T121" s="175" t="s">
        <v>1754</v>
      </c>
      <c r="U121" s="133" t="s">
        <v>1756</v>
      </c>
      <c r="V121" s="133" t="s">
        <v>1754</v>
      </c>
      <c r="W121" s="133" t="str">
        <f>IF([Access_Indicator2]="Yes","No service",IF([Access_Indicator3]="Available", "Improved",IF([Access_Indicator4]="No", "Limited",IF(AND([Access_Indicator4]="yes", [Access_Indicator5]&lt;=[Access_Indicator6]),"Basic","Limited"))))</f>
        <v>Limited</v>
      </c>
      <c r="X121" s="133" t="str">
        <f>IF([Use_Indicator1]="", "Fill in data", IF([Use_Indicator1]="All", "Improved", IF([Use_Indicator1]="Some", "Basic", IF([Use_Indicator1]="No use", "No Service"))))</f>
        <v>Improved</v>
      </c>
      <c r="Y121" s="134" t="s">
        <v>1601</v>
      </c>
      <c r="Z121" s="134" t="str">
        <f>IF(S121="No data", "No Data", IF([Reliability_Indicator2]="Yes","No Service", IF(S121="Routine", "Improved", IF(S121="Unreliable", "Basic", IF(S121="No O&amp;M", "No service")))))</f>
        <v>No Data</v>
      </c>
      <c r="AA121" s="133" t="str">
        <f>IF([EnvPro_Indicator1]="", "Fill in data", IF([EnvPro_Indicator1]="Significant pollution", "No service", IF(AND([EnvPro_Indicator1]="Not polluting groundwater &amp; not untreated in river", [EnvPro_Indicator2]="No"),"Basic", IF([EnvPro_Indicator2]="Yes", "Improved"))))</f>
        <v>Basic</v>
      </c>
      <c r="AB121" s="134" t="str">
        <f t="shared" si="1"/>
        <v>Limited</v>
      </c>
      <c r="AC121" s="134" t="str">
        <f>IF(OR(San[[#This Row],[Access_SL1]]="No data",San[[#This Row],[Use_SL1]]="No data",San[[#This Row],[Reliability_SL1]]="No data",San[[#This Row],[EnvPro_SL1]]="No data"),"Incomplete", "Complete")</f>
        <v>Incomplete</v>
      </c>
      <c r="AD121" s="176" t="s">
        <v>1601</v>
      </c>
      <c r="AE121" s="176" t="s">
        <v>1601</v>
      </c>
      <c r="AF121" s="136" t="s">
        <v>1601</v>
      </c>
      <c r="AG121" s="136" t="s">
        <v>1601</v>
      </c>
      <c r="AH121" s="136" t="s">
        <v>1601</v>
      </c>
      <c r="AW121" s="1">
        <f>IFERROR(VLOOKUP(San[[#This Row],[Access_SL1]],$AS$5:$AT$8,2,FALSE),"Error")</f>
        <v>1</v>
      </c>
      <c r="AX121" s="1">
        <f>IFERROR(VLOOKUP(San[[#This Row],[Use_SL1]],$AS$5:$AT$8,2,FALSE),"Error")</f>
        <v>3</v>
      </c>
      <c r="AY121" s="1" t="str">
        <f>IFERROR(VLOOKUP(San[[#This Row],[Use_SL2]],$AS$5:$AT$8,2,FALSE),"Error")</f>
        <v>Error</v>
      </c>
      <c r="AZ121" s="1" t="str">
        <f>IFERROR(VLOOKUP(San[[#This Row],[Reliability_SL1]],$AS$5:$AT$8,2,FALSE),"Error")</f>
        <v>Error</v>
      </c>
      <c r="BA121" s="1">
        <f>IFERROR(VLOOKUP(San[[#This Row],[EnvPro_SL1]],$AS$5:$AT$8,2,FALSE),"Error")</f>
        <v>2</v>
      </c>
    </row>
    <row r="122" spans="2:53">
      <c r="B122" s="133" t="s">
        <v>436</v>
      </c>
      <c r="C122" s="133" t="s">
        <v>1748</v>
      </c>
      <c r="D122" s="133" t="s">
        <v>1749</v>
      </c>
      <c r="E122" s="171" t="s">
        <v>429</v>
      </c>
      <c r="F122" s="172" t="s">
        <v>1630</v>
      </c>
      <c r="G122" s="173" t="s">
        <v>1769</v>
      </c>
      <c r="H122" s="50" t="s">
        <v>1601</v>
      </c>
      <c r="I122" s="50" t="s">
        <v>18</v>
      </c>
      <c r="J122" s="133" t="s">
        <v>1772</v>
      </c>
      <c r="K122" s="50" t="s">
        <v>1754</v>
      </c>
      <c r="L122" s="50" t="s">
        <v>1753</v>
      </c>
      <c r="M122" s="133" t="s">
        <v>1754</v>
      </c>
      <c r="N122" s="133" t="s">
        <v>1601</v>
      </c>
      <c r="O122" s="133" t="s">
        <v>1601</v>
      </c>
      <c r="P122" s="133" t="s">
        <v>1601</v>
      </c>
      <c r="Q122" s="133" t="s">
        <v>1755</v>
      </c>
      <c r="R122" s="142" t="s">
        <v>1601</v>
      </c>
      <c r="S122" s="174" t="s">
        <v>1601</v>
      </c>
      <c r="T122" s="175" t="s">
        <v>1754</v>
      </c>
      <c r="U122" s="133" t="s">
        <v>1756</v>
      </c>
      <c r="V122" s="133" t="s">
        <v>1754</v>
      </c>
      <c r="W122" s="133" t="str">
        <f>IF([Access_Indicator2]="Yes","No service",IF([Access_Indicator3]="Available", "Improved",IF([Access_Indicator4]="No", "Limited",IF(AND([Access_Indicator4]="yes", [Access_Indicator5]&lt;=[Access_Indicator6]),"Basic","Limited"))))</f>
        <v>Limited</v>
      </c>
      <c r="X122" s="133" t="str">
        <f>IF([Use_Indicator1]="", "Fill in data", IF([Use_Indicator1]="All", "Improved", IF([Use_Indicator1]="Some", "Basic", IF([Use_Indicator1]="No use", "No Service"))))</f>
        <v>Improved</v>
      </c>
      <c r="Y122" s="134" t="s">
        <v>1601</v>
      </c>
      <c r="Z122" s="134" t="str">
        <f>IF(S122="No data", "No Data", IF([Reliability_Indicator2]="Yes","No Service", IF(S122="Routine", "Improved", IF(S122="Unreliable", "Basic", IF(S122="No O&amp;M", "No service")))))</f>
        <v>No Data</v>
      </c>
      <c r="AA122" s="133" t="str">
        <f>IF([EnvPro_Indicator1]="", "Fill in data", IF([EnvPro_Indicator1]="Significant pollution", "No service", IF(AND([EnvPro_Indicator1]="Not polluting groundwater &amp; not untreated in river", [EnvPro_Indicator2]="No"),"Basic", IF([EnvPro_Indicator2]="Yes", "Improved"))))</f>
        <v>Basic</v>
      </c>
      <c r="AB122" s="134" t="str">
        <f t="shared" si="1"/>
        <v>Limited</v>
      </c>
      <c r="AC122" s="134" t="str">
        <f>IF(OR(San[[#This Row],[Access_SL1]]="No data",San[[#This Row],[Use_SL1]]="No data",San[[#This Row],[Reliability_SL1]]="No data",San[[#This Row],[EnvPro_SL1]]="No data"),"Incomplete", "Complete")</f>
        <v>Incomplete</v>
      </c>
      <c r="AD122" s="176" t="s">
        <v>1601</v>
      </c>
      <c r="AE122" s="176" t="s">
        <v>1601</v>
      </c>
      <c r="AF122" s="136" t="s">
        <v>1601</v>
      </c>
      <c r="AG122" s="136" t="s">
        <v>1601</v>
      </c>
      <c r="AH122" s="136" t="s">
        <v>1601</v>
      </c>
      <c r="AW122" s="1">
        <f>IFERROR(VLOOKUP(San[[#This Row],[Access_SL1]],$AS$5:$AT$8,2,FALSE),"Error")</f>
        <v>1</v>
      </c>
      <c r="AX122" s="1">
        <f>IFERROR(VLOOKUP(San[[#This Row],[Use_SL1]],$AS$5:$AT$8,2,FALSE),"Error")</f>
        <v>3</v>
      </c>
      <c r="AY122" s="1" t="str">
        <f>IFERROR(VLOOKUP(San[[#This Row],[Use_SL2]],$AS$5:$AT$8,2,FALSE),"Error")</f>
        <v>Error</v>
      </c>
      <c r="AZ122" s="1" t="str">
        <f>IFERROR(VLOOKUP(San[[#This Row],[Reliability_SL1]],$AS$5:$AT$8,2,FALSE),"Error")</f>
        <v>Error</v>
      </c>
      <c r="BA122" s="1">
        <f>IFERROR(VLOOKUP(San[[#This Row],[EnvPro_SL1]],$AS$5:$AT$8,2,FALSE),"Error")</f>
        <v>2</v>
      </c>
    </row>
    <row r="123" spans="2:53">
      <c r="B123" s="133" t="s">
        <v>437</v>
      </c>
      <c r="C123" s="133" t="s">
        <v>1748</v>
      </c>
      <c r="D123" s="133" t="s">
        <v>1749</v>
      </c>
      <c r="E123" s="171" t="s">
        <v>429</v>
      </c>
      <c r="F123" s="172" t="s">
        <v>1630</v>
      </c>
      <c r="G123" s="173" t="s">
        <v>1770</v>
      </c>
      <c r="H123" s="50" t="s">
        <v>1601</v>
      </c>
      <c r="I123" s="50" t="s">
        <v>18</v>
      </c>
      <c r="J123" s="133" t="s">
        <v>1772</v>
      </c>
      <c r="K123" s="50" t="s">
        <v>1754</v>
      </c>
      <c r="L123" s="50" t="s">
        <v>1753</v>
      </c>
      <c r="M123" s="133" t="s">
        <v>1754</v>
      </c>
      <c r="N123" s="133" t="s">
        <v>1601</v>
      </c>
      <c r="O123" s="133" t="s">
        <v>1601</v>
      </c>
      <c r="P123" s="133" t="s">
        <v>1601</v>
      </c>
      <c r="Q123" s="133" t="s">
        <v>1755</v>
      </c>
      <c r="R123" s="142" t="s">
        <v>1601</v>
      </c>
      <c r="S123" s="174" t="s">
        <v>1601</v>
      </c>
      <c r="T123" s="175" t="s">
        <v>1754</v>
      </c>
      <c r="U123" s="133" t="s">
        <v>1756</v>
      </c>
      <c r="V123" s="133" t="s">
        <v>1754</v>
      </c>
      <c r="W123" s="133" t="str">
        <f>IF([Access_Indicator2]="Yes","No service",IF([Access_Indicator3]="Available", "Improved",IF([Access_Indicator4]="No", "Limited",IF(AND([Access_Indicator4]="yes", [Access_Indicator5]&lt;=[Access_Indicator6]),"Basic","Limited"))))</f>
        <v>Limited</v>
      </c>
      <c r="X123" s="133" t="str">
        <f>IF([Use_Indicator1]="", "Fill in data", IF([Use_Indicator1]="All", "Improved", IF([Use_Indicator1]="Some", "Basic", IF([Use_Indicator1]="No use", "No Service"))))</f>
        <v>Improved</v>
      </c>
      <c r="Y123" s="134" t="s">
        <v>1601</v>
      </c>
      <c r="Z123" s="134" t="str">
        <f>IF(S123="No data", "No Data", IF([Reliability_Indicator2]="Yes","No Service", IF(S123="Routine", "Improved", IF(S123="Unreliable", "Basic", IF(S123="No O&amp;M", "No service")))))</f>
        <v>No Data</v>
      </c>
      <c r="AA123" s="133" t="str">
        <f>IF([EnvPro_Indicator1]="", "Fill in data", IF([EnvPro_Indicator1]="Significant pollution", "No service", IF(AND([EnvPro_Indicator1]="Not polluting groundwater &amp; not untreated in river", [EnvPro_Indicator2]="No"),"Basic", IF([EnvPro_Indicator2]="Yes", "Improved"))))</f>
        <v>Basic</v>
      </c>
      <c r="AB123" s="134" t="str">
        <f t="shared" si="1"/>
        <v>Limited</v>
      </c>
      <c r="AC123" s="134" t="str">
        <f>IF(OR(San[[#This Row],[Access_SL1]]="No data",San[[#This Row],[Use_SL1]]="No data",San[[#This Row],[Reliability_SL1]]="No data",San[[#This Row],[EnvPro_SL1]]="No data"),"Incomplete", "Complete")</f>
        <v>Incomplete</v>
      </c>
      <c r="AD123" s="176" t="s">
        <v>1601</v>
      </c>
      <c r="AE123" s="176" t="s">
        <v>1601</v>
      </c>
      <c r="AF123" s="136" t="s">
        <v>1601</v>
      </c>
      <c r="AG123" s="136" t="s">
        <v>1601</v>
      </c>
      <c r="AH123" s="136" t="s">
        <v>1601</v>
      </c>
      <c r="AW123" s="1">
        <f>IFERROR(VLOOKUP(San[[#This Row],[Access_SL1]],$AS$5:$AT$8,2,FALSE),"Error")</f>
        <v>1</v>
      </c>
      <c r="AX123" s="1">
        <f>IFERROR(VLOOKUP(San[[#This Row],[Use_SL1]],$AS$5:$AT$8,2,FALSE),"Error")</f>
        <v>3</v>
      </c>
      <c r="AY123" s="1" t="str">
        <f>IFERROR(VLOOKUP(San[[#This Row],[Use_SL2]],$AS$5:$AT$8,2,FALSE),"Error")</f>
        <v>Error</v>
      </c>
      <c r="AZ123" s="1" t="str">
        <f>IFERROR(VLOOKUP(San[[#This Row],[Reliability_SL1]],$AS$5:$AT$8,2,FALSE),"Error")</f>
        <v>Error</v>
      </c>
      <c r="BA123" s="1">
        <f>IFERROR(VLOOKUP(San[[#This Row],[EnvPro_SL1]],$AS$5:$AT$8,2,FALSE),"Error")</f>
        <v>2</v>
      </c>
    </row>
    <row r="124" spans="2:53">
      <c r="B124" s="133" t="s">
        <v>438</v>
      </c>
      <c r="C124" s="133" t="s">
        <v>1748</v>
      </c>
      <c r="D124" s="133" t="s">
        <v>1749</v>
      </c>
      <c r="E124" s="171" t="s">
        <v>429</v>
      </c>
      <c r="F124" s="172" t="s">
        <v>1630</v>
      </c>
      <c r="G124" s="173" t="s">
        <v>1771</v>
      </c>
      <c r="H124" s="50" t="s">
        <v>1601</v>
      </c>
      <c r="I124" s="50" t="s">
        <v>18</v>
      </c>
      <c r="J124" s="133" t="s">
        <v>1772</v>
      </c>
      <c r="K124" s="50" t="s">
        <v>1754</v>
      </c>
      <c r="L124" s="50" t="s">
        <v>1753</v>
      </c>
      <c r="M124" s="133" t="s">
        <v>1754</v>
      </c>
      <c r="N124" s="133" t="s">
        <v>1601</v>
      </c>
      <c r="O124" s="133" t="s">
        <v>1601</v>
      </c>
      <c r="P124" s="133" t="s">
        <v>1601</v>
      </c>
      <c r="Q124" s="133" t="s">
        <v>1755</v>
      </c>
      <c r="R124" s="142" t="s">
        <v>1601</v>
      </c>
      <c r="S124" s="174" t="s">
        <v>1601</v>
      </c>
      <c r="T124" s="175" t="s">
        <v>1754</v>
      </c>
      <c r="U124" s="133" t="s">
        <v>1756</v>
      </c>
      <c r="V124" s="133" t="s">
        <v>1754</v>
      </c>
      <c r="W124" s="133" t="str">
        <f>IF([Access_Indicator2]="Yes","No service",IF([Access_Indicator3]="Available", "Improved",IF([Access_Indicator4]="No", "Limited",IF(AND([Access_Indicator4]="yes", [Access_Indicator5]&lt;=[Access_Indicator6]),"Basic","Limited"))))</f>
        <v>Limited</v>
      </c>
      <c r="X124" s="133" t="str">
        <f>IF([Use_Indicator1]="", "Fill in data", IF([Use_Indicator1]="All", "Improved", IF([Use_Indicator1]="Some", "Basic", IF([Use_Indicator1]="No use", "No Service"))))</f>
        <v>Improved</v>
      </c>
      <c r="Y124" s="134" t="s">
        <v>1601</v>
      </c>
      <c r="Z124" s="134" t="str">
        <f>IF(S124="No data", "No Data", IF([Reliability_Indicator2]="Yes","No Service", IF(S124="Routine", "Improved", IF(S124="Unreliable", "Basic", IF(S124="No O&amp;M", "No service")))))</f>
        <v>No Data</v>
      </c>
      <c r="AA124" s="133" t="str">
        <f>IF([EnvPro_Indicator1]="", "Fill in data", IF([EnvPro_Indicator1]="Significant pollution", "No service", IF(AND([EnvPro_Indicator1]="Not polluting groundwater &amp; not untreated in river", [EnvPro_Indicator2]="No"),"Basic", IF([EnvPro_Indicator2]="Yes", "Improved"))))</f>
        <v>Basic</v>
      </c>
      <c r="AB124" s="134" t="str">
        <f t="shared" si="1"/>
        <v>Limited</v>
      </c>
      <c r="AC124" s="134" t="str">
        <f>IF(OR(San[[#This Row],[Access_SL1]]="No data",San[[#This Row],[Use_SL1]]="No data",San[[#This Row],[Reliability_SL1]]="No data",San[[#This Row],[EnvPro_SL1]]="No data"),"Incomplete", "Complete")</f>
        <v>Incomplete</v>
      </c>
      <c r="AD124" s="176" t="s">
        <v>1601</v>
      </c>
      <c r="AE124" s="176" t="s">
        <v>1601</v>
      </c>
      <c r="AF124" s="136" t="s">
        <v>1601</v>
      </c>
      <c r="AG124" s="136" t="s">
        <v>1601</v>
      </c>
      <c r="AH124" s="136" t="s">
        <v>1601</v>
      </c>
      <c r="AW124" s="1">
        <f>IFERROR(VLOOKUP(San[[#This Row],[Access_SL1]],$AS$5:$AT$8,2,FALSE),"Error")</f>
        <v>1</v>
      </c>
      <c r="AX124" s="1">
        <f>IFERROR(VLOOKUP(San[[#This Row],[Use_SL1]],$AS$5:$AT$8,2,FALSE),"Error")</f>
        <v>3</v>
      </c>
      <c r="AY124" s="1" t="str">
        <f>IFERROR(VLOOKUP(San[[#This Row],[Use_SL2]],$AS$5:$AT$8,2,FALSE),"Error")</f>
        <v>Error</v>
      </c>
      <c r="AZ124" s="1" t="str">
        <f>IFERROR(VLOOKUP(San[[#This Row],[Reliability_SL1]],$AS$5:$AT$8,2,FALSE),"Error")</f>
        <v>Error</v>
      </c>
      <c r="BA124" s="1">
        <f>IFERROR(VLOOKUP(San[[#This Row],[EnvPro_SL1]],$AS$5:$AT$8,2,FALSE),"Error")</f>
        <v>2</v>
      </c>
    </row>
    <row r="125" spans="2:53">
      <c r="B125" s="133" t="s">
        <v>439</v>
      </c>
      <c r="C125" s="133" t="s">
        <v>1748</v>
      </c>
      <c r="D125" s="133" t="s">
        <v>1749</v>
      </c>
      <c r="E125" s="171" t="s">
        <v>440</v>
      </c>
      <c r="F125" s="172" t="s">
        <v>1623</v>
      </c>
      <c r="G125" s="173" t="s">
        <v>1750</v>
      </c>
      <c r="H125" s="50" t="s">
        <v>1601</v>
      </c>
      <c r="I125" s="50" t="s">
        <v>18</v>
      </c>
      <c r="J125" s="133" t="s">
        <v>1751</v>
      </c>
      <c r="K125" s="50" t="s">
        <v>1752</v>
      </c>
      <c r="L125" s="50" t="s">
        <v>1753</v>
      </c>
      <c r="M125" s="133" t="s">
        <v>1754</v>
      </c>
      <c r="N125" s="133" t="s">
        <v>1601</v>
      </c>
      <c r="O125" s="133" t="s">
        <v>1601</v>
      </c>
      <c r="P125" s="133" t="s">
        <v>1601</v>
      </c>
      <c r="Q125" s="133" t="s">
        <v>1755</v>
      </c>
      <c r="R125" s="142" t="s">
        <v>1601</v>
      </c>
      <c r="S125" s="174" t="s">
        <v>1601</v>
      </c>
      <c r="T125" s="175" t="s">
        <v>1601</v>
      </c>
      <c r="U125" s="133" t="s">
        <v>1756</v>
      </c>
      <c r="V125" s="133" t="s">
        <v>1754</v>
      </c>
      <c r="W125" s="133" t="str">
        <f>IF([Access_Indicator2]="Yes","No service",IF([Access_Indicator3]="Available", "Improved",IF([Access_Indicator4]="No", "Limited",IF(AND([Access_Indicator4]="yes", [Access_Indicator5]&lt;=[Access_Indicator6]),"Basic","Limited"))))</f>
        <v>No service</v>
      </c>
      <c r="X125" s="133" t="str">
        <f>IF([Use_Indicator1]="", "Fill in data", IF([Use_Indicator1]="All", "Improved", IF([Use_Indicator1]="Some", "Basic", IF([Use_Indicator1]="No use", "No Service"))))</f>
        <v>Improved</v>
      </c>
      <c r="Y125" s="134" t="s">
        <v>1601</v>
      </c>
      <c r="Z125" s="134" t="str">
        <f>IF(S125="No data", "No Data", IF([Reliability_Indicator2]="Yes","No Service", IF(S125="Routine", "Improved", IF(S125="Unreliable", "Basic", IF(S125="No O&amp;M", "No service")))))</f>
        <v>No Data</v>
      </c>
      <c r="AA125" s="133" t="str">
        <f>IF([EnvPro_Indicator1]="", "Fill in data", IF([EnvPro_Indicator1]="Significant pollution", "No service", IF(AND([EnvPro_Indicator1]="Not polluting groundwater &amp; not untreated in river", [EnvPro_Indicator2]="No"),"Basic", IF([EnvPro_Indicator2]="Yes", "Improved"))))</f>
        <v>Basic</v>
      </c>
      <c r="AB125" s="134" t="str">
        <f t="shared" si="1"/>
        <v>No Service</v>
      </c>
      <c r="AC125" s="134" t="str">
        <f>IF(OR(San[[#This Row],[Access_SL1]]="No data",San[[#This Row],[Use_SL1]]="No data",San[[#This Row],[Reliability_SL1]]="No data",San[[#This Row],[EnvPro_SL1]]="No data"),"Incomplete", "Complete")</f>
        <v>Incomplete</v>
      </c>
      <c r="AD125" s="176" t="s">
        <v>1601</v>
      </c>
      <c r="AE125" s="176" t="s">
        <v>1601</v>
      </c>
      <c r="AF125" s="136" t="s">
        <v>1601</v>
      </c>
      <c r="AG125" s="136" t="s">
        <v>1601</v>
      </c>
      <c r="AH125" s="136" t="s">
        <v>1601</v>
      </c>
      <c r="AW125" s="1">
        <f>IFERROR(VLOOKUP(San[[#This Row],[Access_SL1]],$AS$5:$AT$8,2,FALSE),"Error")</f>
        <v>0</v>
      </c>
      <c r="AX125" s="1">
        <f>IFERROR(VLOOKUP(San[[#This Row],[Use_SL1]],$AS$5:$AT$8,2,FALSE),"Error")</f>
        <v>3</v>
      </c>
      <c r="AY125" s="1" t="str">
        <f>IFERROR(VLOOKUP(San[[#This Row],[Use_SL2]],$AS$5:$AT$8,2,FALSE),"Error")</f>
        <v>Error</v>
      </c>
      <c r="AZ125" s="1" t="str">
        <f>IFERROR(VLOOKUP(San[[#This Row],[Reliability_SL1]],$AS$5:$AT$8,2,FALSE),"Error")</f>
        <v>Error</v>
      </c>
      <c r="BA125" s="1">
        <f>IFERROR(VLOOKUP(San[[#This Row],[EnvPro_SL1]],$AS$5:$AT$8,2,FALSE),"Error")</f>
        <v>2</v>
      </c>
    </row>
    <row r="126" spans="2:53">
      <c r="B126" s="133" t="s">
        <v>441</v>
      </c>
      <c r="C126" s="133" t="s">
        <v>1748</v>
      </c>
      <c r="D126" s="133" t="s">
        <v>1749</v>
      </c>
      <c r="E126" s="171" t="s">
        <v>440</v>
      </c>
      <c r="F126" s="172" t="s">
        <v>1623</v>
      </c>
      <c r="G126" s="173" t="s">
        <v>1758</v>
      </c>
      <c r="H126" s="50" t="s">
        <v>1601</v>
      </c>
      <c r="I126" s="50" t="s">
        <v>18</v>
      </c>
      <c r="J126" s="133" t="s">
        <v>1751</v>
      </c>
      <c r="K126" s="50" t="s">
        <v>1752</v>
      </c>
      <c r="L126" s="50" t="s">
        <v>1753</v>
      </c>
      <c r="M126" s="133" t="s">
        <v>1754</v>
      </c>
      <c r="N126" s="133" t="s">
        <v>1601</v>
      </c>
      <c r="O126" s="133" t="s">
        <v>1601</v>
      </c>
      <c r="P126" s="133" t="s">
        <v>1601</v>
      </c>
      <c r="Q126" s="133" t="s">
        <v>1755</v>
      </c>
      <c r="R126" s="142" t="s">
        <v>1601</v>
      </c>
      <c r="S126" s="174" t="s">
        <v>1601</v>
      </c>
      <c r="T126" s="175" t="s">
        <v>1601</v>
      </c>
      <c r="U126" s="133" t="s">
        <v>1756</v>
      </c>
      <c r="V126" s="133" t="s">
        <v>1754</v>
      </c>
      <c r="W126" s="133" t="str">
        <f>IF([Access_Indicator2]="Yes","No service",IF([Access_Indicator3]="Available", "Improved",IF([Access_Indicator4]="No", "Limited",IF(AND([Access_Indicator4]="yes", [Access_Indicator5]&lt;=[Access_Indicator6]),"Basic","Limited"))))</f>
        <v>No service</v>
      </c>
      <c r="X126" s="133" t="str">
        <f>IF([Use_Indicator1]="", "Fill in data", IF([Use_Indicator1]="All", "Improved", IF([Use_Indicator1]="Some", "Basic", IF([Use_Indicator1]="No use", "No Service"))))</f>
        <v>Improved</v>
      </c>
      <c r="Y126" s="134" t="s">
        <v>1601</v>
      </c>
      <c r="Z126" s="134" t="str">
        <f>IF(S126="No data", "No Data", IF([Reliability_Indicator2]="Yes","No Service", IF(S126="Routine", "Improved", IF(S126="Unreliable", "Basic", IF(S126="No O&amp;M", "No service")))))</f>
        <v>No Data</v>
      </c>
      <c r="AA126" s="133" t="str">
        <f>IF([EnvPro_Indicator1]="", "Fill in data", IF([EnvPro_Indicator1]="Significant pollution", "No service", IF(AND([EnvPro_Indicator1]="Not polluting groundwater &amp; not untreated in river", [EnvPro_Indicator2]="No"),"Basic", IF([EnvPro_Indicator2]="Yes", "Improved"))))</f>
        <v>Basic</v>
      </c>
      <c r="AB126" s="134" t="str">
        <f t="shared" si="1"/>
        <v>No Service</v>
      </c>
      <c r="AC126" s="134" t="str">
        <f>IF(OR(San[[#This Row],[Access_SL1]]="No data",San[[#This Row],[Use_SL1]]="No data",San[[#This Row],[Reliability_SL1]]="No data",San[[#This Row],[EnvPro_SL1]]="No data"),"Incomplete", "Complete")</f>
        <v>Incomplete</v>
      </c>
      <c r="AD126" s="176" t="s">
        <v>1601</v>
      </c>
      <c r="AE126" s="176" t="s">
        <v>1601</v>
      </c>
      <c r="AF126" s="136" t="s">
        <v>1601</v>
      </c>
      <c r="AG126" s="136" t="s">
        <v>1601</v>
      </c>
      <c r="AH126" s="136" t="s">
        <v>1601</v>
      </c>
      <c r="AW126" s="1">
        <f>IFERROR(VLOOKUP(San[[#This Row],[Access_SL1]],$AS$5:$AT$8,2,FALSE),"Error")</f>
        <v>0</v>
      </c>
      <c r="AX126" s="1">
        <f>IFERROR(VLOOKUP(San[[#This Row],[Use_SL1]],$AS$5:$AT$8,2,FALSE),"Error")</f>
        <v>3</v>
      </c>
      <c r="AY126" s="1" t="str">
        <f>IFERROR(VLOOKUP(San[[#This Row],[Use_SL2]],$AS$5:$AT$8,2,FALSE),"Error")</f>
        <v>Error</v>
      </c>
      <c r="AZ126" s="1" t="str">
        <f>IFERROR(VLOOKUP(San[[#This Row],[Reliability_SL1]],$AS$5:$AT$8,2,FALSE),"Error")</f>
        <v>Error</v>
      </c>
      <c r="BA126" s="1">
        <f>IFERROR(VLOOKUP(San[[#This Row],[EnvPro_SL1]],$AS$5:$AT$8,2,FALSE),"Error")</f>
        <v>2</v>
      </c>
    </row>
    <row r="127" spans="2:53">
      <c r="B127" s="133" t="s">
        <v>442</v>
      </c>
      <c r="C127" s="133" t="s">
        <v>1748</v>
      </c>
      <c r="D127" s="133" t="s">
        <v>1749</v>
      </c>
      <c r="E127" s="171" t="s">
        <v>440</v>
      </c>
      <c r="F127" s="172" t="s">
        <v>1623</v>
      </c>
      <c r="G127" s="173" t="s">
        <v>1760</v>
      </c>
      <c r="H127" s="50" t="s">
        <v>1601</v>
      </c>
      <c r="I127" s="50" t="s">
        <v>18</v>
      </c>
      <c r="J127" s="133" t="s">
        <v>1751</v>
      </c>
      <c r="K127" s="50" t="s">
        <v>1752</v>
      </c>
      <c r="L127" s="50" t="s">
        <v>1753</v>
      </c>
      <c r="M127" s="133" t="s">
        <v>1754</v>
      </c>
      <c r="N127" s="133" t="s">
        <v>1601</v>
      </c>
      <c r="O127" s="133" t="s">
        <v>1601</v>
      </c>
      <c r="P127" s="133" t="s">
        <v>1601</v>
      </c>
      <c r="Q127" s="133" t="s">
        <v>1755</v>
      </c>
      <c r="R127" s="142" t="s">
        <v>1601</v>
      </c>
      <c r="S127" s="174" t="s">
        <v>1601</v>
      </c>
      <c r="T127" s="175" t="s">
        <v>1601</v>
      </c>
      <c r="U127" s="133" t="s">
        <v>1756</v>
      </c>
      <c r="V127" s="133" t="s">
        <v>1754</v>
      </c>
      <c r="W127" s="133" t="str">
        <f>IF([Access_Indicator2]="Yes","No service",IF([Access_Indicator3]="Available", "Improved",IF([Access_Indicator4]="No", "Limited",IF(AND([Access_Indicator4]="yes", [Access_Indicator5]&lt;=[Access_Indicator6]),"Basic","Limited"))))</f>
        <v>No service</v>
      </c>
      <c r="X127" s="133" t="str">
        <f>IF([Use_Indicator1]="", "Fill in data", IF([Use_Indicator1]="All", "Improved", IF([Use_Indicator1]="Some", "Basic", IF([Use_Indicator1]="No use", "No Service"))))</f>
        <v>Improved</v>
      </c>
      <c r="Y127" s="134" t="s">
        <v>1601</v>
      </c>
      <c r="Z127" s="134" t="str">
        <f>IF(S127="No data", "No Data", IF([Reliability_Indicator2]="Yes","No Service", IF(S127="Routine", "Improved", IF(S127="Unreliable", "Basic", IF(S127="No O&amp;M", "No service")))))</f>
        <v>No Data</v>
      </c>
      <c r="AA127" s="133" t="str">
        <f>IF([EnvPro_Indicator1]="", "Fill in data", IF([EnvPro_Indicator1]="Significant pollution", "No service", IF(AND([EnvPro_Indicator1]="Not polluting groundwater &amp; not untreated in river", [EnvPro_Indicator2]="No"),"Basic", IF([EnvPro_Indicator2]="Yes", "Improved"))))</f>
        <v>Basic</v>
      </c>
      <c r="AB127" s="134" t="str">
        <f t="shared" si="1"/>
        <v>No Service</v>
      </c>
      <c r="AC127" s="134" t="str">
        <f>IF(OR(San[[#This Row],[Access_SL1]]="No data",San[[#This Row],[Use_SL1]]="No data",San[[#This Row],[Reliability_SL1]]="No data",San[[#This Row],[EnvPro_SL1]]="No data"),"Incomplete", "Complete")</f>
        <v>Incomplete</v>
      </c>
      <c r="AD127" s="176" t="s">
        <v>1601</v>
      </c>
      <c r="AE127" s="176" t="s">
        <v>1601</v>
      </c>
      <c r="AF127" s="136" t="s">
        <v>1601</v>
      </c>
      <c r="AG127" s="136" t="s">
        <v>1601</v>
      </c>
      <c r="AH127" s="136" t="s">
        <v>1601</v>
      </c>
      <c r="AW127" s="1">
        <f>IFERROR(VLOOKUP(San[[#This Row],[Access_SL1]],$AS$5:$AT$8,2,FALSE),"Error")</f>
        <v>0</v>
      </c>
      <c r="AX127" s="1">
        <f>IFERROR(VLOOKUP(San[[#This Row],[Use_SL1]],$AS$5:$AT$8,2,FALSE),"Error")</f>
        <v>3</v>
      </c>
      <c r="AY127" s="1" t="str">
        <f>IFERROR(VLOOKUP(San[[#This Row],[Use_SL2]],$AS$5:$AT$8,2,FALSE),"Error")</f>
        <v>Error</v>
      </c>
      <c r="AZ127" s="1" t="str">
        <f>IFERROR(VLOOKUP(San[[#This Row],[Reliability_SL1]],$AS$5:$AT$8,2,FALSE),"Error")</f>
        <v>Error</v>
      </c>
      <c r="BA127" s="1">
        <f>IFERROR(VLOOKUP(San[[#This Row],[EnvPro_SL1]],$AS$5:$AT$8,2,FALSE),"Error")</f>
        <v>2</v>
      </c>
    </row>
    <row r="128" spans="2:53">
      <c r="B128" s="133" t="s">
        <v>443</v>
      </c>
      <c r="C128" s="133" t="s">
        <v>1748</v>
      </c>
      <c r="D128" s="133" t="s">
        <v>1749</v>
      </c>
      <c r="E128" s="171" t="s">
        <v>440</v>
      </c>
      <c r="F128" s="172" t="s">
        <v>1623</v>
      </c>
      <c r="G128" s="173" t="s">
        <v>1762</v>
      </c>
      <c r="H128" s="50" t="s">
        <v>1601</v>
      </c>
      <c r="I128" s="50" t="s">
        <v>18</v>
      </c>
      <c r="J128" s="133" t="s">
        <v>1751</v>
      </c>
      <c r="K128" s="50" t="s">
        <v>1752</v>
      </c>
      <c r="L128" s="50" t="s">
        <v>1753</v>
      </c>
      <c r="M128" s="133" t="s">
        <v>1754</v>
      </c>
      <c r="N128" s="133" t="s">
        <v>1601</v>
      </c>
      <c r="O128" s="133" t="s">
        <v>1601</v>
      </c>
      <c r="P128" s="133" t="s">
        <v>1601</v>
      </c>
      <c r="Q128" s="133" t="s">
        <v>1755</v>
      </c>
      <c r="R128" s="142" t="s">
        <v>1601</v>
      </c>
      <c r="S128" s="174" t="s">
        <v>1601</v>
      </c>
      <c r="T128" s="175" t="s">
        <v>1601</v>
      </c>
      <c r="U128" s="133" t="s">
        <v>1756</v>
      </c>
      <c r="V128" s="133" t="s">
        <v>1754</v>
      </c>
      <c r="W128" s="133" t="str">
        <f>IF([Access_Indicator2]="Yes","No service",IF([Access_Indicator3]="Available", "Improved",IF([Access_Indicator4]="No", "Limited",IF(AND([Access_Indicator4]="yes", [Access_Indicator5]&lt;=[Access_Indicator6]),"Basic","Limited"))))</f>
        <v>No service</v>
      </c>
      <c r="X128" s="133" t="str">
        <f>IF([Use_Indicator1]="", "Fill in data", IF([Use_Indicator1]="All", "Improved", IF([Use_Indicator1]="Some", "Basic", IF([Use_Indicator1]="No use", "No Service"))))</f>
        <v>Improved</v>
      </c>
      <c r="Y128" s="134" t="s">
        <v>1601</v>
      </c>
      <c r="Z128" s="134" t="str">
        <f>IF(S128="No data", "No Data", IF([Reliability_Indicator2]="Yes","No Service", IF(S128="Routine", "Improved", IF(S128="Unreliable", "Basic", IF(S128="No O&amp;M", "No service")))))</f>
        <v>No Data</v>
      </c>
      <c r="AA128" s="133" t="str">
        <f>IF([EnvPro_Indicator1]="", "Fill in data", IF([EnvPro_Indicator1]="Significant pollution", "No service", IF(AND([EnvPro_Indicator1]="Not polluting groundwater &amp; not untreated in river", [EnvPro_Indicator2]="No"),"Basic", IF([EnvPro_Indicator2]="Yes", "Improved"))))</f>
        <v>Basic</v>
      </c>
      <c r="AB128" s="134" t="str">
        <f t="shared" si="1"/>
        <v>No Service</v>
      </c>
      <c r="AC128" s="134" t="str">
        <f>IF(OR(San[[#This Row],[Access_SL1]]="No data",San[[#This Row],[Use_SL1]]="No data",San[[#This Row],[Reliability_SL1]]="No data",San[[#This Row],[EnvPro_SL1]]="No data"),"Incomplete", "Complete")</f>
        <v>Incomplete</v>
      </c>
      <c r="AD128" s="176" t="s">
        <v>1601</v>
      </c>
      <c r="AE128" s="176" t="s">
        <v>1601</v>
      </c>
      <c r="AF128" s="136" t="s">
        <v>1601</v>
      </c>
      <c r="AG128" s="136" t="s">
        <v>1601</v>
      </c>
      <c r="AH128" s="136" t="s">
        <v>1601</v>
      </c>
      <c r="AW128" s="1">
        <f>IFERROR(VLOOKUP(San[[#This Row],[Access_SL1]],$AS$5:$AT$8,2,FALSE),"Error")</f>
        <v>0</v>
      </c>
      <c r="AX128" s="1">
        <f>IFERROR(VLOOKUP(San[[#This Row],[Use_SL1]],$AS$5:$AT$8,2,FALSE),"Error")</f>
        <v>3</v>
      </c>
      <c r="AY128" s="1" t="str">
        <f>IFERROR(VLOOKUP(San[[#This Row],[Use_SL2]],$AS$5:$AT$8,2,FALSE),"Error")</f>
        <v>Error</v>
      </c>
      <c r="AZ128" s="1" t="str">
        <f>IFERROR(VLOOKUP(San[[#This Row],[Reliability_SL1]],$AS$5:$AT$8,2,FALSE),"Error")</f>
        <v>Error</v>
      </c>
      <c r="BA128" s="1">
        <f>IFERROR(VLOOKUP(San[[#This Row],[EnvPro_SL1]],$AS$5:$AT$8,2,FALSE),"Error")</f>
        <v>2</v>
      </c>
    </row>
    <row r="129" spans="2:53">
      <c r="B129" s="133" t="s">
        <v>444</v>
      </c>
      <c r="C129" s="133" t="s">
        <v>1748</v>
      </c>
      <c r="D129" s="133" t="s">
        <v>1749</v>
      </c>
      <c r="E129" s="171" t="s">
        <v>440</v>
      </c>
      <c r="F129" s="172" t="s">
        <v>1623</v>
      </c>
      <c r="G129" s="173" t="s">
        <v>1764</v>
      </c>
      <c r="H129" s="50" t="s">
        <v>1601</v>
      </c>
      <c r="I129" s="50" t="s">
        <v>18</v>
      </c>
      <c r="J129" s="133" t="s">
        <v>1751</v>
      </c>
      <c r="K129" s="50" t="s">
        <v>1752</v>
      </c>
      <c r="L129" s="50" t="s">
        <v>1753</v>
      </c>
      <c r="M129" s="133" t="s">
        <v>1754</v>
      </c>
      <c r="N129" s="133" t="s">
        <v>1601</v>
      </c>
      <c r="O129" s="133" t="s">
        <v>1601</v>
      </c>
      <c r="P129" s="133" t="s">
        <v>1601</v>
      </c>
      <c r="Q129" s="133" t="s">
        <v>1755</v>
      </c>
      <c r="R129" s="142" t="s">
        <v>1601</v>
      </c>
      <c r="S129" s="174" t="s">
        <v>1601</v>
      </c>
      <c r="T129" s="175" t="s">
        <v>1601</v>
      </c>
      <c r="U129" s="133" t="s">
        <v>1756</v>
      </c>
      <c r="V129" s="133" t="s">
        <v>1754</v>
      </c>
      <c r="W129" s="133" t="str">
        <f>IF([Access_Indicator2]="Yes","No service",IF([Access_Indicator3]="Available", "Improved",IF([Access_Indicator4]="No", "Limited",IF(AND([Access_Indicator4]="yes", [Access_Indicator5]&lt;=[Access_Indicator6]),"Basic","Limited"))))</f>
        <v>No service</v>
      </c>
      <c r="X129" s="133" t="str">
        <f>IF([Use_Indicator1]="", "Fill in data", IF([Use_Indicator1]="All", "Improved", IF([Use_Indicator1]="Some", "Basic", IF([Use_Indicator1]="No use", "No Service"))))</f>
        <v>Improved</v>
      </c>
      <c r="Y129" s="134" t="s">
        <v>1601</v>
      </c>
      <c r="Z129" s="134" t="str">
        <f>IF(S129="No data", "No Data", IF([Reliability_Indicator2]="Yes","No Service", IF(S129="Routine", "Improved", IF(S129="Unreliable", "Basic", IF(S129="No O&amp;M", "No service")))))</f>
        <v>No Data</v>
      </c>
      <c r="AA129" s="133" t="str">
        <f>IF([EnvPro_Indicator1]="", "Fill in data", IF([EnvPro_Indicator1]="Significant pollution", "No service", IF(AND([EnvPro_Indicator1]="Not polluting groundwater &amp; not untreated in river", [EnvPro_Indicator2]="No"),"Basic", IF([EnvPro_Indicator2]="Yes", "Improved"))))</f>
        <v>Basic</v>
      </c>
      <c r="AB129" s="134" t="str">
        <f t="shared" si="1"/>
        <v>No Service</v>
      </c>
      <c r="AC129" s="134" t="str">
        <f>IF(OR(San[[#This Row],[Access_SL1]]="No data",San[[#This Row],[Use_SL1]]="No data",San[[#This Row],[Reliability_SL1]]="No data",San[[#This Row],[EnvPro_SL1]]="No data"),"Incomplete", "Complete")</f>
        <v>Incomplete</v>
      </c>
      <c r="AD129" s="176" t="s">
        <v>1601</v>
      </c>
      <c r="AE129" s="176" t="s">
        <v>1601</v>
      </c>
      <c r="AF129" s="136" t="s">
        <v>1601</v>
      </c>
      <c r="AG129" s="136" t="s">
        <v>1601</v>
      </c>
      <c r="AH129" s="136" t="s">
        <v>1601</v>
      </c>
      <c r="AW129" s="1">
        <f>IFERROR(VLOOKUP(San[[#This Row],[Access_SL1]],$AS$5:$AT$8,2,FALSE),"Error")</f>
        <v>0</v>
      </c>
      <c r="AX129" s="1">
        <f>IFERROR(VLOOKUP(San[[#This Row],[Use_SL1]],$AS$5:$AT$8,2,FALSE),"Error")</f>
        <v>3</v>
      </c>
      <c r="AY129" s="1" t="str">
        <f>IFERROR(VLOOKUP(San[[#This Row],[Use_SL2]],$AS$5:$AT$8,2,FALSE),"Error")</f>
        <v>Error</v>
      </c>
      <c r="AZ129" s="1" t="str">
        <f>IFERROR(VLOOKUP(San[[#This Row],[Reliability_SL1]],$AS$5:$AT$8,2,FALSE),"Error")</f>
        <v>Error</v>
      </c>
      <c r="BA129" s="1">
        <f>IFERROR(VLOOKUP(San[[#This Row],[EnvPro_SL1]],$AS$5:$AT$8,2,FALSE),"Error")</f>
        <v>2</v>
      </c>
    </row>
    <row r="130" spans="2:53">
      <c r="B130" s="133" t="s">
        <v>445</v>
      </c>
      <c r="C130" s="133" t="s">
        <v>1748</v>
      </c>
      <c r="D130" s="133" t="s">
        <v>1749</v>
      </c>
      <c r="E130" s="171" t="s">
        <v>440</v>
      </c>
      <c r="F130" s="172" t="s">
        <v>1623</v>
      </c>
      <c r="G130" s="173" t="s">
        <v>1766</v>
      </c>
      <c r="H130" s="50" t="s">
        <v>1601</v>
      </c>
      <c r="I130" s="50" t="s">
        <v>18</v>
      </c>
      <c r="J130" s="133" t="s">
        <v>1751</v>
      </c>
      <c r="K130" s="50" t="s">
        <v>1752</v>
      </c>
      <c r="L130" s="50" t="s">
        <v>1753</v>
      </c>
      <c r="M130" s="133" t="s">
        <v>1754</v>
      </c>
      <c r="N130" s="133" t="s">
        <v>1601</v>
      </c>
      <c r="O130" s="133" t="s">
        <v>1601</v>
      </c>
      <c r="P130" s="133" t="s">
        <v>1601</v>
      </c>
      <c r="Q130" s="133" t="s">
        <v>1755</v>
      </c>
      <c r="R130" s="142" t="s">
        <v>1601</v>
      </c>
      <c r="S130" s="174" t="s">
        <v>1601</v>
      </c>
      <c r="T130" s="175" t="s">
        <v>1601</v>
      </c>
      <c r="U130" s="133" t="s">
        <v>1756</v>
      </c>
      <c r="V130" s="133" t="s">
        <v>1754</v>
      </c>
      <c r="W130" s="133" t="str">
        <f>IF([Access_Indicator2]="Yes","No service",IF([Access_Indicator3]="Available", "Improved",IF([Access_Indicator4]="No", "Limited",IF(AND([Access_Indicator4]="yes", [Access_Indicator5]&lt;=[Access_Indicator6]),"Basic","Limited"))))</f>
        <v>No service</v>
      </c>
      <c r="X130" s="133" t="str">
        <f>IF([Use_Indicator1]="", "Fill in data", IF([Use_Indicator1]="All", "Improved", IF([Use_Indicator1]="Some", "Basic", IF([Use_Indicator1]="No use", "No Service"))))</f>
        <v>Improved</v>
      </c>
      <c r="Y130" s="134" t="s">
        <v>1601</v>
      </c>
      <c r="Z130" s="134" t="str">
        <f>IF(S130="No data", "No Data", IF([Reliability_Indicator2]="Yes","No Service", IF(S130="Routine", "Improved", IF(S130="Unreliable", "Basic", IF(S130="No O&amp;M", "No service")))))</f>
        <v>No Data</v>
      </c>
      <c r="AA130" s="133" t="str">
        <f>IF([EnvPro_Indicator1]="", "Fill in data", IF([EnvPro_Indicator1]="Significant pollution", "No service", IF(AND([EnvPro_Indicator1]="Not polluting groundwater &amp; not untreated in river", [EnvPro_Indicator2]="No"),"Basic", IF([EnvPro_Indicator2]="Yes", "Improved"))))</f>
        <v>Basic</v>
      </c>
      <c r="AB130" s="134" t="str">
        <f t="shared" si="1"/>
        <v>No Service</v>
      </c>
      <c r="AC130" s="134" t="str">
        <f>IF(OR(San[[#This Row],[Access_SL1]]="No data",San[[#This Row],[Use_SL1]]="No data",San[[#This Row],[Reliability_SL1]]="No data",San[[#This Row],[EnvPro_SL1]]="No data"),"Incomplete", "Complete")</f>
        <v>Incomplete</v>
      </c>
      <c r="AD130" s="176" t="s">
        <v>1601</v>
      </c>
      <c r="AE130" s="176" t="s">
        <v>1601</v>
      </c>
      <c r="AF130" s="136" t="s">
        <v>1601</v>
      </c>
      <c r="AG130" s="136" t="s">
        <v>1601</v>
      </c>
      <c r="AH130" s="136" t="s">
        <v>1601</v>
      </c>
      <c r="AW130" s="1">
        <f>IFERROR(VLOOKUP(San[[#This Row],[Access_SL1]],$AS$5:$AT$8,2,FALSE),"Error")</f>
        <v>0</v>
      </c>
      <c r="AX130" s="1">
        <f>IFERROR(VLOOKUP(San[[#This Row],[Use_SL1]],$AS$5:$AT$8,2,FALSE),"Error")</f>
        <v>3</v>
      </c>
      <c r="AY130" s="1" t="str">
        <f>IFERROR(VLOOKUP(San[[#This Row],[Use_SL2]],$AS$5:$AT$8,2,FALSE),"Error")</f>
        <v>Error</v>
      </c>
      <c r="AZ130" s="1" t="str">
        <f>IFERROR(VLOOKUP(San[[#This Row],[Reliability_SL1]],$AS$5:$AT$8,2,FALSE),"Error")</f>
        <v>Error</v>
      </c>
      <c r="BA130" s="1">
        <f>IFERROR(VLOOKUP(San[[#This Row],[EnvPro_SL1]],$AS$5:$AT$8,2,FALSE),"Error")</f>
        <v>2</v>
      </c>
    </row>
    <row r="131" spans="2:53">
      <c r="B131" s="133" t="s">
        <v>446</v>
      </c>
      <c r="C131" s="133" t="s">
        <v>1748</v>
      </c>
      <c r="D131" s="133" t="s">
        <v>1749</v>
      </c>
      <c r="E131" s="171" t="s">
        <v>440</v>
      </c>
      <c r="F131" s="172" t="s">
        <v>1623</v>
      </c>
      <c r="G131" s="173" t="s">
        <v>1767</v>
      </c>
      <c r="H131" s="50" t="s">
        <v>1601</v>
      </c>
      <c r="I131" s="50" t="s">
        <v>18</v>
      </c>
      <c r="J131" s="133" t="s">
        <v>1751</v>
      </c>
      <c r="K131" s="50" t="s">
        <v>1752</v>
      </c>
      <c r="L131" s="50" t="s">
        <v>1753</v>
      </c>
      <c r="M131" s="133" t="s">
        <v>1754</v>
      </c>
      <c r="N131" s="133" t="s">
        <v>1601</v>
      </c>
      <c r="O131" s="133" t="s">
        <v>1601</v>
      </c>
      <c r="P131" s="133" t="s">
        <v>1601</v>
      </c>
      <c r="Q131" s="133" t="s">
        <v>1755</v>
      </c>
      <c r="R131" s="142" t="s">
        <v>1601</v>
      </c>
      <c r="S131" s="174" t="s">
        <v>1601</v>
      </c>
      <c r="T131" s="175" t="s">
        <v>1601</v>
      </c>
      <c r="U131" s="133" t="s">
        <v>1756</v>
      </c>
      <c r="V131" s="133" t="s">
        <v>1754</v>
      </c>
      <c r="W131" s="133" t="str">
        <f>IF([Access_Indicator2]="Yes","No service",IF([Access_Indicator3]="Available", "Improved",IF([Access_Indicator4]="No", "Limited",IF(AND([Access_Indicator4]="yes", [Access_Indicator5]&lt;=[Access_Indicator6]),"Basic","Limited"))))</f>
        <v>No service</v>
      </c>
      <c r="X131" s="133" t="str">
        <f>IF([Use_Indicator1]="", "Fill in data", IF([Use_Indicator1]="All", "Improved", IF([Use_Indicator1]="Some", "Basic", IF([Use_Indicator1]="No use", "No Service"))))</f>
        <v>Improved</v>
      </c>
      <c r="Y131" s="134" t="s">
        <v>1601</v>
      </c>
      <c r="Z131" s="134" t="str">
        <f>IF(S131="No data", "No Data", IF([Reliability_Indicator2]="Yes","No Service", IF(S131="Routine", "Improved", IF(S131="Unreliable", "Basic", IF(S131="No O&amp;M", "No service")))))</f>
        <v>No Data</v>
      </c>
      <c r="AA131" s="133" t="str">
        <f>IF([EnvPro_Indicator1]="", "Fill in data", IF([EnvPro_Indicator1]="Significant pollution", "No service", IF(AND([EnvPro_Indicator1]="Not polluting groundwater &amp; not untreated in river", [EnvPro_Indicator2]="No"),"Basic", IF([EnvPro_Indicator2]="Yes", "Improved"))))</f>
        <v>Basic</v>
      </c>
      <c r="AB131" s="134" t="str">
        <f t="shared" si="1"/>
        <v>No Service</v>
      </c>
      <c r="AC131" s="134" t="str">
        <f>IF(OR(San[[#This Row],[Access_SL1]]="No data",San[[#This Row],[Use_SL1]]="No data",San[[#This Row],[Reliability_SL1]]="No data",San[[#This Row],[EnvPro_SL1]]="No data"),"Incomplete", "Complete")</f>
        <v>Incomplete</v>
      </c>
      <c r="AD131" s="176" t="s">
        <v>1601</v>
      </c>
      <c r="AE131" s="176" t="s">
        <v>1601</v>
      </c>
      <c r="AF131" s="136" t="s">
        <v>1601</v>
      </c>
      <c r="AG131" s="136" t="s">
        <v>1601</v>
      </c>
      <c r="AH131" s="136" t="s">
        <v>1601</v>
      </c>
      <c r="AW131" s="1">
        <f>IFERROR(VLOOKUP(San[[#This Row],[Access_SL1]],$AS$5:$AT$8,2,FALSE),"Error")</f>
        <v>0</v>
      </c>
      <c r="AX131" s="1">
        <f>IFERROR(VLOOKUP(San[[#This Row],[Use_SL1]],$AS$5:$AT$8,2,FALSE),"Error")</f>
        <v>3</v>
      </c>
      <c r="AY131" s="1" t="str">
        <f>IFERROR(VLOOKUP(San[[#This Row],[Use_SL2]],$AS$5:$AT$8,2,FALSE),"Error")</f>
        <v>Error</v>
      </c>
      <c r="AZ131" s="1" t="str">
        <f>IFERROR(VLOOKUP(San[[#This Row],[Reliability_SL1]],$AS$5:$AT$8,2,FALSE),"Error")</f>
        <v>Error</v>
      </c>
      <c r="BA131" s="1">
        <f>IFERROR(VLOOKUP(San[[#This Row],[EnvPro_SL1]],$AS$5:$AT$8,2,FALSE),"Error")</f>
        <v>2</v>
      </c>
    </row>
    <row r="132" spans="2:53">
      <c r="B132" s="133" t="s">
        <v>447</v>
      </c>
      <c r="C132" s="133" t="s">
        <v>1748</v>
      </c>
      <c r="D132" s="133" t="s">
        <v>1749</v>
      </c>
      <c r="E132" s="171" t="s">
        <v>440</v>
      </c>
      <c r="F132" s="172" t="s">
        <v>1623</v>
      </c>
      <c r="G132" s="173" t="s">
        <v>1769</v>
      </c>
      <c r="H132" s="50" t="s">
        <v>1601</v>
      </c>
      <c r="I132" s="50" t="s">
        <v>18</v>
      </c>
      <c r="J132" s="133" t="s">
        <v>1751</v>
      </c>
      <c r="K132" s="50" t="s">
        <v>1752</v>
      </c>
      <c r="L132" s="50" t="s">
        <v>1753</v>
      </c>
      <c r="M132" s="133" t="s">
        <v>1754</v>
      </c>
      <c r="N132" s="133" t="s">
        <v>1601</v>
      </c>
      <c r="O132" s="133" t="s">
        <v>1601</v>
      </c>
      <c r="P132" s="133" t="s">
        <v>1601</v>
      </c>
      <c r="Q132" s="133" t="s">
        <v>1755</v>
      </c>
      <c r="R132" s="142" t="s">
        <v>1601</v>
      </c>
      <c r="S132" s="174" t="s">
        <v>1601</v>
      </c>
      <c r="T132" s="175" t="s">
        <v>1601</v>
      </c>
      <c r="U132" s="133" t="s">
        <v>1756</v>
      </c>
      <c r="V132" s="133" t="s">
        <v>1754</v>
      </c>
      <c r="W132" s="133" t="str">
        <f>IF([Access_Indicator2]="Yes","No service",IF([Access_Indicator3]="Available", "Improved",IF([Access_Indicator4]="No", "Limited",IF(AND([Access_Indicator4]="yes", [Access_Indicator5]&lt;=[Access_Indicator6]),"Basic","Limited"))))</f>
        <v>No service</v>
      </c>
      <c r="X132" s="133" t="str">
        <f>IF([Use_Indicator1]="", "Fill in data", IF([Use_Indicator1]="All", "Improved", IF([Use_Indicator1]="Some", "Basic", IF([Use_Indicator1]="No use", "No Service"))))</f>
        <v>Improved</v>
      </c>
      <c r="Y132" s="134" t="s">
        <v>1601</v>
      </c>
      <c r="Z132" s="134" t="str">
        <f>IF(S132="No data", "No Data", IF([Reliability_Indicator2]="Yes","No Service", IF(S132="Routine", "Improved", IF(S132="Unreliable", "Basic", IF(S132="No O&amp;M", "No service")))))</f>
        <v>No Data</v>
      </c>
      <c r="AA132" s="133" t="str">
        <f>IF([EnvPro_Indicator1]="", "Fill in data", IF([EnvPro_Indicator1]="Significant pollution", "No service", IF(AND([EnvPro_Indicator1]="Not polluting groundwater &amp; not untreated in river", [EnvPro_Indicator2]="No"),"Basic", IF([EnvPro_Indicator2]="Yes", "Improved"))))</f>
        <v>Basic</v>
      </c>
      <c r="AB132" s="134" t="str">
        <f t="shared" si="1"/>
        <v>No Service</v>
      </c>
      <c r="AC132" s="134" t="str">
        <f>IF(OR(San[[#This Row],[Access_SL1]]="No data",San[[#This Row],[Use_SL1]]="No data",San[[#This Row],[Reliability_SL1]]="No data",San[[#This Row],[EnvPro_SL1]]="No data"),"Incomplete", "Complete")</f>
        <v>Incomplete</v>
      </c>
      <c r="AD132" s="176" t="s">
        <v>1601</v>
      </c>
      <c r="AE132" s="176" t="s">
        <v>1601</v>
      </c>
      <c r="AF132" s="136" t="s">
        <v>1601</v>
      </c>
      <c r="AG132" s="136" t="s">
        <v>1601</v>
      </c>
      <c r="AH132" s="136" t="s">
        <v>1601</v>
      </c>
      <c r="AW132" s="1">
        <f>IFERROR(VLOOKUP(San[[#This Row],[Access_SL1]],$AS$5:$AT$8,2,FALSE),"Error")</f>
        <v>0</v>
      </c>
      <c r="AX132" s="1">
        <f>IFERROR(VLOOKUP(San[[#This Row],[Use_SL1]],$AS$5:$AT$8,2,FALSE),"Error")</f>
        <v>3</v>
      </c>
      <c r="AY132" s="1" t="str">
        <f>IFERROR(VLOOKUP(San[[#This Row],[Use_SL2]],$AS$5:$AT$8,2,FALSE),"Error")</f>
        <v>Error</v>
      </c>
      <c r="AZ132" s="1" t="str">
        <f>IFERROR(VLOOKUP(San[[#This Row],[Reliability_SL1]],$AS$5:$AT$8,2,FALSE),"Error")</f>
        <v>Error</v>
      </c>
      <c r="BA132" s="1">
        <f>IFERROR(VLOOKUP(San[[#This Row],[EnvPro_SL1]],$AS$5:$AT$8,2,FALSE),"Error")</f>
        <v>2</v>
      </c>
    </row>
    <row r="133" spans="2:53">
      <c r="B133" s="133" t="s">
        <v>448</v>
      </c>
      <c r="C133" s="133" t="s">
        <v>1748</v>
      </c>
      <c r="D133" s="133" t="s">
        <v>1749</v>
      </c>
      <c r="E133" s="171" t="s">
        <v>440</v>
      </c>
      <c r="F133" s="172" t="s">
        <v>1623</v>
      </c>
      <c r="G133" s="173" t="s">
        <v>1770</v>
      </c>
      <c r="H133" s="50" t="s">
        <v>1601</v>
      </c>
      <c r="I133" s="50" t="s">
        <v>18</v>
      </c>
      <c r="J133" s="133" t="s">
        <v>1751</v>
      </c>
      <c r="K133" s="50" t="s">
        <v>1752</v>
      </c>
      <c r="L133" s="50" t="s">
        <v>1753</v>
      </c>
      <c r="M133" s="133" t="s">
        <v>1754</v>
      </c>
      <c r="N133" s="133" t="s">
        <v>1601</v>
      </c>
      <c r="O133" s="133" t="s">
        <v>1601</v>
      </c>
      <c r="P133" s="133" t="s">
        <v>1601</v>
      </c>
      <c r="Q133" s="133" t="s">
        <v>1755</v>
      </c>
      <c r="R133" s="142" t="s">
        <v>1601</v>
      </c>
      <c r="S133" s="174" t="s">
        <v>1601</v>
      </c>
      <c r="T133" s="175" t="s">
        <v>1601</v>
      </c>
      <c r="U133" s="133" t="s">
        <v>1756</v>
      </c>
      <c r="V133" s="133" t="s">
        <v>1754</v>
      </c>
      <c r="W133" s="133" t="str">
        <f>IF([Access_Indicator2]="Yes","No service",IF([Access_Indicator3]="Available", "Improved",IF([Access_Indicator4]="No", "Limited",IF(AND([Access_Indicator4]="yes", [Access_Indicator5]&lt;=[Access_Indicator6]),"Basic","Limited"))))</f>
        <v>No service</v>
      </c>
      <c r="X133" s="133" t="str">
        <f>IF([Use_Indicator1]="", "Fill in data", IF([Use_Indicator1]="All", "Improved", IF([Use_Indicator1]="Some", "Basic", IF([Use_Indicator1]="No use", "No Service"))))</f>
        <v>Improved</v>
      </c>
      <c r="Y133" s="134" t="s">
        <v>1601</v>
      </c>
      <c r="Z133" s="134" t="str">
        <f>IF(S133="No data", "No Data", IF([Reliability_Indicator2]="Yes","No Service", IF(S133="Routine", "Improved", IF(S133="Unreliable", "Basic", IF(S133="No O&amp;M", "No service")))))</f>
        <v>No Data</v>
      </c>
      <c r="AA133" s="133" t="str">
        <f>IF([EnvPro_Indicator1]="", "Fill in data", IF([EnvPro_Indicator1]="Significant pollution", "No service", IF(AND([EnvPro_Indicator1]="Not polluting groundwater &amp; not untreated in river", [EnvPro_Indicator2]="No"),"Basic", IF([EnvPro_Indicator2]="Yes", "Improved"))))</f>
        <v>Basic</v>
      </c>
      <c r="AB133" s="134" t="str">
        <f t="shared" ref="AB133:AB196" si="2">VLOOKUP(MIN(AW133:BA133),$AR$5:$AS$8,2,FALSE)</f>
        <v>No Service</v>
      </c>
      <c r="AC133" s="134" t="str">
        <f>IF(OR(San[[#This Row],[Access_SL1]]="No data",San[[#This Row],[Use_SL1]]="No data",San[[#This Row],[Reliability_SL1]]="No data",San[[#This Row],[EnvPro_SL1]]="No data"),"Incomplete", "Complete")</f>
        <v>Incomplete</v>
      </c>
      <c r="AD133" s="176" t="s">
        <v>1601</v>
      </c>
      <c r="AE133" s="176" t="s">
        <v>1601</v>
      </c>
      <c r="AF133" s="136" t="s">
        <v>1601</v>
      </c>
      <c r="AG133" s="136" t="s">
        <v>1601</v>
      </c>
      <c r="AH133" s="136" t="s">
        <v>1601</v>
      </c>
      <c r="AW133" s="1">
        <f>IFERROR(VLOOKUP(San[[#This Row],[Access_SL1]],$AS$5:$AT$8,2,FALSE),"Error")</f>
        <v>0</v>
      </c>
      <c r="AX133" s="1">
        <f>IFERROR(VLOOKUP(San[[#This Row],[Use_SL1]],$AS$5:$AT$8,2,FALSE),"Error")</f>
        <v>3</v>
      </c>
      <c r="AY133" s="1" t="str">
        <f>IFERROR(VLOOKUP(San[[#This Row],[Use_SL2]],$AS$5:$AT$8,2,FALSE),"Error")</f>
        <v>Error</v>
      </c>
      <c r="AZ133" s="1" t="str">
        <f>IFERROR(VLOOKUP(San[[#This Row],[Reliability_SL1]],$AS$5:$AT$8,2,FALSE),"Error")</f>
        <v>Error</v>
      </c>
      <c r="BA133" s="1">
        <f>IFERROR(VLOOKUP(San[[#This Row],[EnvPro_SL1]],$AS$5:$AT$8,2,FALSE),"Error")</f>
        <v>2</v>
      </c>
    </row>
    <row r="134" spans="2:53">
      <c r="B134" s="133" t="s">
        <v>449</v>
      </c>
      <c r="C134" s="133" t="s">
        <v>1748</v>
      </c>
      <c r="D134" s="133" t="s">
        <v>1749</v>
      </c>
      <c r="E134" s="171" t="s">
        <v>440</v>
      </c>
      <c r="F134" s="172" t="s">
        <v>1623</v>
      </c>
      <c r="G134" s="173" t="s">
        <v>1771</v>
      </c>
      <c r="H134" s="50" t="s">
        <v>1601</v>
      </c>
      <c r="I134" s="50" t="s">
        <v>18</v>
      </c>
      <c r="J134" s="133" t="s">
        <v>1751</v>
      </c>
      <c r="K134" s="50" t="s">
        <v>1752</v>
      </c>
      <c r="L134" s="50" t="s">
        <v>1753</v>
      </c>
      <c r="M134" s="133" t="s">
        <v>1754</v>
      </c>
      <c r="N134" s="133" t="s">
        <v>1601</v>
      </c>
      <c r="O134" s="133" t="s">
        <v>1601</v>
      </c>
      <c r="P134" s="133" t="s">
        <v>1601</v>
      </c>
      <c r="Q134" s="133" t="s">
        <v>1755</v>
      </c>
      <c r="R134" s="142" t="s">
        <v>1601</v>
      </c>
      <c r="S134" s="174" t="s">
        <v>1601</v>
      </c>
      <c r="T134" s="175" t="s">
        <v>1601</v>
      </c>
      <c r="U134" s="133" t="s">
        <v>1756</v>
      </c>
      <c r="V134" s="133" t="s">
        <v>1754</v>
      </c>
      <c r="W134" s="133" t="str">
        <f>IF([Access_Indicator2]="Yes","No service",IF([Access_Indicator3]="Available", "Improved",IF([Access_Indicator4]="No", "Limited",IF(AND([Access_Indicator4]="yes", [Access_Indicator5]&lt;=[Access_Indicator6]),"Basic","Limited"))))</f>
        <v>No service</v>
      </c>
      <c r="X134" s="133" t="str">
        <f>IF([Use_Indicator1]="", "Fill in data", IF([Use_Indicator1]="All", "Improved", IF([Use_Indicator1]="Some", "Basic", IF([Use_Indicator1]="No use", "No Service"))))</f>
        <v>Improved</v>
      </c>
      <c r="Y134" s="134" t="s">
        <v>1601</v>
      </c>
      <c r="Z134" s="134" t="str">
        <f>IF(S134="No data", "No Data", IF([Reliability_Indicator2]="Yes","No Service", IF(S134="Routine", "Improved", IF(S134="Unreliable", "Basic", IF(S134="No O&amp;M", "No service")))))</f>
        <v>No Data</v>
      </c>
      <c r="AA134" s="133" t="str">
        <f>IF([EnvPro_Indicator1]="", "Fill in data", IF([EnvPro_Indicator1]="Significant pollution", "No service", IF(AND([EnvPro_Indicator1]="Not polluting groundwater &amp; not untreated in river", [EnvPro_Indicator2]="No"),"Basic", IF([EnvPro_Indicator2]="Yes", "Improved"))))</f>
        <v>Basic</v>
      </c>
      <c r="AB134" s="134" t="str">
        <f t="shared" si="2"/>
        <v>No Service</v>
      </c>
      <c r="AC134" s="134" t="str">
        <f>IF(OR(San[[#This Row],[Access_SL1]]="No data",San[[#This Row],[Use_SL1]]="No data",San[[#This Row],[Reliability_SL1]]="No data",San[[#This Row],[EnvPro_SL1]]="No data"),"Incomplete", "Complete")</f>
        <v>Incomplete</v>
      </c>
      <c r="AD134" s="176" t="s">
        <v>1601</v>
      </c>
      <c r="AE134" s="176" t="s">
        <v>1601</v>
      </c>
      <c r="AF134" s="136" t="s">
        <v>1601</v>
      </c>
      <c r="AG134" s="136" t="s">
        <v>1601</v>
      </c>
      <c r="AH134" s="136" t="s">
        <v>1601</v>
      </c>
      <c r="AW134" s="1">
        <f>IFERROR(VLOOKUP(San[[#This Row],[Access_SL1]],$AS$5:$AT$8,2,FALSE),"Error")</f>
        <v>0</v>
      </c>
      <c r="AX134" s="1">
        <f>IFERROR(VLOOKUP(San[[#This Row],[Use_SL1]],$AS$5:$AT$8,2,FALSE),"Error")</f>
        <v>3</v>
      </c>
      <c r="AY134" s="1" t="str">
        <f>IFERROR(VLOOKUP(San[[#This Row],[Use_SL2]],$AS$5:$AT$8,2,FALSE),"Error")</f>
        <v>Error</v>
      </c>
      <c r="AZ134" s="1" t="str">
        <f>IFERROR(VLOOKUP(San[[#This Row],[Reliability_SL1]],$AS$5:$AT$8,2,FALSE),"Error")</f>
        <v>Error</v>
      </c>
      <c r="BA134" s="1">
        <f>IFERROR(VLOOKUP(San[[#This Row],[EnvPro_SL1]],$AS$5:$AT$8,2,FALSE),"Error")</f>
        <v>2</v>
      </c>
    </row>
    <row r="135" spans="2:53">
      <c r="B135" s="133" t="s">
        <v>450</v>
      </c>
      <c r="C135" s="133" t="s">
        <v>1748</v>
      </c>
      <c r="D135" s="133" t="s">
        <v>1749</v>
      </c>
      <c r="E135" s="171" t="s">
        <v>451</v>
      </c>
      <c r="F135" s="172" t="s">
        <v>1601</v>
      </c>
      <c r="G135" s="173" t="s">
        <v>1750</v>
      </c>
      <c r="H135" s="50" t="s">
        <v>1601</v>
      </c>
      <c r="I135" s="50" t="s">
        <v>18</v>
      </c>
      <c r="J135" s="133" t="s">
        <v>1772</v>
      </c>
      <c r="K135" s="50" t="s">
        <v>1754</v>
      </c>
      <c r="L135" s="50" t="s">
        <v>1753</v>
      </c>
      <c r="M135" s="133" t="s">
        <v>1754</v>
      </c>
      <c r="N135" s="133" t="s">
        <v>1601</v>
      </c>
      <c r="O135" s="133" t="s">
        <v>1601</v>
      </c>
      <c r="P135" s="133" t="s">
        <v>1601</v>
      </c>
      <c r="Q135" s="133" t="s">
        <v>1755</v>
      </c>
      <c r="R135" s="142" t="s">
        <v>1601</v>
      </c>
      <c r="S135" s="174" t="s">
        <v>1601</v>
      </c>
      <c r="T135" s="175" t="s">
        <v>1754</v>
      </c>
      <c r="U135" s="133" t="s">
        <v>1756</v>
      </c>
      <c r="V135" s="133" t="s">
        <v>1754</v>
      </c>
      <c r="W135" s="133" t="str">
        <f>IF([Access_Indicator2]="Yes","No service",IF([Access_Indicator3]="Available", "Improved",IF([Access_Indicator4]="No", "Limited",IF(AND([Access_Indicator4]="yes", [Access_Indicator5]&lt;=[Access_Indicator6]),"Basic","Limited"))))</f>
        <v>Limited</v>
      </c>
      <c r="X135" s="133" t="str">
        <f>IF([Use_Indicator1]="", "Fill in data", IF([Use_Indicator1]="All", "Improved", IF([Use_Indicator1]="Some", "Basic", IF([Use_Indicator1]="No use", "No Service"))))</f>
        <v>Improved</v>
      </c>
      <c r="Y135" s="134" t="s">
        <v>1601</v>
      </c>
      <c r="Z135" s="134" t="str">
        <f>IF(S135="No data", "No Data", IF([Reliability_Indicator2]="Yes","No Service", IF(S135="Routine", "Improved", IF(S135="Unreliable", "Basic", IF(S135="No O&amp;M", "No service")))))</f>
        <v>No Data</v>
      </c>
      <c r="AA135" s="133" t="str">
        <f>IF([EnvPro_Indicator1]="", "Fill in data", IF([EnvPro_Indicator1]="Significant pollution", "No service", IF(AND([EnvPro_Indicator1]="Not polluting groundwater &amp; not untreated in river", [EnvPro_Indicator2]="No"),"Basic", IF([EnvPro_Indicator2]="Yes", "Improved"))))</f>
        <v>Basic</v>
      </c>
      <c r="AB135" s="134" t="str">
        <f t="shared" si="2"/>
        <v>Limited</v>
      </c>
      <c r="AC135" s="134" t="str">
        <f>IF(OR(San[[#This Row],[Access_SL1]]="No data",San[[#This Row],[Use_SL1]]="No data",San[[#This Row],[Reliability_SL1]]="No data",San[[#This Row],[EnvPro_SL1]]="No data"),"Incomplete", "Complete")</f>
        <v>Incomplete</v>
      </c>
      <c r="AD135" s="176" t="s">
        <v>1601</v>
      </c>
      <c r="AE135" s="176" t="s">
        <v>1601</v>
      </c>
      <c r="AF135" s="136" t="s">
        <v>1601</v>
      </c>
      <c r="AG135" s="136" t="s">
        <v>1601</v>
      </c>
      <c r="AH135" s="136" t="s">
        <v>1601</v>
      </c>
      <c r="AW135" s="1">
        <f>IFERROR(VLOOKUP(San[[#This Row],[Access_SL1]],$AS$5:$AT$8,2,FALSE),"Error")</f>
        <v>1</v>
      </c>
      <c r="AX135" s="1">
        <f>IFERROR(VLOOKUP(San[[#This Row],[Use_SL1]],$AS$5:$AT$8,2,FALSE),"Error")</f>
        <v>3</v>
      </c>
      <c r="AY135" s="1" t="str">
        <f>IFERROR(VLOOKUP(San[[#This Row],[Use_SL2]],$AS$5:$AT$8,2,FALSE),"Error")</f>
        <v>Error</v>
      </c>
      <c r="AZ135" s="1" t="str">
        <f>IFERROR(VLOOKUP(San[[#This Row],[Reliability_SL1]],$AS$5:$AT$8,2,FALSE),"Error")</f>
        <v>Error</v>
      </c>
      <c r="BA135" s="1">
        <f>IFERROR(VLOOKUP(San[[#This Row],[EnvPro_SL1]],$AS$5:$AT$8,2,FALSE),"Error")</f>
        <v>2</v>
      </c>
    </row>
    <row r="136" spans="2:53">
      <c r="B136" s="133" t="s">
        <v>452</v>
      </c>
      <c r="C136" s="133" t="s">
        <v>1748</v>
      </c>
      <c r="D136" s="133" t="s">
        <v>1749</v>
      </c>
      <c r="E136" s="171" t="s">
        <v>451</v>
      </c>
      <c r="F136" s="172" t="s">
        <v>1601</v>
      </c>
      <c r="G136" s="173" t="s">
        <v>1758</v>
      </c>
      <c r="H136" s="50" t="s">
        <v>1601</v>
      </c>
      <c r="I136" s="50" t="s">
        <v>18</v>
      </c>
      <c r="J136" s="133" t="s">
        <v>1774</v>
      </c>
      <c r="K136" s="50" t="s">
        <v>1754</v>
      </c>
      <c r="L136" s="50" t="s">
        <v>1776</v>
      </c>
      <c r="M136" s="133" t="s">
        <v>1752</v>
      </c>
      <c r="N136" s="133" t="s">
        <v>1601</v>
      </c>
      <c r="O136" s="133" t="s">
        <v>1601</v>
      </c>
      <c r="P136" s="133" t="s">
        <v>1601</v>
      </c>
      <c r="Q136" s="133" t="s">
        <v>1765</v>
      </c>
      <c r="R136" s="142" t="s">
        <v>1601</v>
      </c>
      <c r="S136" s="174" t="s">
        <v>1777</v>
      </c>
      <c r="T136" s="175" t="s">
        <v>1754</v>
      </c>
      <c r="U136" s="133" t="s">
        <v>1756</v>
      </c>
      <c r="V136" s="133" t="s">
        <v>1754</v>
      </c>
      <c r="W136" s="133" t="str">
        <f>IF([Access_Indicator2]="Yes","No service",IF([Access_Indicator3]="Available", "Improved",IF([Access_Indicator4]="No", "Limited",IF(AND([Access_Indicator4]="yes", [Access_Indicator5]&lt;=[Access_Indicator6]),"Basic","Limited"))))</f>
        <v>Improved</v>
      </c>
      <c r="X136" s="133" t="str">
        <f>IF([Use_Indicator1]="", "Fill in data", IF([Use_Indicator1]="All", "Improved", IF([Use_Indicator1]="Some", "Basic", IF([Use_Indicator1]="No use", "No Service"))))</f>
        <v>No Service</v>
      </c>
      <c r="Y136" s="134" t="s">
        <v>1601</v>
      </c>
      <c r="Z136" s="134" t="str">
        <f>IF(S136="No data", "No Data", IF([Reliability_Indicator2]="Yes","No Service", IF(S136="Routine", "Improved", IF(S136="Unreliable", "Basic", IF(S136="No O&amp;M", "No service")))))</f>
        <v>No service</v>
      </c>
      <c r="AA136" s="133" t="str">
        <f>IF([EnvPro_Indicator1]="", "Fill in data", IF([EnvPro_Indicator1]="Significant pollution", "No service", IF(AND([EnvPro_Indicator1]="Not polluting groundwater &amp; not untreated in river", [EnvPro_Indicator2]="No"),"Basic", IF([EnvPro_Indicator2]="Yes", "Improved"))))</f>
        <v>Basic</v>
      </c>
      <c r="AB136" s="134" t="str">
        <f t="shared" si="2"/>
        <v>No Service</v>
      </c>
      <c r="AC136" s="134" t="str">
        <f>IF(OR(San[[#This Row],[Access_SL1]]="No data",San[[#This Row],[Use_SL1]]="No data",San[[#This Row],[Reliability_SL1]]="No data",San[[#This Row],[EnvPro_SL1]]="No data"),"Incomplete", "Complete")</f>
        <v>Complete</v>
      </c>
      <c r="AD136" s="176" t="s">
        <v>1601</v>
      </c>
      <c r="AE136" s="176" t="s">
        <v>1601</v>
      </c>
      <c r="AF136" s="136" t="s">
        <v>1601</v>
      </c>
      <c r="AG136" s="136" t="s">
        <v>1601</v>
      </c>
      <c r="AH136" s="136" t="s">
        <v>1601</v>
      </c>
      <c r="AW136" s="1">
        <f>IFERROR(VLOOKUP(San[[#This Row],[Access_SL1]],$AS$5:$AT$8,2,FALSE),"Error")</f>
        <v>3</v>
      </c>
      <c r="AX136" s="1">
        <f>IFERROR(VLOOKUP(San[[#This Row],[Use_SL1]],$AS$5:$AT$8,2,FALSE),"Error")</f>
        <v>0</v>
      </c>
      <c r="AY136" s="1" t="str">
        <f>IFERROR(VLOOKUP(San[[#This Row],[Use_SL2]],$AS$5:$AT$8,2,FALSE),"Error")</f>
        <v>Error</v>
      </c>
      <c r="AZ136" s="1">
        <f>IFERROR(VLOOKUP(San[[#This Row],[Reliability_SL1]],$AS$5:$AT$8,2,FALSE),"Error")</f>
        <v>0</v>
      </c>
      <c r="BA136" s="1">
        <f>IFERROR(VLOOKUP(San[[#This Row],[EnvPro_SL1]],$AS$5:$AT$8,2,FALSE),"Error")</f>
        <v>2</v>
      </c>
    </row>
    <row r="137" spans="2:53">
      <c r="B137" s="133" t="s">
        <v>453</v>
      </c>
      <c r="C137" s="133" t="s">
        <v>1748</v>
      </c>
      <c r="D137" s="133" t="s">
        <v>1749</v>
      </c>
      <c r="E137" s="171" t="s">
        <v>451</v>
      </c>
      <c r="F137" s="172" t="s">
        <v>1601</v>
      </c>
      <c r="G137" s="173" t="s">
        <v>1760</v>
      </c>
      <c r="H137" s="50" t="s">
        <v>1601</v>
      </c>
      <c r="I137" s="50" t="s">
        <v>18</v>
      </c>
      <c r="J137" s="133" t="s">
        <v>1751</v>
      </c>
      <c r="K137" s="50" t="s">
        <v>1752</v>
      </c>
      <c r="L137" s="50" t="s">
        <v>1753</v>
      </c>
      <c r="M137" s="133" t="s">
        <v>1754</v>
      </c>
      <c r="N137" s="133" t="s">
        <v>1601</v>
      </c>
      <c r="O137" s="133" t="s">
        <v>1601</v>
      </c>
      <c r="P137" s="133" t="s">
        <v>1601</v>
      </c>
      <c r="Q137" s="133" t="s">
        <v>1755</v>
      </c>
      <c r="R137" s="142" t="s">
        <v>1601</v>
      </c>
      <c r="S137" s="174" t="s">
        <v>1601</v>
      </c>
      <c r="T137" s="175" t="s">
        <v>1601</v>
      </c>
      <c r="U137" s="133" t="s">
        <v>1756</v>
      </c>
      <c r="V137" s="133" t="s">
        <v>1754</v>
      </c>
      <c r="W137" s="133" t="str">
        <f>IF([Access_Indicator2]="Yes","No service",IF([Access_Indicator3]="Available", "Improved",IF([Access_Indicator4]="No", "Limited",IF(AND([Access_Indicator4]="yes", [Access_Indicator5]&lt;=[Access_Indicator6]),"Basic","Limited"))))</f>
        <v>No service</v>
      </c>
      <c r="X137" s="133" t="str">
        <f>IF([Use_Indicator1]="", "Fill in data", IF([Use_Indicator1]="All", "Improved", IF([Use_Indicator1]="Some", "Basic", IF([Use_Indicator1]="No use", "No Service"))))</f>
        <v>Improved</v>
      </c>
      <c r="Y137" s="134" t="s">
        <v>1601</v>
      </c>
      <c r="Z137" s="134" t="str">
        <f>IF(S137="No data", "No Data", IF([Reliability_Indicator2]="Yes","No Service", IF(S137="Routine", "Improved", IF(S137="Unreliable", "Basic", IF(S137="No O&amp;M", "No service")))))</f>
        <v>No Data</v>
      </c>
      <c r="AA137" s="133" t="str">
        <f>IF([EnvPro_Indicator1]="", "Fill in data", IF([EnvPro_Indicator1]="Significant pollution", "No service", IF(AND([EnvPro_Indicator1]="Not polluting groundwater &amp; not untreated in river", [EnvPro_Indicator2]="No"),"Basic", IF([EnvPro_Indicator2]="Yes", "Improved"))))</f>
        <v>Basic</v>
      </c>
      <c r="AB137" s="134" t="str">
        <f t="shared" si="2"/>
        <v>No Service</v>
      </c>
      <c r="AC137" s="134" t="str">
        <f>IF(OR(San[[#This Row],[Access_SL1]]="No data",San[[#This Row],[Use_SL1]]="No data",San[[#This Row],[Reliability_SL1]]="No data",San[[#This Row],[EnvPro_SL1]]="No data"),"Incomplete", "Complete")</f>
        <v>Incomplete</v>
      </c>
      <c r="AD137" s="176" t="s">
        <v>1601</v>
      </c>
      <c r="AE137" s="176" t="s">
        <v>1601</v>
      </c>
      <c r="AF137" s="136" t="s">
        <v>1601</v>
      </c>
      <c r="AG137" s="136" t="s">
        <v>1601</v>
      </c>
      <c r="AH137" s="136" t="s">
        <v>1601</v>
      </c>
      <c r="AW137" s="1">
        <f>IFERROR(VLOOKUP(San[[#This Row],[Access_SL1]],$AS$5:$AT$8,2,FALSE),"Error")</f>
        <v>0</v>
      </c>
      <c r="AX137" s="1">
        <f>IFERROR(VLOOKUP(San[[#This Row],[Use_SL1]],$AS$5:$AT$8,2,FALSE),"Error")</f>
        <v>3</v>
      </c>
      <c r="AY137" s="1" t="str">
        <f>IFERROR(VLOOKUP(San[[#This Row],[Use_SL2]],$AS$5:$AT$8,2,FALSE),"Error")</f>
        <v>Error</v>
      </c>
      <c r="AZ137" s="1" t="str">
        <f>IFERROR(VLOOKUP(San[[#This Row],[Reliability_SL1]],$AS$5:$AT$8,2,FALSE),"Error")</f>
        <v>Error</v>
      </c>
      <c r="BA137" s="1">
        <f>IFERROR(VLOOKUP(San[[#This Row],[EnvPro_SL1]],$AS$5:$AT$8,2,FALSE),"Error")</f>
        <v>2</v>
      </c>
    </row>
    <row r="138" spans="2:53">
      <c r="B138" s="133" t="s">
        <v>454</v>
      </c>
      <c r="C138" s="133" t="s">
        <v>1748</v>
      </c>
      <c r="D138" s="133" t="s">
        <v>1749</v>
      </c>
      <c r="E138" s="171" t="s">
        <v>451</v>
      </c>
      <c r="F138" s="172" t="s">
        <v>1601</v>
      </c>
      <c r="G138" s="173" t="s">
        <v>1762</v>
      </c>
      <c r="H138" s="50" t="s">
        <v>1601</v>
      </c>
      <c r="I138" s="50" t="s">
        <v>18</v>
      </c>
      <c r="J138" s="133" t="s">
        <v>1751</v>
      </c>
      <c r="K138" s="50" t="s">
        <v>1752</v>
      </c>
      <c r="L138" s="50" t="s">
        <v>1753</v>
      </c>
      <c r="M138" s="133" t="s">
        <v>1754</v>
      </c>
      <c r="N138" s="133" t="s">
        <v>1601</v>
      </c>
      <c r="O138" s="133" t="s">
        <v>1601</v>
      </c>
      <c r="P138" s="133" t="s">
        <v>1601</v>
      </c>
      <c r="Q138" s="133" t="s">
        <v>1755</v>
      </c>
      <c r="R138" s="142" t="s">
        <v>1601</v>
      </c>
      <c r="S138" s="174" t="s">
        <v>1601</v>
      </c>
      <c r="T138" s="175" t="s">
        <v>1601</v>
      </c>
      <c r="U138" s="133" t="s">
        <v>1756</v>
      </c>
      <c r="V138" s="133" t="s">
        <v>1754</v>
      </c>
      <c r="W138" s="133" t="str">
        <f>IF([Access_Indicator2]="Yes","No service",IF([Access_Indicator3]="Available", "Improved",IF([Access_Indicator4]="No", "Limited",IF(AND([Access_Indicator4]="yes", [Access_Indicator5]&lt;=[Access_Indicator6]),"Basic","Limited"))))</f>
        <v>No service</v>
      </c>
      <c r="X138" s="133" t="str">
        <f>IF([Use_Indicator1]="", "Fill in data", IF([Use_Indicator1]="All", "Improved", IF([Use_Indicator1]="Some", "Basic", IF([Use_Indicator1]="No use", "No Service"))))</f>
        <v>Improved</v>
      </c>
      <c r="Y138" s="134" t="s">
        <v>1601</v>
      </c>
      <c r="Z138" s="134" t="str">
        <f>IF(S138="No data", "No Data", IF([Reliability_Indicator2]="Yes","No Service", IF(S138="Routine", "Improved", IF(S138="Unreliable", "Basic", IF(S138="No O&amp;M", "No service")))))</f>
        <v>No Data</v>
      </c>
      <c r="AA138" s="133" t="str">
        <f>IF([EnvPro_Indicator1]="", "Fill in data", IF([EnvPro_Indicator1]="Significant pollution", "No service", IF(AND([EnvPro_Indicator1]="Not polluting groundwater &amp; not untreated in river", [EnvPro_Indicator2]="No"),"Basic", IF([EnvPro_Indicator2]="Yes", "Improved"))))</f>
        <v>Basic</v>
      </c>
      <c r="AB138" s="134" t="str">
        <f t="shared" si="2"/>
        <v>No Service</v>
      </c>
      <c r="AC138" s="134" t="str">
        <f>IF(OR(San[[#This Row],[Access_SL1]]="No data",San[[#This Row],[Use_SL1]]="No data",San[[#This Row],[Reliability_SL1]]="No data",San[[#This Row],[EnvPro_SL1]]="No data"),"Incomplete", "Complete")</f>
        <v>Incomplete</v>
      </c>
      <c r="AD138" s="176" t="s">
        <v>1601</v>
      </c>
      <c r="AE138" s="176" t="s">
        <v>1601</v>
      </c>
      <c r="AF138" s="136" t="s">
        <v>1601</v>
      </c>
      <c r="AG138" s="136" t="s">
        <v>1601</v>
      </c>
      <c r="AH138" s="136" t="s">
        <v>1601</v>
      </c>
      <c r="AW138" s="1">
        <f>IFERROR(VLOOKUP(San[[#This Row],[Access_SL1]],$AS$5:$AT$8,2,FALSE),"Error")</f>
        <v>0</v>
      </c>
      <c r="AX138" s="1">
        <f>IFERROR(VLOOKUP(San[[#This Row],[Use_SL1]],$AS$5:$AT$8,2,FALSE),"Error")</f>
        <v>3</v>
      </c>
      <c r="AY138" s="1" t="str">
        <f>IFERROR(VLOOKUP(San[[#This Row],[Use_SL2]],$AS$5:$AT$8,2,FALSE),"Error")</f>
        <v>Error</v>
      </c>
      <c r="AZ138" s="1" t="str">
        <f>IFERROR(VLOOKUP(San[[#This Row],[Reliability_SL1]],$AS$5:$AT$8,2,FALSE),"Error")</f>
        <v>Error</v>
      </c>
      <c r="BA138" s="1">
        <f>IFERROR(VLOOKUP(San[[#This Row],[EnvPro_SL1]],$AS$5:$AT$8,2,FALSE),"Error")</f>
        <v>2</v>
      </c>
    </row>
    <row r="139" spans="2:53">
      <c r="B139" s="133" t="s">
        <v>455</v>
      </c>
      <c r="C139" s="133" t="s">
        <v>1748</v>
      </c>
      <c r="D139" s="133" t="s">
        <v>1749</v>
      </c>
      <c r="E139" s="171" t="s">
        <v>451</v>
      </c>
      <c r="F139" s="172" t="s">
        <v>1601</v>
      </c>
      <c r="G139" s="173" t="s">
        <v>1764</v>
      </c>
      <c r="H139" s="50" t="s">
        <v>1601</v>
      </c>
      <c r="I139" s="50" t="s">
        <v>18</v>
      </c>
      <c r="J139" s="133" t="s">
        <v>1751</v>
      </c>
      <c r="K139" s="50" t="s">
        <v>1752</v>
      </c>
      <c r="L139" s="50" t="s">
        <v>1753</v>
      </c>
      <c r="M139" s="133" t="s">
        <v>1754</v>
      </c>
      <c r="N139" s="133" t="s">
        <v>1601</v>
      </c>
      <c r="O139" s="133" t="s">
        <v>1601</v>
      </c>
      <c r="P139" s="133" t="s">
        <v>1601</v>
      </c>
      <c r="Q139" s="133" t="s">
        <v>1755</v>
      </c>
      <c r="R139" s="142" t="s">
        <v>1601</v>
      </c>
      <c r="S139" s="174" t="s">
        <v>1601</v>
      </c>
      <c r="T139" s="175" t="s">
        <v>1601</v>
      </c>
      <c r="U139" s="133" t="s">
        <v>1756</v>
      </c>
      <c r="V139" s="133" t="s">
        <v>1754</v>
      </c>
      <c r="W139" s="133" t="str">
        <f>IF([Access_Indicator2]="Yes","No service",IF([Access_Indicator3]="Available", "Improved",IF([Access_Indicator4]="No", "Limited",IF(AND([Access_Indicator4]="yes", [Access_Indicator5]&lt;=[Access_Indicator6]),"Basic","Limited"))))</f>
        <v>No service</v>
      </c>
      <c r="X139" s="133" t="str">
        <f>IF([Use_Indicator1]="", "Fill in data", IF([Use_Indicator1]="All", "Improved", IF([Use_Indicator1]="Some", "Basic", IF([Use_Indicator1]="No use", "No Service"))))</f>
        <v>Improved</v>
      </c>
      <c r="Y139" s="134" t="s">
        <v>1601</v>
      </c>
      <c r="Z139" s="134" t="str">
        <f>IF(S139="No data", "No Data", IF([Reliability_Indicator2]="Yes","No Service", IF(S139="Routine", "Improved", IF(S139="Unreliable", "Basic", IF(S139="No O&amp;M", "No service")))))</f>
        <v>No Data</v>
      </c>
      <c r="AA139" s="133" t="str">
        <f>IF([EnvPro_Indicator1]="", "Fill in data", IF([EnvPro_Indicator1]="Significant pollution", "No service", IF(AND([EnvPro_Indicator1]="Not polluting groundwater &amp; not untreated in river", [EnvPro_Indicator2]="No"),"Basic", IF([EnvPro_Indicator2]="Yes", "Improved"))))</f>
        <v>Basic</v>
      </c>
      <c r="AB139" s="134" t="str">
        <f t="shared" si="2"/>
        <v>No Service</v>
      </c>
      <c r="AC139" s="134" t="str">
        <f>IF(OR(San[[#This Row],[Access_SL1]]="No data",San[[#This Row],[Use_SL1]]="No data",San[[#This Row],[Reliability_SL1]]="No data",San[[#This Row],[EnvPro_SL1]]="No data"),"Incomplete", "Complete")</f>
        <v>Incomplete</v>
      </c>
      <c r="AD139" s="176" t="s">
        <v>1601</v>
      </c>
      <c r="AE139" s="176" t="s">
        <v>1601</v>
      </c>
      <c r="AF139" s="136" t="s">
        <v>1601</v>
      </c>
      <c r="AG139" s="136" t="s">
        <v>1601</v>
      </c>
      <c r="AH139" s="136" t="s">
        <v>1601</v>
      </c>
      <c r="AW139" s="1">
        <f>IFERROR(VLOOKUP(San[[#This Row],[Access_SL1]],$AS$5:$AT$8,2,FALSE),"Error")</f>
        <v>0</v>
      </c>
      <c r="AX139" s="1">
        <f>IFERROR(VLOOKUP(San[[#This Row],[Use_SL1]],$AS$5:$AT$8,2,FALSE),"Error")</f>
        <v>3</v>
      </c>
      <c r="AY139" s="1" t="str">
        <f>IFERROR(VLOOKUP(San[[#This Row],[Use_SL2]],$AS$5:$AT$8,2,FALSE),"Error")</f>
        <v>Error</v>
      </c>
      <c r="AZ139" s="1" t="str">
        <f>IFERROR(VLOOKUP(San[[#This Row],[Reliability_SL1]],$AS$5:$AT$8,2,FALSE),"Error")</f>
        <v>Error</v>
      </c>
      <c r="BA139" s="1">
        <f>IFERROR(VLOOKUP(San[[#This Row],[EnvPro_SL1]],$AS$5:$AT$8,2,FALSE),"Error")</f>
        <v>2</v>
      </c>
    </row>
    <row r="140" spans="2:53">
      <c r="B140" s="133" t="s">
        <v>456</v>
      </c>
      <c r="C140" s="133" t="s">
        <v>1748</v>
      </c>
      <c r="D140" s="133" t="s">
        <v>1749</v>
      </c>
      <c r="E140" s="171" t="s">
        <v>451</v>
      </c>
      <c r="F140" s="172" t="s">
        <v>1601</v>
      </c>
      <c r="G140" s="173" t="s">
        <v>1766</v>
      </c>
      <c r="H140" s="50" t="s">
        <v>1601</v>
      </c>
      <c r="I140" s="50" t="s">
        <v>18</v>
      </c>
      <c r="J140" s="133" t="s">
        <v>1772</v>
      </c>
      <c r="K140" s="50" t="s">
        <v>1754</v>
      </c>
      <c r="L140" s="50" t="s">
        <v>1753</v>
      </c>
      <c r="M140" s="133" t="s">
        <v>1754</v>
      </c>
      <c r="N140" s="133" t="s">
        <v>1601</v>
      </c>
      <c r="O140" s="133" t="s">
        <v>1601</v>
      </c>
      <c r="P140" s="133" t="s">
        <v>1601</v>
      </c>
      <c r="Q140" s="133" t="s">
        <v>1755</v>
      </c>
      <c r="R140" s="142" t="s">
        <v>1601</v>
      </c>
      <c r="S140" s="174" t="s">
        <v>1601</v>
      </c>
      <c r="T140" s="175" t="s">
        <v>1754</v>
      </c>
      <c r="U140" s="133" t="s">
        <v>1756</v>
      </c>
      <c r="V140" s="133" t="s">
        <v>1754</v>
      </c>
      <c r="W140" s="133" t="str">
        <f>IF([Access_Indicator2]="Yes","No service",IF([Access_Indicator3]="Available", "Improved",IF([Access_Indicator4]="No", "Limited",IF(AND([Access_Indicator4]="yes", [Access_Indicator5]&lt;=[Access_Indicator6]),"Basic","Limited"))))</f>
        <v>Limited</v>
      </c>
      <c r="X140" s="133" t="str">
        <f>IF([Use_Indicator1]="", "Fill in data", IF([Use_Indicator1]="All", "Improved", IF([Use_Indicator1]="Some", "Basic", IF([Use_Indicator1]="No use", "No Service"))))</f>
        <v>Improved</v>
      </c>
      <c r="Y140" s="134" t="s">
        <v>1601</v>
      </c>
      <c r="Z140" s="134" t="str">
        <f>IF(S140="No data", "No Data", IF([Reliability_Indicator2]="Yes","No Service", IF(S140="Routine", "Improved", IF(S140="Unreliable", "Basic", IF(S140="No O&amp;M", "No service")))))</f>
        <v>No Data</v>
      </c>
      <c r="AA140" s="133" t="str">
        <f>IF([EnvPro_Indicator1]="", "Fill in data", IF([EnvPro_Indicator1]="Significant pollution", "No service", IF(AND([EnvPro_Indicator1]="Not polluting groundwater &amp; not untreated in river", [EnvPro_Indicator2]="No"),"Basic", IF([EnvPro_Indicator2]="Yes", "Improved"))))</f>
        <v>Basic</v>
      </c>
      <c r="AB140" s="134" t="str">
        <f t="shared" si="2"/>
        <v>Limited</v>
      </c>
      <c r="AC140" s="134" t="str">
        <f>IF(OR(San[[#This Row],[Access_SL1]]="No data",San[[#This Row],[Use_SL1]]="No data",San[[#This Row],[Reliability_SL1]]="No data",San[[#This Row],[EnvPro_SL1]]="No data"),"Incomplete", "Complete")</f>
        <v>Incomplete</v>
      </c>
      <c r="AD140" s="176" t="s">
        <v>1601</v>
      </c>
      <c r="AE140" s="176" t="s">
        <v>1601</v>
      </c>
      <c r="AF140" s="136" t="s">
        <v>1601</v>
      </c>
      <c r="AG140" s="136" t="s">
        <v>1601</v>
      </c>
      <c r="AH140" s="136" t="s">
        <v>1601</v>
      </c>
      <c r="AW140" s="1">
        <f>IFERROR(VLOOKUP(San[[#This Row],[Access_SL1]],$AS$5:$AT$8,2,FALSE),"Error")</f>
        <v>1</v>
      </c>
      <c r="AX140" s="1">
        <f>IFERROR(VLOOKUP(San[[#This Row],[Use_SL1]],$AS$5:$AT$8,2,FALSE),"Error")</f>
        <v>3</v>
      </c>
      <c r="AY140" s="1" t="str">
        <f>IFERROR(VLOOKUP(San[[#This Row],[Use_SL2]],$AS$5:$AT$8,2,FALSE),"Error")</f>
        <v>Error</v>
      </c>
      <c r="AZ140" s="1" t="str">
        <f>IFERROR(VLOOKUP(San[[#This Row],[Reliability_SL1]],$AS$5:$AT$8,2,FALSE),"Error")</f>
        <v>Error</v>
      </c>
      <c r="BA140" s="1">
        <f>IFERROR(VLOOKUP(San[[#This Row],[EnvPro_SL1]],$AS$5:$AT$8,2,FALSE),"Error")</f>
        <v>2</v>
      </c>
    </row>
    <row r="141" spans="2:53">
      <c r="B141" s="133" t="s">
        <v>457</v>
      </c>
      <c r="C141" s="133" t="s">
        <v>1748</v>
      </c>
      <c r="D141" s="133" t="s">
        <v>1749</v>
      </c>
      <c r="E141" s="171" t="s">
        <v>451</v>
      </c>
      <c r="F141" s="172" t="s">
        <v>1601</v>
      </c>
      <c r="G141" s="173" t="s">
        <v>1767</v>
      </c>
      <c r="H141" s="50" t="s">
        <v>1601</v>
      </c>
      <c r="I141" s="50" t="s">
        <v>18</v>
      </c>
      <c r="J141" s="133" t="s">
        <v>1772</v>
      </c>
      <c r="K141" s="50" t="s">
        <v>1754</v>
      </c>
      <c r="L141" s="50" t="s">
        <v>1753</v>
      </c>
      <c r="M141" s="133" t="s">
        <v>1754</v>
      </c>
      <c r="N141" s="133" t="s">
        <v>1601</v>
      </c>
      <c r="O141" s="133" t="s">
        <v>1601</v>
      </c>
      <c r="P141" s="133" t="s">
        <v>1601</v>
      </c>
      <c r="Q141" s="133" t="s">
        <v>1755</v>
      </c>
      <c r="R141" s="142" t="s">
        <v>1601</v>
      </c>
      <c r="S141" s="174" t="s">
        <v>1601</v>
      </c>
      <c r="T141" s="175" t="s">
        <v>1754</v>
      </c>
      <c r="U141" s="133" t="s">
        <v>1756</v>
      </c>
      <c r="V141" s="133" t="s">
        <v>1754</v>
      </c>
      <c r="W141" s="133" t="str">
        <f>IF([Access_Indicator2]="Yes","No service",IF([Access_Indicator3]="Available", "Improved",IF([Access_Indicator4]="No", "Limited",IF(AND([Access_Indicator4]="yes", [Access_Indicator5]&lt;=[Access_Indicator6]),"Basic","Limited"))))</f>
        <v>Limited</v>
      </c>
      <c r="X141" s="133" t="str">
        <f>IF([Use_Indicator1]="", "Fill in data", IF([Use_Indicator1]="All", "Improved", IF([Use_Indicator1]="Some", "Basic", IF([Use_Indicator1]="No use", "No Service"))))</f>
        <v>Improved</v>
      </c>
      <c r="Y141" s="134" t="s">
        <v>1601</v>
      </c>
      <c r="Z141" s="134" t="str">
        <f>IF(S141="No data", "No Data", IF([Reliability_Indicator2]="Yes","No Service", IF(S141="Routine", "Improved", IF(S141="Unreliable", "Basic", IF(S141="No O&amp;M", "No service")))))</f>
        <v>No Data</v>
      </c>
      <c r="AA141" s="133" t="str">
        <f>IF([EnvPro_Indicator1]="", "Fill in data", IF([EnvPro_Indicator1]="Significant pollution", "No service", IF(AND([EnvPro_Indicator1]="Not polluting groundwater &amp; not untreated in river", [EnvPro_Indicator2]="No"),"Basic", IF([EnvPro_Indicator2]="Yes", "Improved"))))</f>
        <v>Basic</v>
      </c>
      <c r="AB141" s="134" t="str">
        <f t="shared" si="2"/>
        <v>Limited</v>
      </c>
      <c r="AC141" s="134" t="str">
        <f>IF(OR(San[[#This Row],[Access_SL1]]="No data",San[[#This Row],[Use_SL1]]="No data",San[[#This Row],[Reliability_SL1]]="No data",San[[#This Row],[EnvPro_SL1]]="No data"),"Incomplete", "Complete")</f>
        <v>Incomplete</v>
      </c>
      <c r="AD141" s="176" t="s">
        <v>1601</v>
      </c>
      <c r="AE141" s="176" t="s">
        <v>1601</v>
      </c>
      <c r="AF141" s="136" t="s">
        <v>1601</v>
      </c>
      <c r="AG141" s="136" t="s">
        <v>1601</v>
      </c>
      <c r="AH141" s="136" t="s">
        <v>1601</v>
      </c>
      <c r="AW141" s="1">
        <f>IFERROR(VLOOKUP(San[[#This Row],[Access_SL1]],$AS$5:$AT$8,2,FALSE),"Error")</f>
        <v>1</v>
      </c>
      <c r="AX141" s="1">
        <f>IFERROR(VLOOKUP(San[[#This Row],[Use_SL1]],$AS$5:$AT$8,2,FALSE),"Error")</f>
        <v>3</v>
      </c>
      <c r="AY141" s="1" t="str">
        <f>IFERROR(VLOOKUP(San[[#This Row],[Use_SL2]],$AS$5:$AT$8,2,FALSE),"Error")</f>
        <v>Error</v>
      </c>
      <c r="AZ141" s="1" t="str">
        <f>IFERROR(VLOOKUP(San[[#This Row],[Reliability_SL1]],$AS$5:$AT$8,2,FALSE),"Error")</f>
        <v>Error</v>
      </c>
      <c r="BA141" s="1">
        <f>IFERROR(VLOOKUP(San[[#This Row],[EnvPro_SL1]],$AS$5:$AT$8,2,FALSE),"Error")</f>
        <v>2</v>
      </c>
    </row>
    <row r="142" spans="2:53">
      <c r="B142" s="133" t="s">
        <v>458</v>
      </c>
      <c r="C142" s="133" t="s">
        <v>1748</v>
      </c>
      <c r="D142" s="133" t="s">
        <v>1749</v>
      </c>
      <c r="E142" s="171" t="s">
        <v>451</v>
      </c>
      <c r="F142" s="172" t="s">
        <v>1601</v>
      </c>
      <c r="G142" s="173" t="s">
        <v>1769</v>
      </c>
      <c r="H142" s="50" t="s">
        <v>1601</v>
      </c>
      <c r="I142" s="50" t="s">
        <v>18</v>
      </c>
      <c r="J142" s="133" t="s">
        <v>1772</v>
      </c>
      <c r="K142" s="50" t="s">
        <v>1754</v>
      </c>
      <c r="L142" s="50" t="s">
        <v>1753</v>
      </c>
      <c r="M142" s="133" t="s">
        <v>1754</v>
      </c>
      <c r="N142" s="133" t="s">
        <v>1601</v>
      </c>
      <c r="O142" s="133" t="s">
        <v>1601</v>
      </c>
      <c r="P142" s="133" t="s">
        <v>1601</v>
      </c>
      <c r="Q142" s="133" t="s">
        <v>1755</v>
      </c>
      <c r="R142" s="142" t="s">
        <v>1601</v>
      </c>
      <c r="S142" s="174" t="s">
        <v>1601</v>
      </c>
      <c r="T142" s="175" t="s">
        <v>1754</v>
      </c>
      <c r="U142" s="133" t="s">
        <v>1756</v>
      </c>
      <c r="V142" s="133" t="s">
        <v>1754</v>
      </c>
      <c r="W142" s="133" t="str">
        <f>IF([Access_Indicator2]="Yes","No service",IF([Access_Indicator3]="Available", "Improved",IF([Access_Indicator4]="No", "Limited",IF(AND([Access_Indicator4]="yes", [Access_Indicator5]&lt;=[Access_Indicator6]),"Basic","Limited"))))</f>
        <v>Limited</v>
      </c>
      <c r="X142" s="133" t="str">
        <f>IF([Use_Indicator1]="", "Fill in data", IF([Use_Indicator1]="All", "Improved", IF([Use_Indicator1]="Some", "Basic", IF([Use_Indicator1]="No use", "No Service"))))</f>
        <v>Improved</v>
      </c>
      <c r="Y142" s="134" t="s">
        <v>1601</v>
      </c>
      <c r="Z142" s="134" t="str">
        <f>IF(S142="No data", "No Data", IF([Reliability_Indicator2]="Yes","No Service", IF(S142="Routine", "Improved", IF(S142="Unreliable", "Basic", IF(S142="No O&amp;M", "No service")))))</f>
        <v>No Data</v>
      </c>
      <c r="AA142" s="133" t="str">
        <f>IF([EnvPro_Indicator1]="", "Fill in data", IF([EnvPro_Indicator1]="Significant pollution", "No service", IF(AND([EnvPro_Indicator1]="Not polluting groundwater &amp; not untreated in river", [EnvPro_Indicator2]="No"),"Basic", IF([EnvPro_Indicator2]="Yes", "Improved"))))</f>
        <v>Basic</v>
      </c>
      <c r="AB142" s="134" t="str">
        <f t="shared" si="2"/>
        <v>Limited</v>
      </c>
      <c r="AC142" s="134" t="str">
        <f>IF(OR(San[[#This Row],[Access_SL1]]="No data",San[[#This Row],[Use_SL1]]="No data",San[[#This Row],[Reliability_SL1]]="No data",San[[#This Row],[EnvPro_SL1]]="No data"),"Incomplete", "Complete")</f>
        <v>Incomplete</v>
      </c>
      <c r="AD142" s="176" t="s">
        <v>1601</v>
      </c>
      <c r="AE142" s="176" t="s">
        <v>1601</v>
      </c>
      <c r="AF142" s="136" t="s">
        <v>1601</v>
      </c>
      <c r="AG142" s="136" t="s">
        <v>1601</v>
      </c>
      <c r="AH142" s="136" t="s">
        <v>1601</v>
      </c>
      <c r="AW142" s="1">
        <f>IFERROR(VLOOKUP(San[[#This Row],[Access_SL1]],$AS$5:$AT$8,2,FALSE),"Error")</f>
        <v>1</v>
      </c>
      <c r="AX142" s="1">
        <f>IFERROR(VLOOKUP(San[[#This Row],[Use_SL1]],$AS$5:$AT$8,2,FALSE),"Error")</f>
        <v>3</v>
      </c>
      <c r="AY142" s="1" t="str">
        <f>IFERROR(VLOOKUP(San[[#This Row],[Use_SL2]],$AS$5:$AT$8,2,FALSE),"Error")</f>
        <v>Error</v>
      </c>
      <c r="AZ142" s="1" t="str">
        <f>IFERROR(VLOOKUP(San[[#This Row],[Reliability_SL1]],$AS$5:$AT$8,2,FALSE),"Error")</f>
        <v>Error</v>
      </c>
      <c r="BA142" s="1">
        <f>IFERROR(VLOOKUP(San[[#This Row],[EnvPro_SL1]],$AS$5:$AT$8,2,FALSE),"Error")</f>
        <v>2</v>
      </c>
    </row>
    <row r="143" spans="2:53">
      <c r="B143" s="133" t="s">
        <v>459</v>
      </c>
      <c r="C143" s="133" t="s">
        <v>1748</v>
      </c>
      <c r="D143" s="133" t="s">
        <v>1749</v>
      </c>
      <c r="E143" s="171" t="s">
        <v>451</v>
      </c>
      <c r="F143" s="172" t="s">
        <v>1601</v>
      </c>
      <c r="G143" s="173" t="s">
        <v>1770</v>
      </c>
      <c r="H143" s="50" t="s">
        <v>1601</v>
      </c>
      <c r="I143" s="50" t="s">
        <v>18</v>
      </c>
      <c r="J143" s="133" t="s">
        <v>1772</v>
      </c>
      <c r="K143" s="50" t="s">
        <v>1754</v>
      </c>
      <c r="L143" s="50" t="s">
        <v>1753</v>
      </c>
      <c r="M143" s="133" t="s">
        <v>1754</v>
      </c>
      <c r="N143" s="133" t="s">
        <v>1601</v>
      </c>
      <c r="O143" s="133" t="s">
        <v>1601</v>
      </c>
      <c r="P143" s="133" t="s">
        <v>1601</v>
      </c>
      <c r="Q143" s="133" t="s">
        <v>1755</v>
      </c>
      <c r="R143" s="142" t="s">
        <v>1601</v>
      </c>
      <c r="S143" s="174" t="s">
        <v>1601</v>
      </c>
      <c r="T143" s="175" t="s">
        <v>1754</v>
      </c>
      <c r="U143" s="133" t="s">
        <v>1756</v>
      </c>
      <c r="V143" s="133" t="s">
        <v>1754</v>
      </c>
      <c r="W143" s="133" t="str">
        <f>IF([Access_Indicator2]="Yes","No service",IF([Access_Indicator3]="Available", "Improved",IF([Access_Indicator4]="No", "Limited",IF(AND([Access_Indicator4]="yes", [Access_Indicator5]&lt;=[Access_Indicator6]),"Basic","Limited"))))</f>
        <v>Limited</v>
      </c>
      <c r="X143" s="133" t="str">
        <f>IF([Use_Indicator1]="", "Fill in data", IF([Use_Indicator1]="All", "Improved", IF([Use_Indicator1]="Some", "Basic", IF([Use_Indicator1]="No use", "No Service"))))</f>
        <v>Improved</v>
      </c>
      <c r="Y143" s="134" t="s">
        <v>1601</v>
      </c>
      <c r="Z143" s="134" t="str">
        <f>IF(S143="No data", "No Data", IF([Reliability_Indicator2]="Yes","No Service", IF(S143="Routine", "Improved", IF(S143="Unreliable", "Basic", IF(S143="No O&amp;M", "No service")))))</f>
        <v>No Data</v>
      </c>
      <c r="AA143" s="133" t="str">
        <f>IF([EnvPro_Indicator1]="", "Fill in data", IF([EnvPro_Indicator1]="Significant pollution", "No service", IF(AND([EnvPro_Indicator1]="Not polluting groundwater &amp; not untreated in river", [EnvPro_Indicator2]="No"),"Basic", IF([EnvPro_Indicator2]="Yes", "Improved"))))</f>
        <v>Basic</v>
      </c>
      <c r="AB143" s="134" t="str">
        <f t="shared" si="2"/>
        <v>Limited</v>
      </c>
      <c r="AC143" s="134" t="str">
        <f>IF(OR(San[[#This Row],[Access_SL1]]="No data",San[[#This Row],[Use_SL1]]="No data",San[[#This Row],[Reliability_SL1]]="No data",San[[#This Row],[EnvPro_SL1]]="No data"),"Incomplete", "Complete")</f>
        <v>Incomplete</v>
      </c>
      <c r="AD143" s="176" t="s">
        <v>1601</v>
      </c>
      <c r="AE143" s="176" t="s">
        <v>1601</v>
      </c>
      <c r="AF143" s="136" t="s">
        <v>1601</v>
      </c>
      <c r="AG143" s="136" t="s">
        <v>1601</v>
      </c>
      <c r="AH143" s="136" t="s">
        <v>1601</v>
      </c>
      <c r="AW143" s="1">
        <f>IFERROR(VLOOKUP(San[[#This Row],[Access_SL1]],$AS$5:$AT$8,2,FALSE),"Error")</f>
        <v>1</v>
      </c>
      <c r="AX143" s="1">
        <f>IFERROR(VLOOKUP(San[[#This Row],[Use_SL1]],$AS$5:$AT$8,2,FALSE),"Error")</f>
        <v>3</v>
      </c>
      <c r="AY143" s="1" t="str">
        <f>IFERROR(VLOOKUP(San[[#This Row],[Use_SL2]],$AS$5:$AT$8,2,FALSE),"Error")</f>
        <v>Error</v>
      </c>
      <c r="AZ143" s="1" t="str">
        <f>IFERROR(VLOOKUP(San[[#This Row],[Reliability_SL1]],$AS$5:$AT$8,2,FALSE),"Error")</f>
        <v>Error</v>
      </c>
      <c r="BA143" s="1">
        <f>IFERROR(VLOOKUP(San[[#This Row],[EnvPro_SL1]],$AS$5:$AT$8,2,FALSE),"Error")</f>
        <v>2</v>
      </c>
    </row>
    <row r="144" spans="2:53">
      <c r="B144" s="133" t="s">
        <v>460</v>
      </c>
      <c r="C144" s="133" t="s">
        <v>1748</v>
      </c>
      <c r="D144" s="133" t="s">
        <v>1749</v>
      </c>
      <c r="E144" s="171" t="s">
        <v>451</v>
      </c>
      <c r="F144" s="172" t="s">
        <v>1601</v>
      </c>
      <c r="G144" s="173" t="s">
        <v>1771</v>
      </c>
      <c r="H144" s="50" t="s">
        <v>1601</v>
      </c>
      <c r="I144" s="50" t="s">
        <v>18</v>
      </c>
      <c r="J144" s="133" t="s">
        <v>1751</v>
      </c>
      <c r="K144" s="50" t="s">
        <v>1752</v>
      </c>
      <c r="L144" s="50" t="s">
        <v>1753</v>
      </c>
      <c r="M144" s="133" t="s">
        <v>1754</v>
      </c>
      <c r="N144" s="133" t="s">
        <v>1601</v>
      </c>
      <c r="O144" s="133" t="s">
        <v>1601</v>
      </c>
      <c r="P144" s="133" t="s">
        <v>1601</v>
      </c>
      <c r="Q144" s="133" t="s">
        <v>1755</v>
      </c>
      <c r="R144" s="142" t="s">
        <v>1601</v>
      </c>
      <c r="S144" s="174" t="s">
        <v>1601</v>
      </c>
      <c r="T144" s="175" t="s">
        <v>1601</v>
      </c>
      <c r="U144" s="133" t="s">
        <v>1756</v>
      </c>
      <c r="V144" s="133" t="s">
        <v>1754</v>
      </c>
      <c r="W144" s="133" t="str">
        <f>IF([Access_Indicator2]="Yes","No service",IF([Access_Indicator3]="Available", "Improved",IF([Access_Indicator4]="No", "Limited",IF(AND([Access_Indicator4]="yes", [Access_Indicator5]&lt;=[Access_Indicator6]),"Basic","Limited"))))</f>
        <v>No service</v>
      </c>
      <c r="X144" s="133" t="str">
        <f>IF([Use_Indicator1]="", "Fill in data", IF([Use_Indicator1]="All", "Improved", IF([Use_Indicator1]="Some", "Basic", IF([Use_Indicator1]="No use", "No Service"))))</f>
        <v>Improved</v>
      </c>
      <c r="Y144" s="134" t="s">
        <v>1601</v>
      </c>
      <c r="Z144" s="134" t="str">
        <f>IF(S144="No data", "No Data", IF([Reliability_Indicator2]="Yes","No Service", IF(S144="Routine", "Improved", IF(S144="Unreliable", "Basic", IF(S144="No O&amp;M", "No service")))))</f>
        <v>No Data</v>
      </c>
      <c r="AA144" s="133" t="str">
        <f>IF([EnvPro_Indicator1]="", "Fill in data", IF([EnvPro_Indicator1]="Significant pollution", "No service", IF(AND([EnvPro_Indicator1]="Not polluting groundwater &amp; not untreated in river", [EnvPro_Indicator2]="No"),"Basic", IF([EnvPro_Indicator2]="Yes", "Improved"))))</f>
        <v>Basic</v>
      </c>
      <c r="AB144" s="134" t="str">
        <f t="shared" si="2"/>
        <v>No Service</v>
      </c>
      <c r="AC144" s="134" t="str">
        <f>IF(OR(San[[#This Row],[Access_SL1]]="No data",San[[#This Row],[Use_SL1]]="No data",San[[#This Row],[Reliability_SL1]]="No data",San[[#This Row],[EnvPro_SL1]]="No data"),"Incomplete", "Complete")</f>
        <v>Incomplete</v>
      </c>
      <c r="AD144" s="176" t="s">
        <v>1601</v>
      </c>
      <c r="AE144" s="176" t="s">
        <v>1601</v>
      </c>
      <c r="AF144" s="136" t="s">
        <v>1601</v>
      </c>
      <c r="AG144" s="136" t="s">
        <v>1601</v>
      </c>
      <c r="AH144" s="136" t="s">
        <v>1601</v>
      </c>
      <c r="AW144" s="1">
        <f>IFERROR(VLOOKUP(San[[#This Row],[Access_SL1]],$AS$5:$AT$8,2,FALSE),"Error")</f>
        <v>0</v>
      </c>
      <c r="AX144" s="1">
        <f>IFERROR(VLOOKUP(San[[#This Row],[Use_SL1]],$AS$5:$AT$8,2,FALSE),"Error")</f>
        <v>3</v>
      </c>
      <c r="AY144" s="1" t="str">
        <f>IFERROR(VLOOKUP(San[[#This Row],[Use_SL2]],$AS$5:$AT$8,2,FALSE),"Error")</f>
        <v>Error</v>
      </c>
      <c r="AZ144" s="1" t="str">
        <f>IFERROR(VLOOKUP(San[[#This Row],[Reliability_SL1]],$AS$5:$AT$8,2,FALSE),"Error")</f>
        <v>Error</v>
      </c>
      <c r="BA144" s="1">
        <f>IFERROR(VLOOKUP(San[[#This Row],[EnvPro_SL1]],$AS$5:$AT$8,2,FALSE),"Error")</f>
        <v>2</v>
      </c>
    </row>
    <row r="145" spans="2:53">
      <c r="B145" s="133" t="s">
        <v>461</v>
      </c>
      <c r="C145" s="133" t="s">
        <v>1748</v>
      </c>
      <c r="D145" s="133" t="s">
        <v>1749</v>
      </c>
      <c r="E145" s="171" t="s">
        <v>451</v>
      </c>
      <c r="F145" s="172" t="s">
        <v>1601</v>
      </c>
      <c r="G145" s="173" t="s">
        <v>1778</v>
      </c>
      <c r="H145" s="50" t="s">
        <v>1601</v>
      </c>
      <c r="I145" s="50" t="s">
        <v>18</v>
      </c>
      <c r="J145" s="133" t="s">
        <v>1751</v>
      </c>
      <c r="K145" s="50" t="s">
        <v>1752</v>
      </c>
      <c r="L145" s="50" t="s">
        <v>1753</v>
      </c>
      <c r="M145" s="133" t="s">
        <v>1754</v>
      </c>
      <c r="N145" s="133" t="s">
        <v>1601</v>
      </c>
      <c r="O145" s="133" t="s">
        <v>1601</v>
      </c>
      <c r="P145" s="133" t="s">
        <v>1601</v>
      </c>
      <c r="Q145" s="133" t="s">
        <v>1755</v>
      </c>
      <c r="R145" s="142" t="s">
        <v>1601</v>
      </c>
      <c r="S145" s="174" t="s">
        <v>1601</v>
      </c>
      <c r="T145" s="175" t="s">
        <v>1601</v>
      </c>
      <c r="U145" s="133" t="s">
        <v>1756</v>
      </c>
      <c r="V145" s="133" t="s">
        <v>1754</v>
      </c>
      <c r="W145" s="133" t="str">
        <f>IF([Access_Indicator2]="Yes","No service",IF([Access_Indicator3]="Available", "Improved",IF([Access_Indicator4]="No", "Limited",IF(AND([Access_Indicator4]="yes", [Access_Indicator5]&lt;=[Access_Indicator6]),"Basic","Limited"))))</f>
        <v>No service</v>
      </c>
      <c r="X145" s="133" t="str">
        <f>IF([Use_Indicator1]="", "Fill in data", IF([Use_Indicator1]="All", "Improved", IF([Use_Indicator1]="Some", "Basic", IF([Use_Indicator1]="No use", "No Service"))))</f>
        <v>Improved</v>
      </c>
      <c r="Y145" s="134" t="s">
        <v>1601</v>
      </c>
      <c r="Z145" s="134" t="str">
        <f>IF(S145="No data", "No Data", IF([Reliability_Indicator2]="Yes","No Service", IF(S145="Routine", "Improved", IF(S145="Unreliable", "Basic", IF(S145="No O&amp;M", "No service")))))</f>
        <v>No Data</v>
      </c>
      <c r="AA145" s="133" t="str">
        <f>IF([EnvPro_Indicator1]="", "Fill in data", IF([EnvPro_Indicator1]="Significant pollution", "No service", IF(AND([EnvPro_Indicator1]="Not polluting groundwater &amp; not untreated in river", [EnvPro_Indicator2]="No"),"Basic", IF([EnvPro_Indicator2]="Yes", "Improved"))))</f>
        <v>Basic</v>
      </c>
      <c r="AB145" s="134" t="str">
        <f t="shared" si="2"/>
        <v>No Service</v>
      </c>
      <c r="AC145" s="134" t="str">
        <f>IF(OR(San[[#This Row],[Access_SL1]]="No data",San[[#This Row],[Use_SL1]]="No data",San[[#This Row],[Reliability_SL1]]="No data",San[[#This Row],[EnvPro_SL1]]="No data"),"Incomplete", "Complete")</f>
        <v>Incomplete</v>
      </c>
      <c r="AD145" s="176" t="s">
        <v>1601</v>
      </c>
      <c r="AE145" s="176" t="s">
        <v>1601</v>
      </c>
      <c r="AF145" s="136" t="s">
        <v>1601</v>
      </c>
      <c r="AG145" s="136" t="s">
        <v>1601</v>
      </c>
      <c r="AH145" s="136" t="s">
        <v>1601</v>
      </c>
      <c r="AW145" s="1">
        <f>IFERROR(VLOOKUP(San[[#This Row],[Access_SL1]],$AS$5:$AT$8,2,FALSE),"Error")</f>
        <v>0</v>
      </c>
      <c r="AX145" s="1">
        <f>IFERROR(VLOOKUP(San[[#This Row],[Use_SL1]],$AS$5:$AT$8,2,FALSE),"Error")</f>
        <v>3</v>
      </c>
      <c r="AY145" s="1" t="str">
        <f>IFERROR(VLOOKUP(San[[#This Row],[Use_SL2]],$AS$5:$AT$8,2,FALSE),"Error")</f>
        <v>Error</v>
      </c>
      <c r="AZ145" s="1" t="str">
        <f>IFERROR(VLOOKUP(San[[#This Row],[Reliability_SL1]],$AS$5:$AT$8,2,FALSE),"Error")</f>
        <v>Error</v>
      </c>
      <c r="BA145" s="1">
        <f>IFERROR(VLOOKUP(San[[#This Row],[EnvPro_SL1]],$AS$5:$AT$8,2,FALSE),"Error")</f>
        <v>2</v>
      </c>
    </row>
    <row r="146" spans="2:53">
      <c r="B146" s="133" t="s">
        <v>462</v>
      </c>
      <c r="C146" s="133" t="s">
        <v>1748</v>
      </c>
      <c r="D146" s="133" t="s">
        <v>1749</v>
      </c>
      <c r="E146" s="171" t="s">
        <v>451</v>
      </c>
      <c r="F146" s="172" t="s">
        <v>1601</v>
      </c>
      <c r="G146" s="173" t="s">
        <v>1780</v>
      </c>
      <c r="H146" s="50" t="s">
        <v>1601</v>
      </c>
      <c r="I146" s="50" t="s">
        <v>18</v>
      </c>
      <c r="J146" s="133" t="s">
        <v>1772</v>
      </c>
      <c r="K146" s="50" t="s">
        <v>1754</v>
      </c>
      <c r="L146" s="50" t="s">
        <v>1753</v>
      </c>
      <c r="M146" s="133" t="s">
        <v>1754</v>
      </c>
      <c r="N146" s="133" t="s">
        <v>1601</v>
      </c>
      <c r="O146" s="133" t="s">
        <v>1601</v>
      </c>
      <c r="P146" s="133" t="s">
        <v>1601</v>
      </c>
      <c r="Q146" s="133" t="s">
        <v>1755</v>
      </c>
      <c r="R146" s="142" t="s">
        <v>1601</v>
      </c>
      <c r="S146" s="174" t="s">
        <v>1601</v>
      </c>
      <c r="T146" s="175" t="s">
        <v>1754</v>
      </c>
      <c r="U146" s="133" t="s">
        <v>1756</v>
      </c>
      <c r="V146" s="133" t="s">
        <v>1754</v>
      </c>
      <c r="W146" s="133" t="str">
        <f>IF([Access_Indicator2]="Yes","No service",IF([Access_Indicator3]="Available", "Improved",IF([Access_Indicator4]="No", "Limited",IF(AND([Access_Indicator4]="yes", [Access_Indicator5]&lt;=[Access_Indicator6]),"Basic","Limited"))))</f>
        <v>Limited</v>
      </c>
      <c r="X146" s="133" t="str">
        <f>IF([Use_Indicator1]="", "Fill in data", IF([Use_Indicator1]="All", "Improved", IF([Use_Indicator1]="Some", "Basic", IF([Use_Indicator1]="No use", "No Service"))))</f>
        <v>Improved</v>
      </c>
      <c r="Y146" s="134" t="s">
        <v>1601</v>
      </c>
      <c r="Z146" s="134" t="str">
        <f>IF(S146="No data", "No Data", IF([Reliability_Indicator2]="Yes","No Service", IF(S146="Routine", "Improved", IF(S146="Unreliable", "Basic", IF(S146="No O&amp;M", "No service")))))</f>
        <v>No Data</v>
      </c>
      <c r="AA146" s="133" t="str">
        <f>IF([EnvPro_Indicator1]="", "Fill in data", IF([EnvPro_Indicator1]="Significant pollution", "No service", IF(AND([EnvPro_Indicator1]="Not polluting groundwater &amp; not untreated in river", [EnvPro_Indicator2]="No"),"Basic", IF([EnvPro_Indicator2]="Yes", "Improved"))))</f>
        <v>Basic</v>
      </c>
      <c r="AB146" s="134" t="str">
        <f t="shared" si="2"/>
        <v>Limited</v>
      </c>
      <c r="AC146" s="134" t="str">
        <f>IF(OR(San[[#This Row],[Access_SL1]]="No data",San[[#This Row],[Use_SL1]]="No data",San[[#This Row],[Reliability_SL1]]="No data",San[[#This Row],[EnvPro_SL1]]="No data"),"Incomplete", "Complete")</f>
        <v>Incomplete</v>
      </c>
      <c r="AD146" s="176" t="s">
        <v>1601</v>
      </c>
      <c r="AE146" s="176" t="s">
        <v>1601</v>
      </c>
      <c r="AF146" s="136" t="s">
        <v>1601</v>
      </c>
      <c r="AG146" s="136" t="s">
        <v>1601</v>
      </c>
      <c r="AH146" s="136" t="s">
        <v>1601</v>
      </c>
      <c r="AW146" s="1">
        <f>IFERROR(VLOOKUP(San[[#This Row],[Access_SL1]],$AS$5:$AT$8,2,FALSE),"Error")</f>
        <v>1</v>
      </c>
      <c r="AX146" s="1">
        <f>IFERROR(VLOOKUP(San[[#This Row],[Use_SL1]],$AS$5:$AT$8,2,FALSE),"Error")</f>
        <v>3</v>
      </c>
      <c r="AY146" s="1" t="str">
        <f>IFERROR(VLOOKUP(San[[#This Row],[Use_SL2]],$AS$5:$AT$8,2,FALSE),"Error")</f>
        <v>Error</v>
      </c>
      <c r="AZ146" s="1" t="str">
        <f>IFERROR(VLOOKUP(San[[#This Row],[Reliability_SL1]],$AS$5:$AT$8,2,FALSE),"Error")</f>
        <v>Error</v>
      </c>
      <c r="BA146" s="1">
        <f>IFERROR(VLOOKUP(San[[#This Row],[EnvPro_SL1]],$AS$5:$AT$8,2,FALSE),"Error")</f>
        <v>2</v>
      </c>
    </row>
    <row r="147" spans="2:53">
      <c r="B147" s="133" t="s">
        <v>463</v>
      </c>
      <c r="C147" s="133" t="s">
        <v>1748</v>
      </c>
      <c r="D147" s="133" t="s">
        <v>1749</v>
      </c>
      <c r="E147" s="171" t="s">
        <v>451</v>
      </c>
      <c r="F147" s="172" t="s">
        <v>1601</v>
      </c>
      <c r="G147" s="173" t="s">
        <v>1781</v>
      </c>
      <c r="H147" s="50" t="s">
        <v>1601</v>
      </c>
      <c r="I147" s="50" t="s">
        <v>18</v>
      </c>
      <c r="J147" s="133" t="s">
        <v>1772</v>
      </c>
      <c r="K147" s="50" t="s">
        <v>1754</v>
      </c>
      <c r="L147" s="50" t="s">
        <v>1753</v>
      </c>
      <c r="M147" s="133" t="s">
        <v>1754</v>
      </c>
      <c r="N147" s="133" t="s">
        <v>1601</v>
      </c>
      <c r="O147" s="133" t="s">
        <v>1601</v>
      </c>
      <c r="P147" s="133" t="s">
        <v>1601</v>
      </c>
      <c r="Q147" s="133" t="s">
        <v>1755</v>
      </c>
      <c r="R147" s="142" t="s">
        <v>1601</v>
      </c>
      <c r="S147" s="174" t="s">
        <v>1601</v>
      </c>
      <c r="T147" s="175" t="s">
        <v>1754</v>
      </c>
      <c r="U147" s="133" t="s">
        <v>1756</v>
      </c>
      <c r="V147" s="133" t="s">
        <v>1754</v>
      </c>
      <c r="W147" s="133" t="str">
        <f>IF([Access_Indicator2]="Yes","No service",IF([Access_Indicator3]="Available", "Improved",IF([Access_Indicator4]="No", "Limited",IF(AND([Access_Indicator4]="yes", [Access_Indicator5]&lt;=[Access_Indicator6]),"Basic","Limited"))))</f>
        <v>Limited</v>
      </c>
      <c r="X147" s="133" t="str">
        <f>IF([Use_Indicator1]="", "Fill in data", IF([Use_Indicator1]="All", "Improved", IF([Use_Indicator1]="Some", "Basic", IF([Use_Indicator1]="No use", "No Service"))))</f>
        <v>Improved</v>
      </c>
      <c r="Y147" s="134" t="s">
        <v>1601</v>
      </c>
      <c r="Z147" s="134" t="str">
        <f>IF(S147="No data", "No Data", IF([Reliability_Indicator2]="Yes","No Service", IF(S147="Routine", "Improved", IF(S147="Unreliable", "Basic", IF(S147="No O&amp;M", "No service")))))</f>
        <v>No Data</v>
      </c>
      <c r="AA147" s="133" t="str">
        <f>IF([EnvPro_Indicator1]="", "Fill in data", IF([EnvPro_Indicator1]="Significant pollution", "No service", IF(AND([EnvPro_Indicator1]="Not polluting groundwater &amp; not untreated in river", [EnvPro_Indicator2]="No"),"Basic", IF([EnvPro_Indicator2]="Yes", "Improved"))))</f>
        <v>Basic</v>
      </c>
      <c r="AB147" s="134" t="str">
        <f t="shared" si="2"/>
        <v>Limited</v>
      </c>
      <c r="AC147" s="134" t="str">
        <f>IF(OR(San[[#This Row],[Access_SL1]]="No data",San[[#This Row],[Use_SL1]]="No data",San[[#This Row],[Reliability_SL1]]="No data",San[[#This Row],[EnvPro_SL1]]="No data"),"Incomplete", "Complete")</f>
        <v>Incomplete</v>
      </c>
      <c r="AD147" s="176" t="s">
        <v>1601</v>
      </c>
      <c r="AE147" s="176" t="s">
        <v>1601</v>
      </c>
      <c r="AF147" s="136" t="s">
        <v>1601</v>
      </c>
      <c r="AG147" s="136" t="s">
        <v>1601</v>
      </c>
      <c r="AH147" s="136" t="s">
        <v>1601</v>
      </c>
      <c r="AW147" s="1">
        <f>IFERROR(VLOOKUP(San[[#This Row],[Access_SL1]],$AS$5:$AT$8,2,FALSE),"Error")</f>
        <v>1</v>
      </c>
      <c r="AX147" s="1">
        <f>IFERROR(VLOOKUP(San[[#This Row],[Use_SL1]],$AS$5:$AT$8,2,FALSE),"Error")</f>
        <v>3</v>
      </c>
      <c r="AY147" s="1" t="str">
        <f>IFERROR(VLOOKUP(San[[#This Row],[Use_SL2]],$AS$5:$AT$8,2,FALSE),"Error")</f>
        <v>Error</v>
      </c>
      <c r="AZ147" s="1" t="str">
        <f>IFERROR(VLOOKUP(San[[#This Row],[Reliability_SL1]],$AS$5:$AT$8,2,FALSE),"Error")</f>
        <v>Error</v>
      </c>
      <c r="BA147" s="1">
        <f>IFERROR(VLOOKUP(San[[#This Row],[EnvPro_SL1]],$AS$5:$AT$8,2,FALSE),"Error")</f>
        <v>2</v>
      </c>
    </row>
    <row r="148" spans="2:53">
      <c r="B148" s="133" t="s">
        <v>464</v>
      </c>
      <c r="C148" s="133" t="s">
        <v>1748</v>
      </c>
      <c r="D148" s="133" t="s">
        <v>1749</v>
      </c>
      <c r="E148" s="171" t="s">
        <v>465</v>
      </c>
      <c r="F148" s="172" t="s">
        <v>1624</v>
      </c>
      <c r="G148" s="173" t="s">
        <v>1750</v>
      </c>
      <c r="H148" s="50" t="s">
        <v>1601</v>
      </c>
      <c r="I148" s="50" t="s">
        <v>18</v>
      </c>
      <c r="J148" s="133" t="s">
        <v>1751</v>
      </c>
      <c r="K148" s="50" t="s">
        <v>1752</v>
      </c>
      <c r="L148" s="50" t="s">
        <v>1753</v>
      </c>
      <c r="M148" s="133" t="s">
        <v>1754</v>
      </c>
      <c r="N148" s="133" t="s">
        <v>1601</v>
      </c>
      <c r="O148" s="133" t="s">
        <v>1601</v>
      </c>
      <c r="P148" s="133" t="s">
        <v>1601</v>
      </c>
      <c r="Q148" s="133" t="s">
        <v>1755</v>
      </c>
      <c r="R148" s="142" t="s">
        <v>1601</v>
      </c>
      <c r="S148" s="174" t="s">
        <v>1601</v>
      </c>
      <c r="T148" s="175" t="s">
        <v>1601</v>
      </c>
      <c r="U148" s="133" t="s">
        <v>1756</v>
      </c>
      <c r="V148" s="133" t="s">
        <v>1754</v>
      </c>
      <c r="W148" s="133" t="str">
        <f>IF([Access_Indicator2]="Yes","No service",IF([Access_Indicator3]="Available", "Improved",IF([Access_Indicator4]="No", "Limited",IF(AND([Access_Indicator4]="yes", [Access_Indicator5]&lt;=[Access_Indicator6]),"Basic","Limited"))))</f>
        <v>No service</v>
      </c>
      <c r="X148" s="133" t="str">
        <f>IF([Use_Indicator1]="", "Fill in data", IF([Use_Indicator1]="All", "Improved", IF([Use_Indicator1]="Some", "Basic", IF([Use_Indicator1]="No use", "No Service"))))</f>
        <v>Improved</v>
      </c>
      <c r="Y148" s="134" t="s">
        <v>1601</v>
      </c>
      <c r="Z148" s="134" t="str">
        <f>IF(S148="No data", "No Data", IF([Reliability_Indicator2]="Yes","No Service", IF(S148="Routine", "Improved", IF(S148="Unreliable", "Basic", IF(S148="No O&amp;M", "No service")))))</f>
        <v>No Data</v>
      </c>
      <c r="AA148" s="133" t="str">
        <f>IF([EnvPro_Indicator1]="", "Fill in data", IF([EnvPro_Indicator1]="Significant pollution", "No service", IF(AND([EnvPro_Indicator1]="Not polluting groundwater &amp; not untreated in river", [EnvPro_Indicator2]="No"),"Basic", IF([EnvPro_Indicator2]="Yes", "Improved"))))</f>
        <v>Basic</v>
      </c>
      <c r="AB148" s="134" t="str">
        <f t="shared" si="2"/>
        <v>No Service</v>
      </c>
      <c r="AC148" s="134" t="str">
        <f>IF(OR(San[[#This Row],[Access_SL1]]="No data",San[[#This Row],[Use_SL1]]="No data",San[[#This Row],[Reliability_SL1]]="No data",San[[#This Row],[EnvPro_SL1]]="No data"),"Incomplete", "Complete")</f>
        <v>Incomplete</v>
      </c>
      <c r="AD148" s="176" t="s">
        <v>1601</v>
      </c>
      <c r="AE148" s="176" t="s">
        <v>1601</v>
      </c>
      <c r="AF148" s="136" t="s">
        <v>1601</v>
      </c>
      <c r="AG148" s="136" t="s">
        <v>1601</v>
      </c>
      <c r="AH148" s="136" t="s">
        <v>1601</v>
      </c>
      <c r="AW148" s="1">
        <f>IFERROR(VLOOKUP(San[[#This Row],[Access_SL1]],$AS$5:$AT$8,2,FALSE),"Error")</f>
        <v>0</v>
      </c>
      <c r="AX148" s="1">
        <f>IFERROR(VLOOKUP(San[[#This Row],[Use_SL1]],$AS$5:$AT$8,2,FALSE),"Error")</f>
        <v>3</v>
      </c>
      <c r="AY148" s="1" t="str">
        <f>IFERROR(VLOOKUP(San[[#This Row],[Use_SL2]],$AS$5:$AT$8,2,FALSE),"Error")</f>
        <v>Error</v>
      </c>
      <c r="AZ148" s="1" t="str">
        <f>IFERROR(VLOOKUP(San[[#This Row],[Reliability_SL1]],$AS$5:$AT$8,2,FALSE),"Error")</f>
        <v>Error</v>
      </c>
      <c r="BA148" s="1">
        <f>IFERROR(VLOOKUP(San[[#This Row],[EnvPro_SL1]],$AS$5:$AT$8,2,FALSE),"Error")</f>
        <v>2</v>
      </c>
    </row>
    <row r="149" spans="2:53">
      <c r="B149" s="133" t="s">
        <v>466</v>
      </c>
      <c r="C149" s="133" t="s">
        <v>1748</v>
      </c>
      <c r="D149" s="133" t="s">
        <v>1749</v>
      </c>
      <c r="E149" s="171" t="s">
        <v>465</v>
      </c>
      <c r="F149" s="172" t="s">
        <v>1624</v>
      </c>
      <c r="G149" s="173" t="s">
        <v>1758</v>
      </c>
      <c r="H149" s="50" t="s">
        <v>1601</v>
      </c>
      <c r="I149" s="50" t="s">
        <v>18</v>
      </c>
      <c r="J149" s="133" t="s">
        <v>1751</v>
      </c>
      <c r="K149" s="50" t="s">
        <v>1752</v>
      </c>
      <c r="L149" s="50" t="s">
        <v>1753</v>
      </c>
      <c r="M149" s="133" t="s">
        <v>1754</v>
      </c>
      <c r="N149" s="133" t="s">
        <v>1601</v>
      </c>
      <c r="O149" s="133" t="s">
        <v>1601</v>
      </c>
      <c r="P149" s="133" t="s">
        <v>1601</v>
      </c>
      <c r="Q149" s="133" t="s">
        <v>1755</v>
      </c>
      <c r="R149" s="142" t="s">
        <v>1601</v>
      </c>
      <c r="S149" s="174" t="s">
        <v>1601</v>
      </c>
      <c r="T149" s="175" t="s">
        <v>1601</v>
      </c>
      <c r="U149" s="133" t="s">
        <v>1756</v>
      </c>
      <c r="V149" s="133" t="s">
        <v>1754</v>
      </c>
      <c r="W149" s="133" t="str">
        <f>IF([Access_Indicator2]="Yes","No service",IF([Access_Indicator3]="Available", "Improved",IF([Access_Indicator4]="No", "Limited",IF(AND([Access_Indicator4]="yes", [Access_Indicator5]&lt;=[Access_Indicator6]),"Basic","Limited"))))</f>
        <v>No service</v>
      </c>
      <c r="X149" s="133" t="str">
        <f>IF([Use_Indicator1]="", "Fill in data", IF([Use_Indicator1]="All", "Improved", IF([Use_Indicator1]="Some", "Basic", IF([Use_Indicator1]="No use", "No Service"))))</f>
        <v>Improved</v>
      </c>
      <c r="Y149" s="134" t="s">
        <v>1601</v>
      </c>
      <c r="Z149" s="134" t="str">
        <f>IF(S149="No data", "No Data", IF([Reliability_Indicator2]="Yes","No Service", IF(S149="Routine", "Improved", IF(S149="Unreliable", "Basic", IF(S149="No O&amp;M", "No service")))))</f>
        <v>No Data</v>
      </c>
      <c r="AA149" s="133" t="str">
        <f>IF([EnvPro_Indicator1]="", "Fill in data", IF([EnvPro_Indicator1]="Significant pollution", "No service", IF(AND([EnvPro_Indicator1]="Not polluting groundwater &amp; not untreated in river", [EnvPro_Indicator2]="No"),"Basic", IF([EnvPro_Indicator2]="Yes", "Improved"))))</f>
        <v>Basic</v>
      </c>
      <c r="AB149" s="134" t="str">
        <f t="shared" si="2"/>
        <v>No Service</v>
      </c>
      <c r="AC149" s="134" t="str">
        <f>IF(OR(San[[#This Row],[Access_SL1]]="No data",San[[#This Row],[Use_SL1]]="No data",San[[#This Row],[Reliability_SL1]]="No data",San[[#This Row],[EnvPro_SL1]]="No data"),"Incomplete", "Complete")</f>
        <v>Incomplete</v>
      </c>
      <c r="AD149" s="176" t="s">
        <v>1601</v>
      </c>
      <c r="AE149" s="176" t="s">
        <v>1601</v>
      </c>
      <c r="AF149" s="136" t="s">
        <v>1601</v>
      </c>
      <c r="AG149" s="136" t="s">
        <v>1601</v>
      </c>
      <c r="AH149" s="136" t="s">
        <v>1601</v>
      </c>
      <c r="AW149" s="1">
        <f>IFERROR(VLOOKUP(San[[#This Row],[Access_SL1]],$AS$5:$AT$8,2,FALSE),"Error")</f>
        <v>0</v>
      </c>
      <c r="AX149" s="1">
        <f>IFERROR(VLOOKUP(San[[#This Row],[Use_SL1]],$AS$5:$AT$8,2,FALSE),"Error")</f>
        <v>3</v>
      </c>
      <c r="AY149" s="1" t="str">
        <f>IFERROR(VLOOKUP(San[[#This Row],[Use_SL2]],$AS$5:$AT$8,2,FALSE),"Error")</f>
        <v>Error</v>
      </c>
      <c r="AZ149" s="1" t="str">
        <f>IFERROR(VLOOKUP(San[[#This Row],[Reliability_SL1]],$AS$5:$AT$8,2,FALSE),"Error")</f>
        <v>Error</v>
      </c>
      <c r="BA149" s="1">
        <f>IFERROR(VLOOKUP(San[[#This Row],[EnvPro_SL1]],$AS$5:$AT$8,2,FALSE),"Error")</f>
        <v>2</v>
      </c>
    </row>
    <row r="150" spans="2:53">
      <c r="B150" s="133" t="s">
        <v>467</v>
      </c>
      <c r="C150" s="133" t="s">
        <v>1748</v>
      </c>
      <c r="D150" s="133" t="s">
        <v>1749</v>
      </c>
      <c r="E150" s="171" t="s">
        <v>465</v>
      </c>
      <c r="F150" s="172" t="s">
        <v>1624</v>
      </c>
      <c r="G150" s="173" t="s">
        <v>1760</v>
      </c>
      <c r="H150" s="50" t="s">
        <v>1601</v>
      </c>
      <c r="I150" s="50" t="s">
        <v>18</v>
      </c>
      <c r="J150" s="133" t="s">
        <v>1751</v>
      </c>
      <c r="K150" s="50" t="s">
        <v>1752</v>
      </c>
      <c r="L150" s="50" t="s">
        <v>1753</v>
      </c>
      <c r="M150" s="133" t="s">
        <v>1754</v>
      </c>
      <c r="N150" s="133" t="s">
        <v>1601</v>
      </c>
      <c r="O150" s="133" t="s">
        <v>1601</v>
      </c>
      <c r="P150" s="133" t="s">
        <v>1601</v>
      </c>
      <c r="Q150" s="133" t="s">
        <v>1755</v>
      </c>
      <c r="R150" s="142" t="s">
        <v>1601</v>
      </c>
      <c r="S150" s="174" t="s">
        <v>1601</v>
      </c>
      <c r="T150" s="175" t="s">
        <v>1601</v>
      </c>
      <c r="U150" s="133" t="s">
        <v>1756</v>
      </c>
      <c r="V150" s="133" t="s">
        <v>1754</v>
      </c>
      <c r="W150" s="133" t="str">
        <f>IF([Access_Indicator2]="Yes","No service",IF([Access_Indicator3]="Available", "Improved",IF([Access_Indicator4]="No", "Limited",IF(AND([Access_Indicator4]="yes", [Access_Indicator5]&lt;=[Access_Indicator6]),"Basic","Limited"))))</f>
        <v>No service</v>
      </c>
      <c r="X150" s="133" t="str">
        <f>IF([Use_Indicator1]="", "Fill in data", IF([Use_Indicator1]="All", "Improved", IF([Use_Indicator1]="Some", "Basic", IF([Use_Indicator1]="No use", "No Service"))))</f>
        <v>Improved</v>
      </c>
      <c r="Y150" s="134" t="s">
        <v>1601</v>
      </c>
      <c r="Z150" s="134" t="str">
        <f>IF(S150="No data", "No Data", IF([Reliability_Indicator2]="Yes","No Service", IF(S150="Routine", "Improved", IF(S150="Unreliable", "Basic", IF(S150="No O&amp;M", "No service")))))</f>
        <v>No Data</v>
      </c>
      <c r="AA150" s="133" t="str">
        <f>IF([EnvPro_Indicator1]="", "Fill in data", IF([EnvPro_Indicator1]="Significant pollution", "No service", IF(AND([EnvPro_Indicator1]="Not polluting groundwater &amp; not untreated in river", [EnvPro_Indicator2]="No"),"Basic", IF([EnvPro_Indicator2]="Yes", "Improved"))))</f>
        <v>Basic</v>
      </c>
      <c r="AB150" s="134" t="str">
        <f t="shared" si="2"/>
        <v>No Service</v>
      </c>
      <c r="AC150" s="134" t="str">
        <f>IF(OR(San[[#This Row],[Access_SL1]]="No data",San[[#This Row],[Use_SL1]]="No data",San[[#This Row],[Reliability_SL1]]="No data",San[[#This Row],[EnvPro_SL1]]="No data"),"Incomplete", "Complete")</f>
        <v>Incomplete</v>
      </c>
      <c r="AD150" s="176" t="s">
        <v>1601</v>
      </c>
      <c r="AE150" s="176" t="s">
        <v>1601</v>
      </c>
      <c r="AF150" s="136" t="s">
        <v>1601</v>
      </c>
      <c r="AG150" s="136" t="s">
        <v>1601</v>
      </c>
      <c r="AH150" s="136" t="s">
        <v>1601</v>
      </c>
      <c r="AW150" s="1">
        <f>IFERROR(VLOOKUP(San[[#This Row],[Access_SL1]],$AS$5:$AT$8,2,FALSE),"Error")</f>
        <v>0</v>
      </c>
      <c r="AX150" s="1">
        <f>IFERROR(VLOOKUP(San[[#This Row],[Use_SL1]],$AS$5:$AT$8,2,FALSE),"Error")</f>
        <v>3</v>
      </c>
      <c r="AY150" s="1" t="str">
        <f>IFERROR(VLOOKUP(San[[#This Row],[Use_SL2]],$AS$5:$AT$8,2,FALSE),"Error")</f>
        <v>Error</v>
      </c>
      <c r="AZ150" s="1" t="str">
        <f>IFERROR(VLOOKUP(San[[#This Row],[Reliability_SL1]],$AS$5:$AT$8,2,FALSE),"Error")</f>
        <v>Error</v>
      </c>
      <c r="BA150" s="1">
        <f>IFERROR(VLOOKUP(San[[#This Row],[EnvPro_SL1]],$AS$5:$AT$8,2,FALSE),"Error")</f>
        <v>2</v>
      </c>
    </row>
    <row r="151" spans="2:53">
      <c r="B151" s="133" t="s">
        <v>468</v>
      </c>
      <c r="C151" s="133" t="s">
        <v>1748</v>
      </c>
      <c r="D151" s="133" t="s">
        <v>1749</v>
      </c>
      <c r="E151" s="171" t="s">
        <v>465</v>
      </c>
      <c r="F151" s="172" t="s">
        <v>1624</v>
      </c>
      <c r="G151" s="173" t="s">
        <v>1762</v>
      </c>
      <c r="H151" s="50" t="s">
        <v>1601</v>
      </c>
      <c r="I151" s="50" t="s">
        <v>18</v>
      </c>
      <c r="J151" s="133" t="s">
        <v>1751</v>
      </c>
      <c r="K151" s="50" t="s">
        <v>1752</v>
      </c>
      <c r="L151" s="50" t="s">
        <v>1753</v>
      </c>
      <c r="M151" s="133" t="s">
        <v>1754</v>
      </c>
      <c r="N151" s="133" t="s">
        <v>1601</v>
      </c>
      <c r="O151" s="133" t="s">
        <v>1601</v>
      </c>
      <c r="P151" s="133" t="s">
        <v>1601</v>
      </c>
      <c r="Q151" s="133" t="s">
        <v>1755</v>
      </c>
      <c r="R151" s="142" t="s">
        <v>1601</v>
      </c>
      <c r="S151" s="174" t="s">
        <v>1601</v>
      </c>
      <c r="T151" s="175" t="s">
        <v>1601</v>
      </c>
      <c r="U151" s="133" t="s">
        <v>1756</v>
      </c>
      <c r="V151" s="133" t="s">
        <v>1754</v>
      </c>
      <c r="W151" s="133" t="str">
        <f>IF([Access_Indicator2]="Yes","No service",IF([Access_Indicator3]="Available", "Improved",IF([Access_Indicator4]="No", "Limited",IF(AND([Access_Indicator4]="yes", [Access_Indicator5]&lt;=[Access_Indicator6]),"Basic","Limited"))))</f>
        <v>No service</v>
      </c>
      <c r="X151" s="133" t="str">
        <f>IF([Use_Indicator1]="", "Fill in data", IF([Use_Indicator1]="All", "Improved", IF([Use_Indicator1]="Some", "Basic", IF([Use_Indicator1]="No use", "No Service"))))</f>
        <v>Improved</v>
      </c>
      <c r="Y151" s="134" t="s">
        <v>1601</v>
      </c>
      <c r="Z151" s="134" t="str">
        <f>IF(S151="No data", "No Data", IF([Reliability_Indicator2]="Yes","No Service", IF(S151="Routine", "Improved", IF(S151="Unreliable", "Basic", IF(S151="No O&amp;M", "No service")))))</f>
        <v>No Data</v>
      </c>
      <c r="AA151" s="133" t="str">
        <f>IF([EnvPro_Indicator1]="", "Fill in data", IF([EnvPro_Indicator1]="Significant pollution", "No service", IF(AND([EnvPro_Indicator1]="Not polluting groundwater &amp; not untreated in river", [EnvPro_Indicator2]="No"),"Basic", IF([EnvPro_Indicator2]="Yes", "Improved"))))</f>
        <v>Basic</v>
      </c>
      <c r="AB151" s="134" t="str">
        <f t="shared" si="2"/>
        <v>No Service</v>
      </c>
      <c r="AC151" s="134" t="str">
        <f>IF(OR(San[[#This Row],[Access_SL1]]="No data",San[[#This Row],[Use_SL1]]="No data",San[[#This Row],[Reliability_SL1]]="No data",San[[#This Row],[EnvPro_SL1]]="No data"),"Incomplete", "Complete")</f>
        <v>Incomplete</v>
      </c>
      <c r="AD151" s="176" t="s">
        <v>1601</v>
      </c>
      <c r="AE151" s="176" t="s">
        <v>1601</v>
      </c>
      <c r="AF151" s="136" t="s">
        <v>1601</v>
      </c>
      <c r="AG151" s="136" t="s">
        <v>1601</v>
      </c>
      <c r="AH151" s="136" t="s">
        <v>1601</v>
      </c>
      <c r="AW151" s="1">
        <f>IFERROR(VLOOKUP(San[[#This Row],[Access_SL1]],$AS$5:$AT$8,2,FALSE),"Error")</f>
        <v>0</v>
      </c>
      <c r="AX151" s="1">
        <f>IFERROR(VLOOKUP(San[[#This Row],[Use_SL1]],$AS$5:$AT$8,2,FALSE),"Error")</f>
        <v>3</v>
      </c>
      <c r="AY151" s="1" t="str">
        <f>IFERROR(VLOOKUP(San[[#This Row],[Use_SL2]],$AS$5:$AT$8,2,FALSE),"Error")</f>
        <v>Error</v>
      </c>
      <c r="AZ151" s="1" t="str">
        <f>IFERROR(VLOOKUP(San[[#This Row],[Reliability_SL1]],$AS$5:$AT$8,2,FALSE),"Error")</f>
        <v>Error</v>
      </c>
      <c r="BA151" s="1">
        <f>IFERROR(VLOOKUP(San[[#This Row],[EnvPro_SL1]],$AS$5:$AT$8,2,FALSE),"Error")</f>
        <v>2</v>
      </c>
    </row>
    <row r="152" spans="2:53">
      <c r="B152" s="133" t="s">
        <v>469</v>
      </c>
      <c r="C152" s="133" t="s">
        <v>1748</v>
      </c>
      <c r="D152" s="133" t="s">
        <v>1749</v>
      </c>
      <c r="E152" s="171" t="s">
        <v>465</v>
      </c>
      <c r="F152" s="172" t="s">
        <v>1624</v>
      </c>
      <c r="G152" s="173" t="s">
        <v>1764</v>
      </c>
      <c r="H152" s="50" t="s">
        <v>1601</v>
      </c>
      <c r="I152" s="50" t="s">
        <v>18</v>
      </c>
      <c r="J152" s="133" t="s">
        <v>1751</v>
      </c>
      <c r="K152" s="50" t="s">
        <v>1752</v>
      </c>
      <c r="L152" s="50" t="s">
        <v>1753</v>
      </c>
      <c r="M152" s="133" t="s">
        <v>1754</v>
      </c>
      <c r="N152" s="133" t="s">
        <v>1601</v>
      </c>
      <c r="O152" s="133" t="s">
        <v>1601</v>
      </c>
      <c r="P152" s="133" t="s">
        <v>1601</v>
      </c>
      <c r="Q152" s="133" t="s">
        <v>1755</v>
      </c>
      <c r="R152" s="142" t="s">
        <v>1601</v>
      </c>
      <c r="S152" s="174" t="s">
        <v>1601</v>
      </c>
      <c r="T152" s="175" t="s">
        <v>1601</v>
      </c>
      <c r="U152" s="133" t="s">
        <v>1756</v>
      </c>
      <c r="V152" s="133" t="s">
        <v>1754</v>
      </c>
      <c r="W152" s="133" t="str">
        <f>IF([Access_Indicator2]="Yes","No service",IF([Access_Indicator3]="Available", "Improved",IF([Access_Indicator4]="No", "Limited",IF(AND([Access_Indicator4]="yes", [Access_Indicator5]&lt;=[Access_Indicator6]),"Basic","Limited"))))</f>
        <v>No service</v>
      </c>
      <c r="X152" s="133" t="str">
        <f>IF([Use_Indicator1]="", "Fill in data", IF([Use_Indicator1]="All", "Improved", IF([Use_Indicator1]="Some", "Basic", IF([Use_Indicator1]="No use", "No Service"))))</f>
        <v>Improved</v>
      </c>
      <c r="Y152" s="134" t="s">
        <v>1601</v>
      </c>
      <c r="Z152" s="134" t="str">
        <f>IF(S152="No data", "No Data", IF([Reliability_Indicator2]="Yes","No Service", IF(S152="Routine", "Improved", IF(S152="Unreliable", "Basic", IF(S152="No O&amp;M", "No service")))))</f>
        <v>No Data</v>
      </c>
      <c r="AA152" s="133" t="str">
        <f>IF([EnvPro_Indicator1]="", "Fill in data", IF([EnvPro_Indicator1]="Significant pollution", "No service", IF(AND([EnvPro_Indicator1]="Not polluting groundwater &amp; not untreated in river", [EnvPro_Indicator2]="No"),"Basic", IF([EnvPro_Indicator2]="Yes", "Improved"))))</f>
        <v>Basic</v>
      </c>
      <c r="AB152" s="134" t="str">
        <f t="shared" si="2"/>
        <v>No Service</v>
      </c>
      <c r="AC152" s="134" t="str">
        <f>IF(OR(San[[#This Row],[Access_SL1]]="No data",San[[#This Row],[Use_SL1]]="No data",San[[#This Row],[Reliability_SL1]]="No data",San[[#This Row],[EnvPro_SL1]]="No data"),"Incomplete", "Complete")</f>
        <v>Incomplete</v>
      </c>
      <c r="AD152" s="176" t="s">
        <v>1601</v>
      </c>
      <c r="AE152" s="176" t="s">
        <v>1601</v>
      </c>
      <c r="AF152" s="136" t="s">
        <v>1601</v>
      </c>
      <c r="AG152" s="136" t="s">
        <v>1601</v>
      </c>
      <c r="AH152" s="136" t="s">
        <v>1601</v>
      </c>
      <c r="AW152" s="1">
        <f>IFERROR(VLOOKUP(San[[#This Row],[Access_SL1]],$AS$5:$AT$8,2,FALSE),"Error")</f>
        <v>0</v>
      </c>
      <c r="AX152" s="1">
        <f>IFERROR(VLOOKUP(San[[#This Row],[Use_SL1]],$AS$5:$AT$8,2,FALSE),"Error")</f>
        <v>3</v>
      </c>
      <c r="AY152" s="1" t="str">
        <f>IFERROR(VLOOKUP(San[[#This Row],[Use_SL2]],$AS$5:$AT$8,2,FALSE),"Error")</f>
        <v>Error</v>
      </c>
      <c r="AZ152" s="1" t="str">
        <f>IFERROR(VLOOKUP(San[[#This Row],[Reliability_SL1]],$AS$5:$AT$8,2,FALSE),"Error")</f>
        <v>Error</v>
      </c>
      <c r="BA152" s="1">
        <f>IFERROR(VLOOKUP(San[[#This Row],[EnvPro_SL1]],$AS$5:$AT$8,2,FALSE),"Error")</f>
        <v>2</v>
      </c>
    </row>
    <row r="153" spans="2:53">
      <c r="B153" s="133" t="s">
        <v>470</v>
      </c>
      <c r="C153" s="133" t="s">
        <v>1748</v>
      </c>
      <c r="D153" s="133" t="s">
        <v>1749</v>
      </c>
      <c r="E153" s="171" t="s">
        <v>465</v>
      </c>
      <c r="F153" s="172" t="s">
        <v>1624</v>
      </c>
      <c r="G153" s="173" t="s">
        <v>1766</v>
      </c>
      <c r="H153" s="50" t="s">
        <v>1601</v>
      </c>
      <c r="I153" s="50" t="s">
        <v>18</v>
      </c>
      <c r="J153" s="133" t="s">
        <v>1751</v>
      </c>
      <c r="K153" s="50" t="s">
        <v>1752</v>
      </c>
      <c r="L153" s="50" t="s">
        <v>1753</v>
      </c>
      <c r="M153" s="133" t="s">
        <v>1754</v>
      </c>
      <c r="N153" s="133" t="s">
        <v>1601</v>
      </c>
      <c r="O153" s="133" t="s">
        <v>1601</v>
      </c>
      <c r="P153" s="133" t="s">
        <v>1601</v>
      </c>
      <c r="Q153" s="133" t="s">
        <v>1755</v>
      </c>
      <c r="R153" s="142" t="s">
        <v>1601</v>
      </c>
      <c r="S153" s="174" t="s">
        <v>1601</v>
      </c>
      <c r="T153" s="175" t="s">
        <v>1601</v>
      </c>
      <c r="U153" s="133" t="s">
        <v>1756</v>
      </c>
      <c r="V153" s="133" t="s">
        <v>1754</v>
      </c>
      <c r="W153" s="133" t="str">
        <f>IF([Access_Indicator2]="Yes","No service",IF([Access_Indicator3]="Available", "Improved",IF([Access_Indicator4]="No", "Limited",IF(AND([Access_Indicator4]="yes", [Access_Indicator5]&lt;=[Access_Indicator6]),"Basic","Limited"))))</f>
        <v>No service</v>
      </c>
      <c r="X153" s="133" t="str">
        <f>IF([Use_Indicator1]="", "Fill in data", IF([Use_Indicator1]="All", "Improved", IF([Use_Indicator1]="Some", "Basic", IF([Use_Indicator1]="No use", "No Service"))))</f>
        <v>Improved</v>
      </c>
      <c r="Y153" s="134" t="s">
        <v>1601</v>
      </c>
      <c r="Z153" s="134" t="str">
        <f>IF(S153="No data", "No Data", IF([Reliability_Indicator2]="Yes","No Service", IF(S153="Routine", "Improved", IF(S153="Unreliable", "Basic", IF(S153="No O&amp;M", "No service")))))</f>
        <v>No Data</v>
      </c>
      <c r="AA153" s="133" t="str">
        <f>IF([EnvPro_Indicator1]="", "Fill in data", IF([EnvPro_Indicator1]="Significant pollution", "No service", IF(AND([EnvPro_Indicator1]="Not polluting groundwater &amp; not untreated in river", [EnvPro_Indicator2]="No"),"Basic", IF([EnvPro_Indicator2]="Yes", "Improved"))))</f>
        <v>Basic</v>
      </c>
      <c r="AB153" s="134" t="str">
        <f t="shared" si="2"/>
        <v>No Service</v>
      </c>
      <c r="AC153" s="134" t="str">
        <f>IF(OR(San[[#This Row],[Access_SL1]]="No data",San[[#This Row],[Use_SL1]]="No data",San[[#This Row],[Reliability_SL1]]="No data",San[[#This Row],[EnvPro_SL1]]="No data"),"Incomplete", "Complete")</f>
        <v>Incomplete</v>
      </c>
      <c r="AD153" s="176" t="s">
        <v>1601</v>
      </c>
      <c r="AE153" s="176" t="s">
        <v>1601</v>
      </c>
      <c r="AF153" s="136" t="s">
        <v>1601</v>
      </c>
      <c r="AG153" s="136" t="s">
        <v>1601</v>
      </c>
      <c r="AH153" s="136" t="s">
        <v>1601</v>
      </c>
      <c r="AW153" s="1">
        <f>IFERROR(VLOOKUP(San[[#This Row],[Access_SL1]],$AS$5:$AT$8,2,FALSE),"Error")</f>
        <v>0</v>
      </c>
      <c r="AX153" s="1">
        <f>IFERROR(VLOOKUP(San[[#This Row],[Use_SL1]],$AS$5:$AT$8,2,FALSE),"Error")</f>
        <v>3</v>
      </c>
      <c r="AY153" s="1" t="str">
        <f>IFERROR(VLOOKUP(San[[#This Row],[Use_SL2]],$AS$5:$AT$8,2,FALSE),"Error")</f>
        <v>Error</v>
      </c>
      <c r="AZ153" s="1" t="str">
        <f>IFERROR(VLOOKUP(San[[#This Row],[Reliability_SL1]],$AS$5:$AT$8,2,FALSE),"Error")</f>
        <v>Error</v>
      </c>
      <c r="BA153" s="1">
        <f>IFERROR(VLOOKUP(San[[#This Row],[EnvPro_SL1]],$AS$5:$AT$8,2,FALSE),"Error")</f>
        <v>2</v>
      </c>
    </row>
    <row r="154" spans="2:53">
      <c r="B154" s="133" t="s">
        <v>471</v>
      </c>
      <c r="C154" s="133" t="s">
        <v>1748</v>
      </c>
      <c r="D154" s="133" t="s">
        <v>1749</v>
      </c>
      <c r="E154" s="171" t="s">
        <v>465</v>
      </c>
      <c r="F154" s="172" t="s">
        <v>1624</v>
      </c>
      <c r="G154" s="173" t="s">
        <v>1767</v>
      </c>
      <c r="H154" s="50" t="s">
        <v>1601</v>
      </c>
      <c r="I154" s="50" t="s">
        <v>18</v>
      </c>
      <c r="J154" s="133" t="s">
        <v>1751</v>
      </c>
      <c r="K154" s="50" t="s">
        <v>1752</v>
      </c>
      <c r="L154" s="50" t="s">
        <v>1753</v>
      </c>
      <c r="M154" s="133" t="s">
        <v>1754</v>
      </c>
      <c r="N154" s="133" t="s">
        <v>1601</v>
      </c>
      <c r="O154" s="133" t="s">
        <v>1601</v>
      </c>
      <c r="P154" s="133" t="s">
        <v>1601</v>
      </c>
      <c r="Q154" s="133" t="s">
        <v>1755</v>
      </c>
      <c r="R154" s="142" t="s">
        <v>1601</v>
      </c>
      <c r="S154" s="174" t="s">
        <v>1601</v>
      </c>
      <c r="T154" s="175" t="s">
        <v>1601</v>
      </c>
      <c r="U154" s="133" t="s">
        <v>1756</v>
      </c>
      <c r="V154" s="133" t="s">
        <v>1754</v>
      </c>
      <c r="W154" s="133" t="str">
        <f>IF([Access_Indicator2]="Yes","No service",IF([Access_Indicator3]="Available", "Improved",IF([Access_Indicator4]="No", "Limited",IF(AND([Access_Indicator4]="yes", [Access_Indicator5]&lt;=[Access_Indicator6]),"Basic","Limited"))))</f>
        <v>No service</v>
      </c>
      <c r="X154" s="133" t="str">
        <f>IF([Use_Indicator1]="", "Fill in data", IF([Use_Indicator1]="All", "Improved", IF([Use_Indicator1]="Some", "Basic", IF([Use_Indicator1]="No use", "No Service"))))</f>
        <v>Improved</v>
      </c>
      <c r="Y154" s="134" t="s">
        <v>1601</v>
      </c>
      <c r="Z154" s="134" t="str">
        <f>IF(S154="No data", "No Data", IF([Reliability_Indicator2]="Yes","No Service", IF(S154="Routine", "Improved", IF(S154="Unreliable", "Basic", IF(S154="No O&amp;M", "No service")))))</f>
        <v>No Data</v>
      </c>
      <c r="AA154" s="133" t="str">
        <f>IF([EnvPro_Indicator1]="", "Fill in data", IF([EnvPro_Indicator1]="Significant pollution", "No service", IF(AND([EnvPro_Indicator1]="Not polluting groundwater &amp; not untreated in river", [EnvPro_Indicator2]="No"),"Basic", IF([EnvPro_Indicator2]="Yes", "Improved"))))</f>
        <v>Basic</v>
      </c>
      <c r="AB154" s="134" t="str">
        <f t="shared" si="2"/>
        <v>No Service</v>
      </c>
      <c r="AC154" s="134" t="str">
        <f>IF(OR(San[[#This Row],[Access_SL1]]="No data",San[[#This Row],[Use_SL1]]="No data",San[[#This Row],[Reliability_SL1]]="No data",San[[#This Row],[EnvPro_SL1]]="No data"),"Incomplete", "Complete")</f>
        <v>Incomplete</v>
      </c>
      <c r="AD154" s="176" t="s">
        <v>1601</v>
      </c>
      <c r="AE154" s="176" t="s">
        <v>1601</v>
      </c>
      <c r="AF154" s="136" t="s">
        <v>1601</v>
      </c>
      <c r="AG154" s="136" t="s">
        <v>1601</v>
      </c>
      <c r="AH154" s="136" t="s">
        <v>1601</v>
      </c>
      <c r="AW154" s="1">
        <f>IFERROR(VLOOKUP(San[[#This Row],[Access_SL1]],$AS$5:$AT$8,2,FALSE),"Error")</f>
        <v>0</v>
      </c>
      <c r="AX154" s="1">
        <f>IFERROR(VLOOKUP(San[[#This Row],[Use_SL1]],$AS$5:$AT$8,2,FALSE),"Error")</f>
        <v>3</v>
      </c>
      <c r="AY154" s="1" t="str">
        <f>IFERROR(VLOOKUP(San[[#This Row],[Use_SL2]],$AS$5:$AT$8,2,FALSE),"Error")</f>
        <v>Error</v>
      </c>
      <c r="AZ154" s="1" t="str">
        <f>IFERROR(VLOOKUP(San[[#This Row],[Reliability_SL1]],$AS$5:$AT$8,2,FALSE),"Error")</f>
        <v>Error</v>
      </c>
      <c r="BA154" s="1">
        <f>IFERROR(VLOOKUP(San[[#This Row],[EnvPro_SL1]],$AS$5:$AT$8,2,FALSE),"Error")</f>
        <v>2</v>
      </c>
    </row>
    <row r="155" spans="2:53">
      <c r="B155" s="133" t="s">
        <v>472</v>
      </c>
      <c r="C155" s="133" t="s">
        <v>1748</v>
      </c>
      <c r="D155" s="133" t="s">
        <v>1749</v>
      </c>
      <c r="E155" s="171" t="s">
        <v>465</v>
      </c>
      <c r="F155" s="172" t="s">
        <v>1624</v>
      </c>
      <c r="G155" s="173" t="s">
        <v>1769</v>
      </c>
      <c r="H155" s="50" t="s">
        <v>1601</v>
      </c>
      <c r="I155" s="50" t="s">
        <v>18</v>
      </c>
      <c r="J155" s="133" t="s">
        <v>1751</v>
      </c>
      <c r="K155" s="50" t="s">
        <v>1752</v>
      </c>
      <c r="L155" s="50" t="s">
        <v>1753</v>
      </c>
      <c r="M155" s="133" t="s">
        <v>1754</v>
      </c>
      <c r="N155" s="133" t="s">
        <v>1601</v>
      </c>
      <c r="O155" s="133" t="s">
        <v>1601</v>
      </c>
      <c r="P155" s="133" t="s">
        <v>1601</v>
      </c>
      <c r="Q155" s="133" t="s">
        <v>1755</v>
      </c>
      <c r="R155" s="142" t="s">
        <v>1601</v>
      </c>
      <c r="S155" s="174" t="s">
        <v>1601</v>
      </c>
      <c r="T155" s="175" t="s">
        <v>1601</v>
      </c>
      <c r="U155" s="133" t="s">
        <v>1756</v>
      </c>
      <c r="V155" s="133" t="s">
        <v>1754</v>
      </c>
      <c r="W155" s="133" t="str">
        <f>IF([Access_Indicator2]="Yes","No service",IF([Access_Indicator3]="Available", "Improved",IF([Access_Indicator4]="No", "Limited",IF(AND([Access_Indicator4]="yes", [Access_Indicator5]&lt;=[Access_Indicator6]),"Basic","Limited"))))</f>
        <v>No service</v>
      </c>
      <c r="X155" s="133" t="str">
        <f>IF([Use_Indicator1]="", "Fill in data", IF([Use_Indicator1]="All", "Improved", IF([Use_Indicator1]="Some", "Basic", IF([Use_Indicator1]="No use", "No Service"))))</f>
        <v>Improved</v>
      </c>
      <c r="Y155" s="134" t="s">
        <v>1601</v>
      </c>
      <c r="Z155" s="134" t="str">
        <f>IF(S155="No data", "No Data", IF([Reliability_Indicator2]="Yes","No Service", IF(S155="Routine", "Improved", IF(S155="Unreliable", "Basic", IF(S155="No O&amp;M", "No service")))))</f>
        <v>No Data</v>
      </c>
      <c r="AA155" s="133" t="str">
        <f>IF([EnvPro_Indicator1]="", "Fill in data", IF([EnvPro_Indicator1]="Significant pollution", "No service", IF(AND([EnvPro_Indicator1]="Not polluting groundwater &amp; not untreated in river", [EnvPro_Indicator2]="No"),"Basic", IF([EnvPro_Indicator2]="Yes", "Improved"))))</f>
        <v>Basic</v>
      </c>
      <c r="AB155" s="134" t="str">
        <f t="shared" si="2"/>
        <v>No Service</v>
      </c>
      <c r="AC155" s="134" t="str">
        <f>IF(OR(San[[#This Row],[Access_SL1]]="No data",San[[#This Row],[Use_SL1]]="No data",San[[#This Row],[Reliability_SL1]]="No data",San[[#This Row],[EnvPro_SL1]]="No data"),"Incomplete", "Complete")</f>
        <v>Incomplete</v>
      </c>
      <c r="AD155" s="176" t="s">
        <v>1601</v>
      </c>
      <c r="AE155" s="176" t="s">
        <v>1601</v>
      </c>
      <c r="AF155" s="136" t="s">
        <v>1601</v>
      </c>
      <c r="AG155" s="136" t="s">
        <v>1601</v>
      </c>
      <c r="AH155" s="136" t="s">
        <v>1601</v>
      </c>
      <c r="AW155" s="1">
        <f>IFERROR(VLOOKUP(San[[#This Row],[Access_SL1]],$AS$5:$AT$8,2,FALSE),"Error")</f>
        <v>0</v>
      </c>
      <c r="AX155" s="1">
        <f>IFERROR(VLOOKUP(San[[#This Row],[Use_SL1]],$AS$5:$AT$8,2,FALSE),"Error")</f>
        <v>3</v>
      </c>
      <c r="AY155" s="1" t="str">
        <f>IFERROR(VLOOKUP(San[[#This Row],[Use_SL2]],$AS$5:$AT$8,2,FALSE),"Error")</f>
        <v>Error</v>
      </c>
      <c r="AZ155" s="1" t="str">
        <f>IFERROR(VLOOKUP(San[[#This Row],[Reliability_SL1]],$AS$5:$AT$8,2,FALSE),"Error")</f>
        <v>Error</v>
      </c>
      <c r="BA155" s="1">
        <f>IFERROR(VLOOKUP(San[[#This Row],[EnvPro_SL1]],$AS$5:$AT$8,2,FALSE),"Error")</f>
        <v>2</v>
      </c>
    </row>
    <row r="156" spans="2:53">
      <c r="B156" s="133" t="s">
        <v>473</v>
      </c>
      <c r="C156" s="133" t="s">
        <v>1748</v>
      </c>
      <c r="D156" s="133" t="s">
        <v>1749</v>
      </c>
      <c r="E156" s="171" t="s">
        <v>465</v>
      </c>
      <c r="F156" s="172" t="s">
        <v>1624</v>
      </c>
      <c r="G156" s="173" t="s">
        <v>1770</v>
      </c>
      <c r="H156" s="50" t="s">
        <v>1601</v>
      </c>
      <c r="I156" s="50" t="s">
        <v>18</v>
      </c>
      <c r="J156" s="133" t="s">
        <v>1751</v>
      </c>
      <c r="K156" s="50" t="s">
        <v>1752</v>
      </c>
      <c r="L156" s="50" t="s">
        <v>1753</v>
      </c>
      <c r="M156" s="133" t="s">
        <v>1754</v>
      </c>
      <c r="N156" s="133" t="s">
        <v>1601</v>
      </c>
      <c r="O156" s="133" t="s">
        <v>1601</v>
      </c>
      <c r="P156" s="133" t="s">
        <v>1601</v>
      </c>
      <c r="Q156" s="133" t="s">
        <v>1755</v>
      </c>
      <c r="R156" s="142" t="s">
        <v>1601</v>
      </c>
      <c r="S156" s="174" t="s">
        <v>1601</v>
      </c>
      <c r="T156" s="175" t="s">
        <v>1601</v>
      </c>
      <c r="U156" s="133" t="s">
        <v>1756</v>
      </c>
      <c r="V156" s="133" t="s">
        <v>1754</v>
      </c>
      <c r="W156" s="133" t="str">
        <f>IF([Access_Indicator2]="Yes","No service",IF([Access_Indicator3]="Available", "Improved",IF([Access_Indicator4]="No", "Limited",IF(AND([Access_Indicator4]="yes", [Access_Indicator5]&lt;=[Access_Indicator6]),"Basic","Limited"))))</f>
        <v>No service</v>
      </c>
      <c r="X156" s="133" t="str">
        <f>IF([Use_Indicator1]="", "Fill in data", IF([Use_Indicator1]="All", "Improved", IF([Use_Indicator1]="Some", "Basic", IF([Use_Indicator1]="No use", "No Service"))))</f>
        <v>Improved</v>
      </c>
      <c r="Y156" s="134" t="s">
        <v>1601</v>
      </c>
      <c r="Z156" s="134" t="str">
        <f>IF(S156="No data", "No Data", IF([Reliability_Indicator2]="Yes","No Service", IF(S156="Routine", "Improved", IF(S156="Unreliable", "Basic", IF(S156="No O&amp;M", "No service")))))</f>
        <v>No Data</v>
      </c>
      <c r="AA156" s="133" t="str">
        <f>IF([EnvPro_Indicator1]="", "Fill in data", IF([EnvPro_Indicator1]="Significant pollution", "No service", IF(AND([EnvPro_Indicator1]="Not polluting groundwater &amp; not untreated in river", [EnvPro_Indicator2]="No"),"Basic", IF([EnvPro_Indicator2]="Yes", "Improved"))))</f>
        <v>Basic</v>
      </c>
      <c r="AB156" s="134" t="str">
        <f t="shared" si="2"/>
        <v>No Service</v>
      </c>
      <c r="AC156" s="134" t="str">
        <f>IF(OR(San[[#This Row],[Access_SL1]]="No data",San[[#This Row],[Use_SL1]]="No data",San[[#This Row],[Reliability_SL1]]="No data",San[[#This Row],[EnvPro_SL1]]="No data"),"Incomplete", "Complete")</f>
        <v>Incomplete</v>
      </c>
      <c r="AD156" s="176" t="s">
        <v>1601</v>
      </c>
      <c r="AE156" s="176" t="s">
        <v>1601</v>
      </c>
      <c r="AF156" s="136" t="s">
        <v>1601</v>
      </c>
      <c r="AG156" s="136" t="s">
        <v>1601</v>
      </c>
      <c r="AH156" s="136" t="s">
        <v>1601</v>
      </c>
      <c r="AW156" s="1">
        <f>IFERROR(VLOOKUP(San[[#This Row],[Access_SL1]],$AS$5:$AT$8,2,FALSE),"Error")</f>
        <v>0</v>
      </c>
      <c r="AX156" s="1">
        <f>IFERROR(VLOOKUP(San[[#This Row],[Use_SL1]],$AS$5:$AT$8,2,FALSE),"Error")</f>
        <v>3</v>
      </c>
      <c r="AY156" s="1" t="str">
        <f>IFERROR(VLOOKUP(San[[#This Row],[Use_SL2]],$AS$5:$AT$8,2,FALSE),"Error")</f>
        <v>Error</v>
      </c>
      <c r="AZ156" s="1" t="str">
        <f>IFERROR(VLOOKUP(San[[#This Row],[Reliability_SL1]],$AS$5:$AT$8,2,FALSE),"Error")</f>
        <v>Error</v>
      </c>
      <c r="BA156" s="1">
        <f>IFERROR(VLOOKUP(San[[#This Row],[EnvPro_SL1]],$AS$5:$AT$8,2,FALSE),"Error")</f>
        <v>2</v>
      </c>
    </row>
    <row r="157" spans="2:53">
      <c r="B157" s="133" t="s">
        <v>474</v>
      </c>
      <c r="C157" s="133" t="s">
        <v>1748</v>
      </c>
      <c r="D157" s="133" t="s">
        <v>1749</v>
      </c>
      <c r="E157" s="171" t="s">
        <v>465</v>
      </c>
      <c r="F157" s="172" t="s">
        <v>1624</v>
      </c>
      <c r="G157" s="173" t="s">
        <v>1771</v>
      </c>
      <c r="H157" s="50" t="s">
        <v>1601</v>
      </c>
      <c r="I157" s="50" t="s">
        <v>18</v>
      </c>
      <c r="J157" s="133" t="s">
        <v>1751</v>
      </c>
      <c r="K157" s="50" t="s">
        <v>1752</v>
      </c>
      <c r="L157" s="50" t="s">
        <v>1753</v>
      </c>
      <c r="M157" s="133" t="s">
        <v>1754</v>
      </c>
      <c r="N157" s="133" t="s">
        <v>1601</v>
      </c>
      <c r="O157" s="133" t="s">
        <v>1601</v>
      </c>
      <c r="P157" s="133" t="s">
        <v>1601</v>
      </c>
      <c r="Q157" s="133" t="s">
        <v>1755</v>
      </c>
      <c r="R157" s="142" t="s">
        <v>1601</v>
      </c>
      <c r="S157" s="174" t="s">
        <v>1601</v>
      </c>
      <c r="T157" s="175" t="s">
        <v>1601</v>
      </c>
      <c r="U157" s="133" t="s">
        <v>1756</v>
      </c>
      <c r="V157" s="133" t="s">
        <v>1754</v>
      </c>
      <c r="W157" s="133" t="str">
        <f>IF([Access_Indicator2]="Yes","No service",IF([Access_Indicator3]="Available", "Improved",IF([Access_Indicator4]="No", "Limited",IF(AND([Access_Indicator4]="yes", [Access_Indicator5]&lt;=[Access_Indicator6]),"Basic","Limited"))))</f>
        <v>No service</v>
      </c>
      <c r="X157" s="133" t="str">
        <f>IF([Use_Indicator1]="", "Fill in data", IF([Use_Indicator1]="All", "Improved", IF([Use_Indicator1]="Some", "Basic", IF([Use_Indicator1]="No use", "No Service"))))</f>
        <v>Improved</v>
      </c>
      <c r="Y157" s="134" t="s">
        <v>1601</v>
      </c>
      <c r="Z157" s="134" t="str">
        <f>IF(S157="No data", "No Data", IF([Reliability_Indicator2]="Yes","No Service", IF(S157="Routine", "Improved", IF(S157="Unreliable", "Basic", IF(S157="No O&amp;M", "No service")))))</f>
        <v>No Data</v>
      </c>
      <c r="AA157" s="133" t="str">
        <f>IF([EnvPro_Indicator1]="", "Fill in data", IF([EnvPro_Indicator1]="Significant pollution", "No service", IF(AND([EnvPro_Indicator1]="Not polluting groundwater &amp; not untreated in river", [EnvPro_Indicator2]="No"),"Basic", IF([EnvPro_Indicator2]="Yes", "Improved"))))</f>
        <v>Basic</v>
      </c>
      <c r="AB157" s="134" t="str">
        <f t="shared" si="2"/>
        <v>No Service</v>
      </c>
      <c r="AC157" s="134" t="str">
        <f>IF(OR(San[[#This Row],[Access_SL1]]="No data",San[[#This Row],[Use_SL1]]="No data",San[[#This Row],[Reliability_SL1]]="No data",San[[#This Row],[EnvPro_SL1]]="No data"),"Incomplete", "Complete")</f>
        <v>Incomplete</v>
      </c>
      <c r="AD157" s="176" t="s">
        <v>1601</v>
      </c>
      <c r="AE157" s="176" t="s">
        <v>1601</v>
      </c>
      <c r="AF157" s="136" t="s">
        <v>1601</v>
      </c>
      <c r="AG157" s="136" t="s">
        <v>1601</v>
      </c>
      <c r="AH157" s="136" t="s">
        <v>1601</v>
      </c>
      <c r="AW157" s="1">
        <f>IFERROR(VLOOKUP(San[[#This Row],[Access_SL1]],$AS$5:$AT$8,2,FALSE),"Error")</f>
        <v>0</v>
      </c>
      <c r="AX157" s="1">
        <f>IFERROR(VLOOKUP(San[[#This Row],[Use_SL1]],$AS$5:$AT$8,2,FALSE),"Error")</f>
        <v>3</v>
      </c>
      <c r="AY157" s="1" t="str">
        <f>IFERROR(VLOOKUP(San[[#This Row],[Use_SL2]],$AS$5:$AT$8,2,FALSE),"Error")</f>
        <v>Error</v>
      </c>
      <c r="AZ157" s="1" t="str">
        <f>IFERROR(VLOOKUP(San[[#This Row],[Reliability_SL1]],$AS$5:$AT$8,2,FALSE),"Error")</f>
        <v>Error</v>
      </c>
      <c r="BA157" s="1">
        <f>IFERROR(VLOOKUP(San[[#This Row],[EnvPro_SL1]],$AS$5:$AT$8,2,FALSE),"Error")</f>
        <v>2</v>
      </c>
    </row>
    <row r="158" spans="2:53">
      <c r="B158" s="133" t="s">
        <v>475</v>
      </c>
      <c r="C158" s="171" t="s">
        <v>1650</v>
      </c>
      <c r="D158" s="50" t="s">
        <v>1646</v>
      </c>
      <c r="E158" s="171" t="s">
        <v>476</v>
      </c>
      <c r="F158" s="172" t="s">
        <v>1639</v>
      </c>
      <c r="G158" s="173" t="s">
        <v>1782</v>
      </c>
      <c r="H158" s="50" t="s">
        <v>1783</v>
      </c>
      <c r="I158" s="50" t="s">
        <v>18</v>
      </c>
      <c r="J158" s="133" t="s">
        <v>1772</v>
      </c>
      <c r="K158" s="50" t="s">
        <v>1754</v>
      </c>
      <c r="L158" s="50" t="s">
        <v>1753</v>
      </c>
      <c r="M158" s="133" t="s">
        <v>1752</v>
      </c>
      <c r="N158" s="133" t="s">
        <v>1601</v>
      </c>
      <c r="O158" s="133" t="s">
        <v>1601</v>
      </c>
      <c r="P158" s="133" t="s">
        <v>1601</v>
      </c>
      <c r="Q158" s="133" t="s">
        <v>1755</v>
      </c>
      <c r="R158" s="142" t="s">
        <v>1601</v>
      </c>
      <c r="S158" s="174" t="s">
        <v>1601</v>
      </c>
      <c r="T158" s="175" t="s">
        <v>1754</v>
      </c>
      <c r="U158" s="133" t="s">
        <v>1756</v>
      </c>
      <c r="V158" s="133" t="s">
        <v>1754</v>
      </c>
      <c r="W158" s="133" t="str">
        <f>IF([Access_Indicator2]="Yes","No service",IF([Access_Indicator3]="Available", "Improved",IF([Access_Indicator4]="No", "Limited",IF(AND([Access_Indicator4]="yes", [Access_Indicator5]&lt;=[Access_Indicator6]),"Basic","Limited"))))</f>
        <v>Basic</v>
      </c>
      <c r="X158" s="133" t="str">
        <f>IF([Use_Indicator1]="", "Fill in data", IF([Use_Indicator1]="All", "Improved", IF([Use_Indicator1]="Some", "Basic", IF([Use_Indicator1]="No use", "No Service"))))</f>
        <v>Improved</v>
      </c>
      <c r="Y158" s="134" t="s">
        <v>1601</v>
      </c>
      <c r="Z158" s="134" t="str">
        <f>IF(S158="No data", "No Data", IF([Reliability_Indicator2]="Yes","No Service", IF(S158="Routine", "Improved", IF(S158="Unreliable", "Basic", IF(S158="No O&amp;M", "No service")))))</f>
        <v>No Data</v>
      </c>
      <c r="AA158" s="133" t="str">
        <f>IF([EnvPro_Indicator1]="", "Fill in data", IF([EnvPro_Indicator1]="Significant pollution", "No service", IF(AND([EnvPro_Indicator1]="Not polluting groundwater &amp; not untreated in river", [EnvPro_Indicator2]="No"),"Basic", IF([EnvPro_Indicator2]="Yes", "Improved"))))</f>
        <v>Basic</v>
      </c>
      <c r="AB158" s="134" t="str">
        <f t="shared" si="2"/>
        <v>Basic</v>
      </c>
      <c r="AC158" s="134" t="str">
        <f>IF(OR(San[[#This Row],[Access_SL1]]="No data",San[[#This Row],[Use_SL1]]="No data",San[[#This Row],[Reliability_SL1]]="No data",San[[#This Row],[EnvPro_SL1]]="No data"),"Incomplete", "Complete")</f>
        <v>Incomplete</v>
      </c>
      <c r="AD158" s="176" t="s">
        <v>1601</v>
      </c>
      <c r="AE158" s="176" t="s">
        <v>1601</v>
      </c>
      <c r="AF158" s="136" t="s">
        <v>1601</v>
      </c>
      <c r="AG158" s="136">
        <v>40.475516558165864</v>
      </c>
      <c r="AH158" s="136" t="s">
        <v>1601</v>
      </c>
      <c r="AW158" s="1">
        <f>IFERROR(VLOOKUP(San[[#This Row],[Access_SL1]],$AS$5:$AT$8,2,FALSE),"Error")</f>
        <v>2</v>
      </c>
      <c r="AX158" s="1">
        <f>IFERROR(VLOOKUP(San[[#This Row],[Use_SL1]],$AS$5:$AT$8,2,FALSE),"Error")</f>
        <v>3</v>
      </c>
      <c r="AY158" s="1" t="str">
        <f>IFERROR(VLOOKUP(San[[#This Row],[Use_SL2]],$AS$5:$AT$8,2,FALSE),"Error")</f>
        <v>Error</v>
      </c>
      <c r="AZ158" s="1" t="str">
        <f>IFERROR(VLOOKUP(San[[#This Row],[Reliability_SL1]],$AS$5:$AT$8,2,FALSE),"Error")</f>
        <v>Error</v>
      </c>
      <c r="BA158" s="1">
        <f>IFERROR(VLOOKUP(San[[#This Row],[EnvPro_SL1]],$AS$5:$AT$8,2,FALSE),"Error")</f>
        <v>2</v>
      </c>
    </row>
    <row r="159" spans="2:53">
      <c r="B159" s="133" t="s">
        <v>477</v>
      </c>
      <c r="C159" s="171" t="s">
        <v>1650</v>
      </c>
      <c r="D159" s="171" t="s">
        <v>1646</v>
      </c>
      <c r="E159" s="171" t="s">
        <v>476</v>
      </c>
      <c r="F159" s="172" t="s">
        <v>1639</v>
      </c>
      <c r="G159" s="173" t="s">
        <v>1784</v>
      </c>
      <c r="H159" s="50" t="s">
        <v>1783</v>
      </c>
      <c r="I159" s="50" t="s">
        <v>18</v>
      </c>
      <c r="J159" s="133" t="s">
        <v>1772</v>
      </c>
      <c r="K159" s="50" t="s">
        <v>1754</v>
      </c>
      <c r="L159" s="50" t="s">
        <v>1753</v>
      </c>
      <c r="M159" s="133" t="s">
        <v>1752</v>
      </c>
      <c r="N159" s="133" t="s">
        <v>1601</v>
      </c>
      <c r="O159" s="133" t="s">
        <v>1601</v>
      </c>
      <c r="P159" s="133" t="s">
        <v>1601</v>
      </c>
      <c r="Q159" s="133" t="s">
        <v>1755</v>
      </c>
      <c r="R159" s="142" t="s">
        <v>1601</v>
      </c>
      <c r="S159" s="174" t="s">
        <v>1601</v>
      </c>
      <c r="T159" s="175" t="s">
        <v>1754</v>
      </c>
      <c r="U159" s="133" t="s">
        <v>1756</v>
      </c>
      <c r="V159" s="133" t="s">
        <v>1754</v>
      </c>
      <c r="W159" s="133" t="str">
        <f>IF([Access_Indicator2]="Yes","No service",IF([Access_Indicator3]="Available", "Improved",IF([Access_Indicator4]="No", "Limited",IF(AND([Access_Indicator4]="yes", [Access_Indicator5]&lt;=[Access_Indicator6]),"Basic","Limited"))))</f>
        <v>Basic</v>
      </c>
      <c r="X159" s="133" t="str">
        <f>IF([Use_Indicator1]="", "Fill in data", IF([Use_Indicator1]="All", "Improved", IF([Use_Indicator1]="Some", "Basic", IF([Use_Indicator1]="No use", "No Service"))))</f>
        <v>Improved</v>
      </c>
      <c r="Y159" s="134" t="s">
        <v>1601</v>
      </c>
      <c r="Z159" s="134" t="str">
        <f>IF(S159="No data", "No Data", IF([Reliability_Indicator2]="Yes","No Service", IF(S159="Routine", "Improved", IF(S159="Unreliable", "Basic", IF(S159="No O&amp;M", "No service")))))</f>
        <v>No Data</v>
      </c>
      <c r="AA159" s="133" t="str">
        <f>IF([EnvPro_Indicator1]="", "Fill in data", IF([EnvPro_Indicator1]="Significant pollution", "No service", IF(AND([EnvPro_Indicator1]="Not polluting groundwater &amp; not untreated in river", [EnvPro_Indicator2]="No"),"Basic", IF([EnvPro_Indicator2]="Yes", "Improved"))))</f>
        <v>Basic</v>
      </c>
      <c r="AB159" s="134" t="str">
        <f t="shared" si="2"/>
        <v>Basic</v>
      </c>
      <c r="AC159" s="134" t="str">
        <f>IF(OR(San[[#This Row],[Access_SL1]]="No data",San[[#This Row],[Use_SL1]]="No data",San[[#This Row],[Reliability_SL1]]="No data",San[[#This Row],[EnvPro_SL1]]="No data"),"Incomplete", "Complete")</f>
        <v>Incomplete</v>
      </c>
      <c r="AD159" s="176" t="s">
        <v>1601</v>
      </c>
      <c r="AE159" s="176" t="s">
        <v>1601</v>
      </c>
      <c r="AF159" s="136" t="s">
        <v>1601</v>
      </c>
      <c r="AG159" s="136">
        <v>60.713274837248797</v>
      </c>
      <c r="AH159" s="136" t="s">
        <v>1601</v>
      </c>
      <c r="AW159" s="1">
        <f>IFERROR(VLOOKUP(San[[#This Row],[Access_SL1]],$AS$5:$AT$8,2,FALSE),"Error")</f>
        <v>2</v>
      </c>
      <c r="AX159" s="1">
        <f>IFERROR(VLOOKUP(San[[#This Row],[Use_SL1]],$AS$5:$AT$8,2,FALSE),"Error")</f>
        <v>3</v>
      </c>
      <c r="AY159" s="1" t="str">
        <f>IFERROR(VLOOKUP(San[[#This Row],[Use_SL2]],$AS$5:$AT$8,2,FALSE),"Error")</f>
        <v>Error</v>
      </c>
      <c r="AZ159" s="1" t="str">
        <f>IFERROR(VLOOKUP(San[[#This Row],[Reliability_SL1]],$AS$5:$AT$8,2,FALSE),"Error")</f>
        <v>Error</v>
      </c>
      <c r="BA159" s="1">
        <f>IFERROR(VLOOKUP(San[[#This Row],[EnvPro_SL1]],$AS$5:$AT$8,2,FALSE),"Error")</f>
        <v>2</v>
      </c>
    </row>
    <row r="160" spans="2:53">
      <c r="B160" s="133" t="s">
        <v>478</v>
      </c>
      <c r="C160" s="171" t="s">
        <v>1650</v>
      </c>
      <c r="D160" s="171" t="s">
        <v>1646</v>
      </c>
      <c r="E160" s="171" t="s">
        <v>476</v>
      </c>
      <c r="F160" s="172" t="s">
        <v>1639</v>
      </c>
      <c r="G160" s="173" t="s">
        <v>1785</v>
      </c>
      <c r="H160" s="50" t="s">
        <v>1786</v>
      </c>
      <c r="I160" s="50" t="s">
        <v>18</v>
      </c>
      <c r="J160" s="133" t="s">
        <v>1772</v>
      </c>
      <c r="K160" s="50" t="s">
        <v>1754</v>
      </c>
      <c r="L160" s="50" t="s">
        <v>1753</v>
      </c>
      <c r="M160" s="133" t="s">
        <v>1752</v>
      </c>
      <c r="N160" s="133" t="s">
        <v>1601</v>
      </c>
      <c r="O160" s="133" t="s">
        <v>1601</v>
      </c>
      <c r="P160" s="133" t="s">
        <v>1601</v>
      </c>
      <c r="Q160" s="133" t="s">
        <v>1755</v>
      </c>
      <c r="R160" s="142" t="s">
        <v>1601</v>
      </c>
      <c r="S160" s="174" t="s">
        <v>1601</v>
      </c>
      <c r="T160" s="175" t="s">
        <v>1754</v>
      </c>
      <c r="U160" s="133" t="s">
        <v>1756</v>
      </c>
      <c r="V160" s="133" t="s">
        <v>1754</v>
      </c>
      <c r="W160" s="133" t="str">
        <f>IF([Access_Indicator2]="Yes","No service",IF([Access_Indicator3]="Available", "Improved",IF([Access_Indicator4]="No", "Limited",IF(AND([Access_Indicator4]="yes", [Access_Indicator5]&lt;=[Access_Indicator6]),"Basic","Limited"))))</f>
        <v>Basic</v>
      </c>
      <c r="X160" s="133" t="str">
        <f>IF([Use_Indicator1]="", "Fill in data", IF([Use_Indicator1]="All", "Improved", IF([Use_Indicator1]="Some", "Basic", IF([Use_Indicator1]="No use", "No Service"))))</f>
        <v>Improved</v>
      </c>
      <c r="Y160" s="134" t="s">
        <v>1601</v>
      </c>
      <c r="Z160" s="134" t="str">
        <f>IF(S160="No data", "No Data", IF([Reliability_Indicator2]="Yes","No Service", IF(S160="Routine", "Improved", IF(S160="Unreliable", "Basic", IF(S160="No O&amp;M", "No service")))))</f>
        <v>No Data</v>
      </c>
      <c r="AA160" s="133" t="str">
        <f>IF([EnvPro_Indicator1]="", "Fill in data", IF([EnvPro_Indicator1]="Significant pollution", "No service", IF(AND([EnvPro_Indicator1]="Not polluting groundwater &amp; not untreated in river", [EnvPro_Indicator2]="No"),"Basic", IF([EnvPro_Indicator2]="Yes", "Improved"))))</f>
        <v>Basic</v>
      </c>
      <c r="AB160" s="134" t="str">
        <f t="shared" si="2"/>
        <v>Basic</v>
      </c>
      <c r="AC160" s="134" t="str">
        <f>IF(OR(San[[#This Row],[Access_SL1]]="No data",San[[#This Row],[Use_SL1]]="No data",San[[#This Row],[Reliability_SL1]]="No data",San[[#This Row],[EnvPro_SL1]]="No data"),"Incomplete", "Complete")</f>
        <v>Incomplete</v>
      </c>
      <c r="AD160" s="176" t="s">
        <v>1601</v>
      </c>
      <c r="AE160" s="176" t="s">
        <v>1601</v>
      </c>
      <c r="AF160" s="136" t="s">
        <v>1601</v>
      </c>
      <c r="AG160" s="136">
        <v>60.713274837248782</v>
      </c>
      <c r="AH160" s="136" t="s">
        <v>1601</v>
      </c>
      <c r="AW160" s="1">
        <f>IFERROR(VLOOKUP(San[[#This Row],[Access_SL1]],$AS$5:$AT$8,2,FALSE),"Error")</f>
        <v>2</v>
      </c>
      <c r="AX160" s="1">
        <f>IFERROR(VLOOKUP(San[[#This Row],[Use_SL1]],$AS$5:$AT$8,2,FALSE),"Error")</f>
        <v>3</v>
      </c>
      <c r="AY160" s="1" t="str">
        <f>IFERROR(VLOOKUP(San[[#This Row],[Use_SL2]],$AS$5:$AT$8,2,FALSE),"Error")</f>
        <v>Error</v>
      </c>
      <c r="AZ160" s="1" t="str">
        <f>IFERROR(VLOOKUP(San[[#This Row],[Reliability_SL1]],$AS$5:$AT$8,2,FALSE),"Error")</f>
        <v>Error</v>
      </c>
      <c r="BA160" s="1">
        <f>IFERROR(VLOOKUP(San[[#This Row],[EnvPro_SL1]],$AS$5:$AT$8,2,FALSE),"Error")</f>
        <v>2</v>
      </c>
    </row>
    <row r="161" spans="2:53">
      <c r="B161" s="133" t="s">
        <v>479</v>
      </c>
      <c r="C161" s="171" t="s">
        <v>1650</v>
      </c>
      <c r="D161" s="171" t="s">
        <v>1646</v>
      </c>
      <c r="E161" s="171" t="s">
        <v>476</v>
      </c>
      <c r="F161" s="172" t="s">
        <v>1639</v>
      </c>
      <c r="G161" s="173" t="s">
        <v>1787</v>
      </c>
      <c r="H161" s="50" t="s">
        <v>1786</v>
      </c>
      <c r="I161" s="50" t="s">
        <v>18</v>
      </c>
      <c r="J161" s="133" t="s">
        <v>1772</v>
      </c>
      <c r="K161" s="50" t="s">
        <v>1754</v>
      </c>
      <c r="L161" s="50" t="s">
        <v>1753</v>
      </c>
      <c r="M161" s="133" t="s">
        <v>1752</v>
      </c>
      <c r="N161" s="133" t="s">
        <v>1601</v>
      </c>
      <c r="O161" s="133" t="s">
        <v>1601</v>
      </c>
      <c r="P161" s="133" t="s">
        <v>1601</v>
      </c>
      <c r="Q161" s="133" t="s">
        <v>1755</v>
      </c>
      <c r="R161" s="142" t="s">
        <v>1601</v>
      </c>
      <c r="S161" s="174" t="s">
        <v>1601</v>
      </c>
      <c r="T161" s="175" t="s">
        <v>1754</v>
      </c>
      <c r="U161" s="133" t="s">
        <v>1756</v>
      </c>
      <c r="V161" s="133" t="s">
        <v>1754</v>
      </c>
      <c r="W161" s="133" t="str">
        <f>IF([Access_Indicator2]="Yes","No service",IF([Access_Indicator3]="Available", "Improved",IF([Access_Indicator4]="No", "Limited",IF(AND([Access_Indicator4]="yes", [Access_Indicator5]&lt;=[Access_Indicator6]),"Basic","Limited"))))</f>
        <v>Basic</v>
      </c>
      <c r="X161" s="133" t="str">
        <f>IF([Use_Indicator1]="", "Fill in data", IF([Use_Indicator1]="All", "Improved", IF([Use_Indicator1]="Some", "Basic", IF([Use_Indicator1]="No use", "No Service"))))</f>
        <v>Improved</v>
      </c>
      <c r="Y161" s="134" t="s">
        <v>1601</v>
      </c>
      <c r="Z161" s="134" t="str">
        <f>IF(S161="No data", "No Data", IF([Reliability_Indicator2]="Yes","No Service", IF(S161="Routine", "Improved", IF(S161="Unreliable", "Basic", IF(S161="No O&amp;M", "No service")))))</f>
        <v>No Data</v>
      </c>
      <c r="AA161" s="133" t="str">
        <f>IF([EnvPro_Indicator1]="", "Fill in data", IF([EnvPro_Indicator1]="Significant pollution", "No service", IF(AND([EnvPro_Indicator1]="Not polluting groundwater &amp; not untreated in river", [EnvPro_Indicator2]="No"),"Basic", IF([EnvPro_Indicator2]="Yes", "Improved"))))</f>
        <v>Basic</v>
      </c>
      <c r="AB161" s="134" t="str">
        <f t="shared" si="2"/>
        <v>Basic</v>
      </c>
      <c r="AC161" s="134" t="str">
        <f>IF(OR(San[[#This Row],[Access_SL1]]="No data",San[[#This Row],[Use_SL1]]="No data",San[[#This Row],[Reliability_SL1]]="No data",San[[#This Row],[EnvPro_SL1]]="No data"),"Incomplete", "Complete")</f>
        <v>Incomplete</v>
      </c>
      <c r="AD161" s="176" t="s">
        <v>1601</v>
      </c>
      <c r="AE161" s="176" t="s">
        <v>1601</v>
      </c>
      <c r="AF161" s="136" t="s">
        <v>1601</v>
      </c>
      <c r="AG161" s="136">
        <v>56.113784319275403</v>
      </c>
      <c r="AH161" s="136" t="s">
        <v>1601</v>
      </c>
      <c r="AW161" s="1">
        <f>IFERROR(VLOOKUP(San[[#This Row],[Access_SL1]],$AS$5:$AT$8,2,FALSE),"Error")</f>
        <v>2</v>
      </c>
      <c r="AX161" s="1">
        <f>IFERROR(VLOOKUP(San[[#This Row],[Use_SL1]],$AS$5:$AT$8,2,FALSE),"Error")</f>
        <v>3</v>
      </c>
      <c r="AY161" s="1" t="str">
        <f>IFERROR(VLOOKUP(San[[#This Row],[Use_SL2]],$AS$5:$AT$8,2,FALSE),"Error")</f>
        <v>Error</v>
      </c>
      <c r="AZ161" s="1" t="str">
        <f>IFERROR(VLOOKUP(San[[#This Row],[Reliability_SL1]],$AS$5:$AT$8,2,FALSE),"Error")</f>
        <v>Error</v>
      </c>
      <c r="BA161" s="1">
        <f>IFERROR(VLOOKUP(San[[#This Row],[EnvPro_SL1]],$AS$5:$AT$8,2,FALSE),"Error")</f>
        <v>2</v>
      </c>
    </row>
    <row r="162" spans="2:53">
      <c r="B162" s="133" t="s">
        <v>480</v>
      </c>
      <c r="C162" s="171" t="s">
        <v>1650</v>
      </c>
      <c r="D162" s="171" t="s">
        <v>1646</v>
      </c>
      <c r="E162" s="171" t="s">
        <v>476</v>
      </c>
      <c r="F162" s="172" t="s">
        <v>1639</v>
      </c>
      <c r="G162" s="173" t="s">
        <v>1788</v>
      </c>
      <c r="H162" s="50" t="s">
        <v>1786</v>
      </c>
      <c r="I162" s="50" t="s">
        <v>18</v>
      </c>
      <c r="J162" s="133" t="s">
        <v>1772</v>
      </c>
      <c r="K162" s="50" t="s">
        <v>1754</v>
      </c>
      <c r="L162" s="50" t="s">
        <v>1753</v>
      </c>
      <c r="M162" s="133" t="s">
        <v>1752</v>
      </c>
      <c r="N162" s="133" t="s">
        <v>1601</v>
      </c>
      <c r="O162" s="133" t="s">
        <v>1601</v>
      </c>
      <c r="P162" s="133" t="s">
        <v>1601</v>
      </c>
      <c r="Q162" s="133" t="s">
        <v>1755</v>
      </c>
      <c r="R162" s="142" t="s">
        <v>1601</v>
      </c>
      <c r="S162" s="174" t="s">
        <v>1601</v>
      </c>
      <c r="T162" s="175" t="s">
        <v>1754</v>
      </c>
      <c r="U162" s="133" t="s">
        <v>1756</v>
      </c>
      <c r="V162" s="133" t="s">
        <v>1754</v>
      </c>
      <c r="W162" s="133" t="str">
        <f>IF([Access_Indicator2]="Yes","No service",IF([Access_Indicator3]="Available", "Improved",IF([Access_Indicator4]="No", "Limited",IF(AND([Access_Indicator4]="yes", [Access_Indicator5]&lt;=[Access_Indicator6]),"Basic","Limited"))))</f>
        <v>Basic</v>
      </c>
      <c r="X162" s="133" t="str">
        <f>IF([Use_Indicator1]="", "Fill in data", IF([Use_Indicator1]="All", "Improved", IF([Use_Indicator1]="Some", "Basic", IF([Use_Indicator1]="No use", "No Service"))))</f>
        <v>Improved</v>
      </c>
      <c r="Y162" s="134" t="s">
        <v>1601</v>
      </c>
      <c r="Z162" s="134" t="str">
        <f>IF(S162="No data", "No Data", IF([Reliability_Indicator2]="Yes","No Service", IF(S162="Routine", "Improved", IF(S162="Unreliable", "Basic", IF(S162="No O&amp;M", "No service")))))</f>
        <v>No Data</v>
      </c>
      <c r="AA162" s="133" t="str">
        <f>IF([EnvPro_Indicator1]="", "Fill in data", IF([EnvPro_Indicator1]="Significant pollution", "No service", IF(AND([EnvPro_Indicator1]="Not polluting groundwater &amp; not untreated in river", [EnvPro_Indicator2]="No"),"Basic", IF([EnvPro_Indicator2]="Yes", "Improved"))))</f>
        <v>Basic</v>
      </c>
      <c r="AB162" s="134" t="str">
        <f t="shared" si="2"/>
        <v>Basic</v>
      </c>
      <c r="AC162" s="134" t="str">
        <f>IF(OR(San[[#This Row],[Access_SL1]]="No data",San[[#This Row],[Use_SL1]]="No data",San[[#This Row],[Reliability_SL1]]="No data",San[[#This Row],[EnvPro_SL1]]="No data"),"Incomplete", "Complete")</f>
        <v>Incomplete</v>
      </c>
      <c r="AD162" s="176" t="s">
        <v>1601</v>
      </c>
      <c r="AE162" s="176" t="s">
        <v>1601</v>
      </c>
      <c r="AF162" s="136" t="s">
        <v>1601</v>
      </c>
      <c r="AG162" s="136">
        <v>69.912255873195576</v>
      </c>
      <c r="AH162" s="136" t="s">
        <v>1601</v>
      </c>
      <c r="AW162" s="1">
        <f>IFERROR(VLOOKUP(San[[#This Row],[Access_SL1]],$AS$5:$AT$8,2,FALSE),"Error")</f>
        <v>2</v>
      </c>
      <c r="AX162" s="1">
        <f>IFERROR(VLOOKUP(San[[#This Row],[Use_SL1]],$AS$5:$AT$8,2,FALSE),"Error")</f>
        <v>3</v>
      </c>
      <c r="AY162" s="1" t="str">
        <f>IFERROR(VLOOKUP(San[[#This Row],[Use_SL2]],$AS$5:$AT$8,2,FALSE),"Error")</f>
        <v>Error</v>
      </c>
      <c r="AZ162" s="1" t="str">
        <f>IFERROR(VLOOKUP(San[[#This Row],[Reliability_SL1]],$AS$5:$AT$8,2,FALSE),"Error")</f>
        <v>Error</v>
      </c>
      <c r="BA162" s="1">
        <f>IFERROR(VLOOKUP(San[[#This Row],[EnvPro_SL1]],$AS$5:$AT$8,2,FALSE),"Error")</f>
        <v>2</v>
      </c>
    </row>
    <row r="163" spans="2:53">
      <c r="B163" s="133" t="s">
        <v>481</v>
      </c>
      <c r="C163" s="171" t="s">
        <v>1650</v>
      </c>
      <c r="D163" s="171" t="s">
        <v>1646</v>
      </c>
      <c r="E163" s="171" t="s">
        <v>476</v>
      </c>
      <c r="F163" s="172" t="s">
        <v>1639</v>
      </c>
      <c r="G163" s="173" t="s">
        <v>1789</v>
      </c>
      <c r="H163" s="50" t="s">
        <v>1783</v>
      </c>
      <c r="I163" s="50" t="s">
        <v>18</v>
      </c>
      <c r="J163" s="133" t="s">
        <v>1772</v>
      </c>
      <c r="K163" s="50" t="s">
        <v>1754</v>
      </c>
      <c r="L163" s="50" t="s">
        <v>1753</v>
      </c>
      <c r="M163" s="133" t="s">
        <v>1752</v>
      </c>
      <c r="N163" s="133" t="s">
        <v>1601</v>
      </c>
      <c r="O163" s="133" t="s">
        <v>1601</v>
      </c>
      <c r="P163" s="133" t="s">
        <v>1601</v>
      </c>
      <c r="Q163" s="133" t="s">
        <v>1755</v>
      </c>
      <c r="R163" s="142" t="s">
        <v>1601</v>
      </c>
      <c r="S163" s="174" t="s">
        <v>1601</v>
      </c>
      <c r="T163" s="175" t="s">
        <v>1754</v>
      </c>
      <c r="U163" s="133" t="s">
        <v>1756</v>
      </c>
      <c r="V163" s="133" t="s">
        <v>1754</v>
      </c>
      <c r="W163" s="133" t="str">
        <f>IF([Access_Indicator2]="Yes","No service",IF([Access_Indicator3]="Available", "Improved",IF([Access_Indicator4]="No", "Limited",IF(AND([Access_Indicator4]="yes", [Access_Indicator5]&lt;=[Access_Indicator6]),"Basic","Limited"))))</f>
        <v>Basic</v>
      </c>
      <c r="X163" s="133" t="str">
        <f>IF([Use_Indicator1]="", "Fill in data", IF([Use_Indicator1]="All", "Improved", IF([Use_Indicator1]="Some", "Basic", IF([Use_Indicator1]="No use", "No Service"))))</f>
        <v>Improved</v>
      </c>
      <c r="Y163" s="134" t="s">
        <v>1601</v>
      </c>
      <c r="Z163" s="134" t="str">
        <f>IF(S163="No data", "No Data", IF([Reliability_Indicator2]="Yes","No Service", IF(S163="Routine", "Improved", IF(S163="Unreliable", "Basic", IF(S163="No O&amp;M", "No service")))))</f>
        <v>No Data</v>
      </c>
      <c r="AA163" s="133" t="str">
        <f>IF([EnvPro_Indicator1]="", "Fill in data", IF([EnvPro_Indicator1]="Significant pollution", "No service", IF(AND([EnvPro_Indicator1]="Not polluting groundwater &amp; not untreated in river", [EnvPro_Indicator2]="No"),"Basic", IF([EnvPro_Indicator2]="Yes", "Improved"))))</f>
        <v>Basic</v>
      </c>
      <c r="AB163" s="134" t="str">
        <f t="shared" si="2"/>
        <v>Basic</v>
      </c>
      <c r="AC163" s="134" t="str">
        <f>IF(OR(San[[#This Row],[Access_SL1]]="No data",San[[#This Row],[Use_SL1]]="No data",San[[#This Row],[Reliability_SL1]]="No data",San[[#This Row],[EnvPro_SL1]]="No data"),"Incomplete", "Complete")</f>
        <v>Incomplete</v>
      </c>
      <c r="AD163" s="176" t="s">
        <v>1601</v>
      </c>
      <c r="AE163" s="176" t="s">
        <v>1601</v>
      </c>
      <c r="AF163" s="136" t="s">
        <v>1601</v>
      </c>
      <c r="AG163" s="136">
        <v>36.795924143787147</v>
      </c>
      <c r="AH163" s="136" t="s">
        <v>1601</v>
      </c>
      <c r="AW163" s="1">
        <f>IFERROR(VLOOKUP(San[[#This Row],[Access_SL1]],$AS$5:$AT$8,2,FALSE),"Error")</f>
        <v>2</v>
      </c>
      <c r="AX163" s="1">
        <f>IFERROR(VLOOKUP(San[[#This Row],[Use_SL1]],$AS$5:$AT$8,2,FALSE),"Error")</f>
        <v>3</v>
      </c>
      <c r="AY163" s="1" t="str">
        <f>IFERROR(VLOOKUP(San[[#This Row],[Use_SL2]],$AS$5:$AT$8,2,FALSE),"Error")</f>
        <v>Error</v>
      </c>
      <c r="AZ163" s="1" t="str">
        <f>IFERROR(VLOOKUP(San[[#This Row],[Reliability_SL1]],$AS$5:$AT$8,2,FALSE),"Error")</f>
        <v>Error</v>
      </c>
      <c r="BA163" s="1">
        <f>IFERROR(VLOOKUP(San[[#This Row],[EnvPro_SL1]],$AS$5:$AT$8,2,FALSE),"Error")</f>
        <v>2</v>
      </c>
    </row>
    <row r="164" spans="2:53">
      <c r="B164" s="133" t="s">
        <v>482</v>
      </c>
      <c r="C164" s="171" t="s">
        <v>1650</v>
      </c>
      <c r="D164" s="171" t="s">
        <v>1646</v>
      </c>
      <c r="E164" s="171" t="s">
        <v>476</v>
      </c>
      <c r="F164" s="172" t="s">
        <v>1639</v>
      </c>
      <c r="G164" s="173" t="s">
        <v>1790</v>
      </c>
      <c r="H164" s="50" t="s">
        <v>1786</v>
      </c>
      <c r="I164" s="50" t="s">
        <v>18</v>
      </c>
      <c r="J164" s="133" t="s">
        <v>1772</v>
      </c>
      <c r="K164" s="50" t="s">
        <v>1754</v>
      </c>
      <c r="L164" s="50" t="s">
        <v>1753</v>
      </c>
      <c r="M164" s="133" t="s">
        <v>1752</v>
      </c>
      <c r="N164" s="133" t="s">
        <v>1601</v>
      </c>
      <c r="O164" s="133" t="s">
        <v>1601</v>
      </c>
      <c r="P164" s="133" t="s">
        <v>1601</v>
      </c>
      <c r="Q164" s="133" t="s">
        <v>1755</v>
      </c>
      <c r="R164" s="142" t="s">
        <v>1601</v>
      </c>
      <c r="S164" s="174" t="s">
        <v>1601</v>
      </c>
      <c r="T164" s="175" t="s">
        <v>1754</v>
      </c>
      <c r="U164" s="133" t="s">
        <v>1756</v>
      </c>
      <c r="V164" s="133" t="s">
        <v>1754</v>
      </c>
      <c r="W164" s="133" t="str">
        <f>IF([Access_Indicator2]="Yes","No service",IF([Access_Indicator3]="Available", "Improved",IF([Access_Indicator4]="No", "Limited",IF(AND([Access_Indicator4]="yes", [Access_Indicator5]&lt;=[Access_Indicator6]),"Basic","Limited"))))</f>
        <v>Basic</v>
      </c>
      <c r="X164" s="133" t="str">
        <f>IF([Use_Indicator1]="", "Fill in data", IF([Use_Indicator1]="All", "Improved", IF([Use_Indicator1]="Some", "Basic", IF([Use_Indicator1]="No use", "No Service"))))</f>
        <v>Improved</v>
      </c>
      <c r="Y164" s="134" t="s">
        <v>1601</v>
      </c>
      <c r="Z164" s="134" t="str">
        <f>IF(S164="No data", "No Data", IF([Reliability_Indicator2]="Yes","No Service", IF(S164="Routine", "Improved", IF(S164="Unreliable", "Basic", IF(S164="No O&amp;M", "No service")))))</f>
        <v>No Data</v>
      </c>
      <c r="AA164" s="133" t="str">
        <f>IF([EnvPro_Indicator1]="", "Fill in data", IF([EnvPro_Indicator1]="Significant pollution", "No service", IF(AND([EnvPro_Indicator1]="Not polluting groundwater &amp; not untreated in river", [EnvPro_Indicator2]="No"),"Basic", IF([EnvPro_Indicator2]="Yes", "Improved"))))</f>
        <v>Basic</v>
      </c>
      <c r="AB164" s="134" t="str">
        <f t="shared" si="2"/>
        <v>Basic</v>
      </c>
      <c r="AC164" s="134" t="str">
        <f>IF(OR(San[[#This Row],[Access_SL1]]="No data",San[[#This Row],[Use_SL1]]="No data",San[[#This Row],[Reliability_SL1]]="No data",San[[#This Row],[EnvPro_SL1]]="No data"),"Incomplete", "Complete")</f>
        <v>Incomplete</v>
      </c>
      <c r="AD164" s="176" t="s">
        <v>1601</v>
      </c>
      <c r="AE164" s="176" t="s">
        <v>1601</v>
      </c>
      <c r="AF164" s="136" t="s">
        <v>1601</v>
      </c>
      <c r="AG164" s="136">
        <v>27.596943107840357</v>
      </c>
      <c r="AH164" s="136" t="s">
        <v>1601</v>
      </c>
      <c r="AW164" s="1">
        <f>IFERROR(VLOOKUP(San[[#This Row],[Access_SL1]],$AS$5:$AT$8,2,FALSE),"Error")</f>
        <v>2</v>
      </c>
      <c r="AX164" s="1">
        <f>IFERROR(VLOOKUP(San[[#This Row],[Use_SL1]],$AS$5:$AT$8,2,FALSE),"Error")</f>
        <v>3</v>
      </c>
      <c r="AY164" s="1" t="str">
        <f>IFERROR(VLOOKUP(San[[#This Row],[Use_SL2]],$AS$5:$AT$8,2,FALSE),"Error")</f>
        <v>Error</v>
      </c>
      <c r="AZ164" s="1" t="str">
        <f>IFERROR(VLOOKUP(San[[#This Row],[Reliability_SL1]],$AS$5:$AT$8,2,FALSE),"Error")</f>
        <v>Error</v>
      </c>
      <c r="BA164" s="1">
        <f>IFERROR(VLOOKUP(San[[#This Row],[EnvPro_SL1]],$AS$5:$AT$8,2,FALSE),"Error")</f>
        <v>2</v>
      </c>
    </row>
    <row r="165" spans="2:53">
      <c r="B165" s="133" t="s">
        <v>483</v>
      </c>
      <c r="C165" s="171" t="s">
        <v>1650</v>
      </c>
      <c r="D165" s="171" t="s">
        <v>1646</v>
      </c>
      <c r="E165" s="171" t="s">
        <v>476</v>
      </c>
      <c r="F165" s="172" t="s">
        <v>1639</v>
      </c>
      <c r="G165" s="173" t="s">
        <v>1791</v>
      </c>
      <c r="H165" s="50" t="s">
        <v>1786</v>
      </c>
      <c r="I165" s="50" t="s">
        <v>18</v>
      </c>
      <c r="J165" s="133" t="s">
        <v>1772</v>
      </c>
      <c r="K165" s="50" t="s">
        <v>1754</v>
      </c>
      <c r="L165" s="50" t="s">
        <v>1753</v>
      </c>
      <c r="M165" s="133" t="s">
        <v>1752</v>
      </c>
      <c r="N165" s="133" t="s">
        <v>1601</v>
      </c>
      <c r="O165" s="133" t="s">
        <v>1601</v>
      </c>
      <c r="P165" s="133" t="s">
        <v>1601</v>
      </c>
      <c r="Q165" s="133" t="s">
        <v>1755</v>
      </c>
      <c r="R165" s="142" t="s">
        <v>1601</v>
      </c>
      <c r="S165" s="174" t="s">
        <v>1601</v>
      </c>
      <c r="T165" s="175" t="s">
        <v>1754</v>
      </c>
      <c r="U165" s="133" t="s">
        <v>1756</v>
      </c>
      <c r="V165" s="133" t="s">
        <v>1754</v>
      </c>
      <c r="W165" s="133" t="str">
        <f>IF([Access_Indicator2]="Yes","No service",IF([Access_Indicator3]="Available", "Improved",IF([Access_Indicator4]="No", "Limited",IF(AND([Access_Indicator4]="yes", [Access_Indicator5]&lt;=[Access_Indicator6]),"Basic","Limited"))))</f>
        <v>Basic</v>
      </c>
      <c r="X165" s="133" t="str">
        <f>IF([Use_Indicator1]="", "Fill in data", IF([Use_Indicator1]="All", "Improved", IF([Use_Indicator1]="Some", "Basic", IF([Use_Indicator1]="No use", "No Service"))))</f>
        <v>Improved</v>
      </c>
      <c r="Y165" s="134" t="s">
        <v>1601</v>
      </c>
      <c r="Z165" s="134" t="str">
        <f>IF(S165="No data", "No Data", IF([Reliability_Indicator2]="Yes","No Service", IF(S165="Routine", "Improved", IF(S165="Unreliable", "Basic", IF(S165="No O&amp;M", "No service")))))</f>
        <v>No Data</v>
      </c>
      <c r="AA165" s="133" t="str">
        <f>IF([EnvPro_Indicator1]="", "Fill in data", IF([EnvPro_Indicator1]="Significant pollution", "No service", IF(AND([EnvPro_Indicator1]="Not polluting groundwater &amp; not untreated in river", [EnvPro_Indicator2]="No"),"Basic", IF([EnvPro_Indicator2]="Yes", "Improved"))))</f>
        <v>Basic</v>
      </c>
      <c r="AB165" s="134" t="str">
        <f t="shared" si="2"/>
        <v>Basic</v>
      </c>
      <c r="AC165" s="134" t="str">
        <f>IF(OR(San[[#This Row],[Access_SL1]]="No data",San[[#This Row],[Use_SL1]]="No data",San[[#This Row],[Reliability_SL1]]="No data",San[[#This Row],[EnvPro_SL1]]="No data"),"Incomplete", "Complete")</f>
        <v>Incomplete</v>
      </c>
      <c r="AD165" s="176" t="s">
        <v>1601</v>
      </c>
      <c r="AE165" s="176" t="s">
        <v>1601</v>
      </c>
      <c r="AF165" s="136" t="s">
        <v>1601</v>
      </c>
      <c r="AG165" s="136">
        <v>79.111236909142363</v>
      </c>
      <c r="AH165" s="136" t="s">
        <v>1601</v>
      </c>
      <c r="AW165" s="1">
        <f>IFERROR(VLOOKUP(San[[#This Row],[Access_SL1]],$AS$5:$AT$8,2,FALSE),"Error")</f>
        <v>2</v>
      </c>
      <c r="AX165" s="1">
        <f>IFERROR(VLOOKUP(San[[#This Row],[Use_SL1]],$AS$5:$AT$8,2,FALSE),"Error")</f>
        <v>3</v>
      </c>
      <c r="AY165" s="1" t="str">
        <f>IFERROR(VLOOKUP(San[[#This Row],[Use_SL2]],$AS$5:$AT$8,2,FALSE),"Error")</f>
        <v>Error</v>
      </c>
      <c r="AZ165" s="1" t="str">
        <f>IFERROR(VLOOKUP(San[[#This Row],[Reliability_SL1]],$AS$5:$AT$8,2,FALSE),"Error")</f>
        <v>Error</v>
      </c>
      <c r="BA165" s="1">
        <f>IFERROR(VLOOKUP(San[[#This Row],[EnvPro_SL1]],$AS$5:$AT$8,2,FALSE),"Error")</f>
        <v>2</v>
      </c>
    </row>
    <row r="166" spans="2:53">
      <c r="B166" s="133" t="s">
        <v>484</v>
      </c>
      <c r="C166" s="171" t="s">
        <v>1650</v>
      </c>
      <c r="D166" s="171" t="s">
        <v>1646</v>
      </c>
      <c r="E166" s="171" t="s">
        <v>476</v>
      </c>
      <c r="F166" s="172" t="s">
        <v>1639</v>
      </c>
      <c r="G166" s="173" t="s">
        <v>1792</v>
      </c>
      <c r="H166" s="50" t="s">
        <v>1783</v>
      </c>
      <c r="I166" s="50" t="s">
        <v>18</v>
      </c>
      <c r="J166" s="133" t="s">
        <v>1772</v>
      </c>
      <c r="K166" s="50" t="s">
        <v>1754</v>
      </c>
      <c r="L166" s="50" t="s">
        <v>1753</v>
      </c>
      <c r="M166" s="133" t="s">
        <v>1752</v>
      </c>
      <c r="N166" s="133" t="s">
        <v>1601</v>
      </c>
      <c r="O166" s="133" t="s">
        <v>1601</v>
      </c>
      <c r="P166" s="133" t="s">
        <v>1601</v>
      </c>
      <c r="Q166" s="133" t="s">
        <v>1755</v>
      </c>
      <c r="R166" s="142" t="s">
        <v>1601</v>
      </c>
      <c r="S166" s="174" t="s">
        <v>1601</v>
      </c>
      <c r="T166" s="175" t="s">
        <v>1754</v>
      </c>
      <c r="U166" s="133" t="s">
        <v>1756</v>
      </c>
      <c r="V166" s="133" t="s">
        <v>1754</v>
      </c>
      <c r="W166" s="133" t="str">
        <f>IF([Access_Indicator2]="Yes","No service",IF([Access_Indicator3]="Available", "Improved",IF([Access_Indicator4]="No", "Limited",IF(AND([Access_Indicator4]="yes", [Access_Indicator5]&lt;=[Access_Indicator6]),"Basic","Limited"))))</f>
        <v>Basic</v>
      </c>
      <c r="X166" s="133" t="str">
        <f>IF([Use_Indicator1]="", "Fill in data", IF([Use_Indicator1]="All", "Improved", IF([Use_Indicator1]="Some", "Basic", IF([Use_Indicator1]="No use", "No Service"))))</f>
        <v>Improved</v>
      </c>
      <c r="Y166" s="134" t="s">
        <v>1601</v>
      </c>
      <c r="Z166" s="134" t="str">
        <f>IF(S166="No data", "No Data", IF([Reliability_Indicator2]="Yes","No Service", IF(S166="Routine", "Improved", IF(S166="Unreliable", "Basic", IF(S166="No O&amp;M", "No service")))))</f>
        <v>No Data</v>
      </c>
      <c r="AA166" s="133" t="str">
        <f>IF([EnvPro_Indicator1]="", "Fill in data", IF([EnvPro_Indicator1]="Significant pollution", "No service", IF(AND([EnvPro_Indicator1]="Not polluting groundwater &amp; not untreated in river", [EnvPro_Indicator2]="No"),"Basic", IF([EnvPro_Indicator2]="Yes", "Improved"))))</f>
        <v>Basic</v>
      </c>
      <c r="AB166" s="134" t="str">
        <f t="shared" si="2"/>
        <v>Basic</v>
      </c>
      <c r="AC166" s="134" t="str">
        <f>IF(OR(San[[#This Row],[Access_SL1]]="No data",San[[#This Row],[Use_SL1]]="No data",San[[#This Row],[Reliability_SL1]]="No data",San[[#This Row],[EnvPro_SL1]]="No data"),"Incomplete", "Complete")</f>
        <v>Incomplete</v>
      </c>
      <c r="AD166" s="176" t="s">
        <v>1601</v>
      </c>
      <c r="AE166" s="176" t="s">
        <v>1601</v>
      </c>
      <c r="AF166" s="136" t="s">
        <v>1601</v>
      </c>
      <c r="AG166" s="136">
        <v>80.951033116331729</v>
      </c>
      <c r="AH166" s="136" t="s">
        <v>1601</v>
      </c>
      <c r="AW166" s="1">
        <f>IFERROR(VLOOKUP(San[[#This Row],[Access_SL1]],$AS$5:$AT$8,2,FALSE),"Error")</f>
        <v>2</v>
      </c>
      <c r="AX166" s="1">
        <f>IFERROR(VLOOKUP(San[[#This Row],[Use_SL1]],$AS$5:$AT$8,2,FALSE),"Error")</f>
        <v>3</v>
      </c>
      <c r="AY166" s="1" t="str">
        <f>IFERROR(VLOOKUP(San[[#This Row],[Use_SL2]],$AS$5:$AT$8,2,FALSE),"Error")</f>
        <v>Error</v>
      </c>
      <c r="AZ166" s="1" t="str">
        <f>IFERROR(VLOOKUP(San[[#This Row],[Reliability_SL1]],$AS$5:$AT$8,2,FALSE),"Error")</f>
        <v>Error</v>
      </c>
      <c r="BA166" s="1">
        <f>IFERROR(VLOOKUP(San[[#This Row],[EnvPro_SL1]],$AS$5:$AT$8,2,FALSE),"Error")</f>
        <v>2</v>
      </c>
    </row>
    <row r="167" spans="2:53">
      <c r="B167" s="133" t="s">
        <v>485</v>
      </c>
      <c r="C167" s="171" t="s">
        <v>1650</v>
      </c>
      <c r="D167" s="171" t="s">
        <v>1646</v>
      </c>
      <c r="E167" s="171" t="s">
        <v>476</v>
      </c>
      <c r="F167" s="172" t="s">
        <v>1639</v>
      </c>
      <c r="G167" s="173" t="s">
        <v>1793</v>
      </c>
      <c r="H167" s="50" t="s">
        <v>1783</v>
      </c>
      <c r="I167" s="50" t="s">
        <v>18</v>
      </c>
      <c r="J167" s="133" t="s">
        <v>1772</v>
      </c>
      <c r="K167" s="50" t="s">
        <v>1754</v>
      </c>
      <c r="L167" s="50" t="s">
        <v>1753</v>
      </c>
      <c r="M167" s="133" t="s">
        <v>1752</v>
      </c>
      <c r="N167" s="133" t="s">
        <v>1601</v>
      </c>
      <c r="O167" s="133" t="s">
        <v>1601</v>
      </c>
      <c r="P167" s="133" t="s">
        <v>1601</v>
      </c>
      <c r="Q167" s="133" t="s">
        <v>1755</v>
      </c>
      <c r="R167" s="142" t="s">
        <v>1601</v>
      </c>
      <c r="S167" s="174" t="s">
        <v>1601</v>
      </c>
      <c r="T167" s="175" t="s">
        <v>1754</v>
      </c>
      <c r="U167" s="133" t="s">
        <v>1756</v>
      </c>
      <c r="V167" s="133" t="s">
        <v>1754</v>
      </c>
      <c r="W167" s="133" t="str">
        <f>IF([Access_Indicator2]="Yes","No service",IF([Access_Indicator3]="Available", "Improved",IF([Access_Indicator4]="No", "Limited",IF(AND([Access_Indicator4]="yes", [Access_Indicator5]&lt;=[Access_Indicator6]),"Basic","Limited"))))</f>
        <v>Basic</v>
      </c>
      <c r="X167" s="133" t="str">
        <f>IF([Use_Indicator1]="", "Fill in data", IF([Use_Indicator1]="All", "Improved", IF([Use_Indicator1]="Some", "Basic", IF([Use_Indicator1]="No use", "No Service"))))</f>
        <v>Improved</v>
      </c>
      <c r="Y167" s="134" t="s">
        <v>1601</v>
      </c>
      <c r="Z167" s="134" t="str">
        <f>IF(S167="No data", "No Data", IF([Reliability_Indicator2]="Yes","No Service", IF(S167="Routine", "Improved", IF(S167="Unreliable", "Basic", IF(S167="No O&amp;M", "No service")))))</f>
        <v>No Data</v>
      </c>
      <c r="AA167" s="133" t="str">
        <f>IF([EnvPro_Indicator1]="", "Fill in data", IF([EnvPro_Indicator1]="Significant pollution", "No service", IF(AND([EnvPro_Indicator1]="Not polluting groundwater &amp; not untreated in river", [EnvPro_Indicator2]="No"),"Basic", IF([EnvPro_Indicator2]="Yes", "Improved"))))</f>
        <v>Basic</v>
      </c>
      <c r="AB167" s="134" t="str">
        <f t="shared" si="2"/>
        <v>Basic</v>
      </c>
      <c r="AC167" s="134" t="str">
        <f>IF(OR(San[[#This Row],[Access_SL1]]="No data",San[[#This Row],[Use_SL1]]="No data",San[[#This Row],[Reliability_SL1]]="No data",San[[#This Row],[EnvPro_SL1]]="No data"),"Incomplete", "Complete")</f>
        <v>Incomplete</v>
      </c>
      <c r="AD167" s="176" t="s">
        <v>1601</v>
      </c>
      <c r="AE167" s="176" t="s">
        <v>1601</v>
      </c>
      <c r="AF167" s="136" t="s">
        <v>1601</v>
      </c>
      <c r="AG167" s="136">
        <v>165.58165864704216</v>
      </c>
      <c r="AH167" s="136" t="s">
        <v>1601</v>
      </c>
      <c r="AW167" s="1">
        <f>IFERROR(VLOOKUP(San[[#This Row],[Access_SL1]],$AS$5:$AT$8,2,FALSE),"Error")</f>
        <v>2</v>
      </c>
      <c r="AX167" s="1">
        <f>IFERROR(VLOOKUP(San[[#This Row],[Use_SL1]],$AS$5:$AT$8,2,FALSE),"Error")</f>
        <v>3</v>
      </c>
      <c r="AY167" s="1" t="str">
        <f>IFERROR(VLOOKUP(San[[#This Row],[Use_SL2]],$AS$5:$AT$8,2,FALSE),"Error")</f>
        <v>Error</v>
      </c>
      <c r="AZ167" s="1" t="str">
        <f>IFERROR(VLOOKUP(San[[#This Row],[Reliability_SL1]],$AS$5:$AT$8,2,FALSE),"Error")</f>
        <v>Error</v>
      </c>
      <c r="BA167" s="1">
        <f>IFERROR(VLOOKUP(San[[#This Row],[EnvPro_SL1]],$AS$5:$AT$8,2,FALSE),"Error")</f>
        <v>2</v>
      </c>
    </row>
    <row r="168" spans="2:53">
      <c r="B168" s="133" t="s">
        <v>486</v>
      </c>
      <c r="C168" s="171" t="s">
        <v>1650</v>
      </c>
      <c r="D168" s="171" t="s">
        <v>1646</v>
      </c>
      <c r="E168" s="171" t="s">
        <v>476</v>
      </c>
      <c r="F168" s="172" t="s">
        <v>1639</v>
      </c>
      <c r="G168" s="173" t="s">
        <v>1794</v>
      </c>
      <c r="H168" s="50" t="s">
        <v>1783</v>
      </c>
      <c r="I168" s="50" t="s">
        <v>18</v>
      </c>
      <c r="J168" s="133" t="s">
        <v>1772</v>
      </c>
      <c r="K168" s="50" t="s">
        <v>1754</v>
      </c>
      <c r="L168" s="50" t="s">
        <v>1753</v>
      </c>
      <c r="M168" s="133" t="s">
        <v>1752</v>
      </c>
      <c r="N168" s="133" t="s">
        <v>1601</v>
      </c>
      <c r="O168" s="133" t="s">
        <v>1601</v>
      </c>
      <c r="P168" s="133" t="s">
        <v>1601</v>
      </c>
      <c r="Q168" s="133" t="s">
        <v>1755</v>
      </c>
      <c r="R168" s="142" t="s">
        <v>1601</v>
      </c>
      <c r="S168" s="174" t="s">
        <v>1601</v>
      </c>
      <c r="T168" s="175" t="s">
        <v>1754</v>
      </c>
      <c r="U168" s="133" t="s">
        <v>1756</v>
      </c>
      <c r="V168" s="133" t="s">
        <v>1754</v>
      </c>
      <c r="W168" s="133" t="str">
        <f>IF([Access_Indicator2]="Yes","No service",IF([Access_Indicator3]="Available", "Improved",IF([Access_Indicator4]="No", "Limited",IF(AND([Access_Indicator4]="yes", [Access_Indicator5]&lt;=[Access_Indicator6]),"Basic","Limited"))))</f>
        <v>Basic</v>
      </c>
      <c r="X168" s="133" t="str">
        <f>IF([Use_Indicator1]="", "Fill in data", IF([Use_Indicator1]="All", "Improved", IF([Use_Indicator1]="Some", "Basic", IF([Use_Indicator1]="No use", "No Service"))))</f>
        <v>Improved</v>
      </c>
      <c r="Y168" s="134" t="s">
        <v>1601</v>
      </c>
      <c r="Z168" s="134" t="str">
        <f>IF(S168="No data", "No Data", IF([Reliability_Indicator2]="Yes","No Service", IF(S168="Routine", "Improved", IF(S168="Unreliable", "Basic", IF(S168="No O&amp;M", "No service")))))</f>
        <v>No Data</v>
      </c>
      <c r="AA168" s="133" t="str">
        <f>IF([EnvPro_Indicator1]="", "Fill in data", IF([EnvPro_Indicator1]="Significant pollution", "No service", IF(AND([EnvPro_Indicator1]="Not polluting groundwater &amp; not untreated in river", [EnvPro_Indicator2]="No"),"Basic", IF([EnvPro_Indicator2]="Yes", "Improved"))))</f>
        <v>Basic</v>
      </c>
      <c r="AB168" s="134" t="str">
        <f t="shared" si="2"/>
        <v>Basic</v>
      </c>
      <c r="AC168" s="134" t="str">
        <f>IF(OR(San[[#This Row],[Access_SL1]]="No data",San[[#This Row],[Use_SL1]]="No data",San[[#This Row],[Reliability_SL1]]="No data",San[[#This Row],[EnvPro_SL1]]="No data"),"Incomplete", "Complete")</f>
        <v>Incomplete</v>
      </c>
      <c r="AD168" s="176" t="s">
        <v>1601</v>
      </c>
      <c r="AE168" s="176" t="s">
        <v>1601</v>
      </c>
      <c r="AF168" s="136" t="s">
        <v>1601</v>
      </c>
      <c r="AG168" s="136">
        <v>61.32654023964524</v>
      </c>
      <c r="AH168" s="136" t="s">
        <v>1601</v>
      </c>
      <c r="AW168" s="1">
        <f>IFERROR(VLOOKUP(San[[#This Row],[Access_SL1]],$AS$5:$AT$8,2,FALSE),"Error")</f>
        <v>2</v>
      </c>
      <c r="AX168" s="1">
        <f>IFERROR(VLOOKUP(San[[#This Row],[Use_SL1]],$AS$5:$AT$8,2,FALSE),"Error")</f>
        <v>3</v>
      </c>
      <c r="AY168" s="1" t="str">
        <f>IFERROR(VLOOKUP(San[[#This Row],[Use_SL2]],$AS$5:$AT$8,2,FALSE),"Error")</f>
        <v>Error</v>
      </c>
      <c r="AZ168" s="1" t="str">
        <f>IFERROR(VLOOKUP(San[[#This Row],[Reliability_SL1]],$AS$5:$AT$8,2,FALSE),"Error")</f>
        <v>Error</v>
      </c>
      <c r="BA168" s="1">
        <f>IFERROR(VLOOKUP(San[[#This Row],[EnvPro_SL1]],$AS$5:$AT$8,2,FALSE),"Error")</f>
        <v>2</v>
      </c>
    </row>
    <row r="169" spans="2:53">
      <c r="B169" s="133" t="s">
        <v>487</v>
      </c>
      <c r="C169" s="171" t="s">
        <v>1650</v>
      </c>
      <c r="D169" s="171" t="s">
        <v>1646</v>
      </c>
      <c r="E169" s="171" t="s">
        <v>476</v>
      </c>
      <c r="F169" s="172" t="s">
        <v>1639</v>
      </c>
      <c r="G169" s="173" t="s">
        <v>1795</v>
      </c>
      <c r="H169" s="50" t="s">
        <v>1783</v>
      </c>
      <c r="I169" s="50" t="s">
        <v>18</v>
      </c>
      <c r="J169" s="133" t="s">
        <v>1772</v>
      </c>
      <c r="K169" s="50" t="s">
        <v>1754</v>
      </c>
      <c r="L169" s="50" t="s">
        <v>1753</v>
      </c>
      <c r="M169" s="133" t="s">
        <v>1752</v>
      </c>
      <c r="N169" s="133" t="s">
        <v>1601</v>
      </c>
      <c r="O169" s="133" t="s">
        <v>1601</v>
      </c>
      <c r="P169" s="133" t="s">
        <v>1601</v>
      </c>
      <c r="Q169" s="133" t="s">
        <v>1755</v>
      </c>
      <c r="R169" s="142" t="s">
        <v>1601</v>
      </c>
      <c r="S169" s="174" t="s">
        <v>1601</v>
      </c>
      <c r="T169" s="175" t="s">
        <v>1752</v>
      </c>
      <c r="U169" s="133" t="s">
        <v>1756</v>
      </c>
      <c r="V169" s="133" t="s">
        <v>1754</v>
      </c>
      <c r="W169" s="133" t="str">
        <f>IF([Access_Indicator2]="Yes","No service",IF([Access_Indicator3]="Available", "Improved",IF([Access_Indicator4]="No", "Limited",IF(AND([Access_Indicator4]="yes", [Access_Indicator5]&lt;=[Access_Indicator6]),"Basic","Limited"))))</f>
        <v>Basic</v>
      </c>
      <c r="X169" s="133" t="str">
        <f>IF([Use_Indicator1]="", "Fill in data", IF([Use_Indicator1]="All", "Improved", IF([Use_Indicator1]="Some", "Basic", IF([Use_Indicator1]="No use", "No Service"))))</f>
        <v>Improved</v>
      </c>
      <c r="Y169" s="134" t="s">
        <v>1601</v>
      </c>
      <c r="Z169" s="134" t="str">
        <f>IF(S169="No data", "No Data", IF([Reliability_Indicator2]="Yes","No Service", IF(S169="Routine", "Improved", IF(S169="Unreliable", "Basic", IF(S169="No O&amp;M", "No service")))))</f>
        <v>No Data</v>
      </c>
      <c r="AA169" s="133" t="str">
        <f>IF([EnvPro_Indicator1]="", "Fill in data", IF([EnvPro_Indicator1]="Significant pollution", "No service", IF(AND([EnvPro_Indicator1]="Not polluting groundwater &amp; not untreated in river", [EnvPro_Indicator2]="No"),"Basic", IF([EnvPro_Indicator2]="Yes", "Improved"))))</f>
        <v>Basic</v>
      </c>
      <c r="AB169" s="134" t="str">
        <f t="shared" si="2"/>
        <v>Basic</v>
      </c>
      <c r="AC169" s="134" t="str">
        <f>IF(OR(San[[#This Row],[Access_SL1]]="No data",San[[#This Row],[Use_SL1]]="No data",San[[#This Row],[Reliability_SL1]]="No data",San[[#This Row],[EnvPro_SL1]]="No data"),"Incomplete", "Complete")</f>
        <v>Incomplete</v>
      </c>
      <c r="AD169" s="176" t="s">
        <v>1601</v>
      </c>
      <c r="AE169" s="176" t="s">
        <v>1601</v>
      </c>
      <c r="AF169" s="136" t="s">
        <v>1601</v>
      </c>
      <c r="AG169" s="136">
        <v>91.989810359467867</v>
      </c>
      <c r="AH169" s="136" t="s">
        <v>1601</v>
      </c>
      <c r="AW169" s="1">
        <f>IFERROR(VLOOKUP(San[[#This Row],[Access_SL1]],$AS$5:$AT$8,2,FALSE),"Error")</f>
        <v>2</v>
      </c>
      <c r="AX169" s="1">
        <f>IFERROR(VLOOKUP(San[[#This Row],[Use_SL1]],$AS$5:$AT$8,2,FALSE),"Error")</f>
        <v>3</v>
      </c>
      <c r="AY169" s="1" t="str">
        <f>IFERROR(VLOOKUP(San[[#This Row],[Use_SL2]],$AS$5:$AT$8,2,FALSE),"Error")</f>
        <v>Error</v>
      </c>
      <c r="AZ169" s="1" t="str">
        <f>IFERROR(VLOOKUP(San[[#This Row],[Reliability_SL1]],$AS$5:$AT$8,2,FALSE),"Error")</f>
        <v>Error</v>
      </c>
      <c r="BA169" s="1">
        <f>IFERROR(VLOOKUP(San[[#This Row],[EnvPro_SL1]],$AS$5:$AT$8,2,FALSE),"Error")</f>
        <v>2</v>
      </c>
    </row>
    <row r="170" spans="2:53">
      <c r="B170" s="133" t="s">
        <v>488</v>
      </c>
      <c r="C170" s="171" t="s">
        <v>1650</v>
      </c>
      <c r="D170" s="171" t="s">
        <v>1646</v>
      </c>
      <c r="E170" s="171" t="s">
        <v>476</v>
      </c>
      <c r="F170" s="172" t="s">
        <v>1639</v>
      </c>
      <c r="G170" s="173" t="s">
        <v>1796</v>
      </c>
      <c r="H170" s="50" t="s">
        <v>1786</v>
      </c>
      <c r="I170" s="50" t="s">
        <v>18</v>
      </c>
      <c r="J170" s="133" t="s">
        <v>1772</v>
      </c>
      <c r="K170" s="50" t="s">
        <v>1754</v>
      </c>
      <c r="L170" s="50" t="s">
        <v>1753</v>
      </c>
      <c r="M170" s="133" t="s">
        <v>1752</v>
      </c>
      <c r="N170" s="133" t="s">
        <v>1601</v>
      </c>
      <c r="O170" s="133" t="s">
        <v>1601</v>
      </c>
      <c r="P170" s="133" t="s">
        <v>1601</v>
      </c>
      <c r="Q170" s="133" t="s">
        <v>1755</v>
      </c>
      <c r="R170" s="142" t="s">
        <v>1601</v>
      </c>
      <c r="S170" s="174" t="s">
        <v>1601</v>
      </c>
      <c r="T170" s="175" t="s">
        <v>1754</v>
      </c>
      <c r="U170" s="133" t="s">
        <v>1756</v>
      </c>
      <c r="V170" s="133" t="s">
        <v>1754</v>
      </c>
      <c r="W170" s="133" t="str">
        <f>IF([Access_Indicator2]="Yes","No service",IF([Access_Indicator3]="Available", "Improved",IF([Access_Indicator4]="No", "Limited",IF(AND([Access_Indicator4]="yes", [Access_Indicator5]&lt;=[Access_Indicator6]),"Basic","Limited"))))</f>
        <v>Basic</v>
      </c>
      <c r="X170" s="133" t="str">
        <f>IF([Use_Indicator1]="", "Fill in data", IF([Use_Indicator1]="All", "Improved", IF([Use_Indicator1]="Some", "Basic", IF([Use_Indicator1]="No use", "No Service"))))</f>
        <v>Improved</v>
      </c>
      <c r="Y170" s="134" t="s">
        <v>1601</v>
      </c>
      <c r="Z170" s="134" t="str">
        <f>IF(S170="No data", "No Data", IF([Reliability_Indicator2]="Yes","No Service", IF(S170="Routine", "Improved", IF(S170="Unreliable", "Basic", IF(S170="No O&amp;M", "No service")))))</f>
        <v>No Data</v>
      </c>
      <c r="AA170" s="133" t="str">
        <f>IF([EnvPro_Indicator1]="", "Fill in data", IF([EnvPro_Indicator1]="Significant pollution", "No service", IF(AND([EnvPro_Indicator1]="Not polluting groundwater &amp; not untreated in river", [EnvPro_Indicator2]="No"),"Basic", IF([EnvPro_Indicator2]="Yes", "Improved"))))</f>
        <v>Basic</v>
      </c>
      <c r="AB170" s="134" t="str">
        <f t="shared" si="2"/>
        <v>Basic</v>
      </c>
      <c r="AC170" s="134" t="str">
        <f>IF(OR(San[[#This Row],[Access_SL1]]="No data",San[[#This Row],[Use_SL1]]="No data",San[[#This Row],[Reliability_SL1]]="No data",San[[#This Row],[EnvPro_SL1]]="No data"),"Incomplete", "Complete")</f>
        <v>Incomplete</v>
      </c>
      <c r="AD170" s="176" t="s">
        <v>1601</v>
      </c>
      <c r="AE170" s="176" t="s">
        <v>1601</v>
      </c>
      <c r="AF170" s="136" t="s">
        <v>1601</v>
      </c>
      <c r="AG170" s="136">
        <v>125.10614208887631</v>
      </c>
      <c r="AH170" s="136" t="s">
        <v>1601</v>
      </c>
      <c r="AW170" s="1">
        <f>IFERROR(VLOOKUP(San[[#This Row],[Access_SL1]],$AS$5:$AT$8,2,FALSE),"Error")</f>
        <v>2</v>
      </c>
      <c r="AX170" s="1">
        <f>IFERROR(VLOOKUP(San[[#This Row],[Use_SL1]],$AS$5:$AT$8,2,FALSE),"Error")</f>
        <v>3</v>
      </c>
      <c r="AY170" s="1" t="str">
        <f>IFERROR(VLOOKUP(San[[#This Row],[Use_SL2]],$AS$5:$AT$8,2,FALSE),"Error")</f>
        <v>Error</v>
      </c>
      <c r="AZ170" s="1" t="str">
        <f>IFERROR(VLOOKUP(San[[#This Row],[Reliability_SL1]],$AS$5:$AT$8,2,FALSE),"Error")</f>
        <v>Error</v>
      </c>
      <c r="BA170" s="1">
        <f>IFERROR(VLOOKUP(San[[#This Row],[EnvPro_SL1]],$AS$5:$AT$8,2,FALSE),"Error")</f>
        <v>2</v>
      </c>
    </row>
    <row r="171" spans="2:53">
      <c r="B171" s="133" t="s">
        <v>489</v>
      </c>
      <c r="C171" s="171" t="s">
        <v>1650</v>
      </c>
      <c r="D171" s="171" t="s">
        <v>1646</v>
      </c>
      <c r="E171" s="171" t="s">
        <v>476</v>
      </c>
      <c r="F171" s="172" t="s">
        <v>1639</v>
      </c>
      <c r="G171" s="173" t="s">
        <v>1797</v>
      </c>
      <c r="H171" s="50" t="s">
        <v>1786</v>
      </c>
      <c r="I171" s="50" t="s">
        <v>18</v>
      </c>
      <c r="J171" s="133" t="s">
        <v>1772</v>
      </c>
      <c r="K171" s="50" t="s">
        <v>1754</v>
      </c>
      <c r="L171" s="50" t="s">
        <v>1753</v>
      </c>
      <c r="M171" s="133" t="s">
        <v>1752</v>
      </c>
      <c r="N171" s="133" t="s">
        <v>1601</v>
      </c>
      <c r="O171" s="133" t="s">
        <v>1601</v>
      </c>
      <c r="P171" s="133" t="s">
        <v>1601</v>
      </c>
      <c r="Q171" s="133" t="s">
        <v>1755</v>
      </c>
      <c r="R171" s="142" t="s">
        <v>1601</v>
      </c>
      <c r="S171" s="174" t="s">
        <v>1601</v>
      </c>
      <c r="T171" s="175" t="s">
        <v>1754</v>
      </c>
      <c r="U171" s="133" t="s">
        <v>1756</v>
      </c>
      <c r="V171" s="133" t="s">
        <v>1754</v>
      </c>
      <c r="W171" s="133" t="str">
        <f>IF([Access_Indicator2]="Yes","No service",IF([Access_Indicator3]="Available", "Improved",IF([Access_Indicator4]="No", "Limited",IF(AND([Access_Indicator4]="yes", [Access_Indicator5]&lt;=[Access_Indicator6]),"Basic","Limited"))))</f>
        <v>Basic</v>
      </c>
      <c r="X171" s="133" t="str">
        <f>IF([Use_Indicator1]="", "Fill in data", IF([Use_Indicator1]="All", "Improved", IF([Use_Indicator1]="Some", "Basic", IF([Use_Indicator1]="No use", "No Service"))))</f>
        <v>Improved</v>
      </c>
      <c r="Y171" s="134" t="s">
        <v>1601</v>
      </c>
      <c r="Z171" s="134" t="str">
        <f>IF(S171="No data", "No Data", IF([Reliability_Indicator2]="Yes","No Service", IF(S171="Routine", "Improved", IF(S171="Unreliable", "Basic", IF(S171="No O&amp;M", "No service")))))</f>
        <v>No Data</v>
      </c>
      <c r="AA171" s="133" t="str">
        <f>IF([EnvPro_Indicator1]="", "Fill in data", IF([EnvPro_Indicator1]="Significant pollution", "No service", IF(AND([EnvPro_Indicator1]="Not polluting groundwater &amp; not untreated in river", [EnvPro_Indicator2]="No"),"Basic", IF([EnvPro_Indicator2]="Yes", "Improved"))))</f>
        <v>Basic</v>
      </c>
      <c r="AB171" s="134" t="str">
        <f t="shared" si="2"/>
        <v>Basic</v>
      </c>
      <c r="AC171" s="134" t="str">
        <f>IF(OR(San[[#This Row],[Access_SL1]]="No data",San[[#This Row],[Use_SL1]]="No data",San[[#This Row],[Reliability_SL1]]="No data",San[[#This Row],[EnvPro_SL1]]="No data"),"Incomplete", "Complete")</f>
        <v>Incomplete</v>
      </c>
      <c r="AD171" s="176" t="s">
        <v>1601</v>
      </c>
      <c r="AE171" s="176" t="s">
        <v>1601</v>
      </c>
      <c r="AF171" s="136" t="s">
        <v>1601</v>
      </c>
      <c r="AG171" s="136">
        <v>106.70818001698274</v>
      </c>
      <c r="AH171" s="136" t="s">
        <v>1601</v>
      </c>
      <c r="AW171" s="1">
        <f>IFERROR(VLOOKUP(San[[#This Row],[Access_SL1]],$AS$5:$AT$8,2,FALSE),"Error")</f>
        <v>2</v>
      </c>
      <c r="AX171" s="1">
        <f>IFERROR(VLOOKUP(San[[#This Row],[Use_SL1]],$AS$5:$AT$8,2,FALSE),"Error")</f>
        <v>3</v>
      </c>
      <c r="AY171" s="1" t="str">
        <f>IFERROR(VLOOKUP(San[[#This Row],[Use_SL2]],$AS$5:$AT$8,2,FALSE),"Error")</f>
        <v>Error</v>
      </c>
      <c r="AZ171" s="1" t="str">
        <f>IFERROR(VLOOKUP(San[[#This Row],[Reliability_SL1]],$AS$5:$AT$8,2,FALSE),"Error")</f>
        <v>Error</v>
      </c>
      <c r="BA171" s="1">
        <f>IFERROR(VLOOKUP(San[[#This Row],[EnvPro_SL1]],$AS$5:$AT$8,2,FALSE),"Error")</f>
        <v>2</v>
      </c>
    </row>
    <row r="172" spans="2:53">
      <c r="B172" s="133" t="s">
        <v>490</v>
      </c>
      <c r="C172" s="171" t="s">
        <v>1650</v>
      </c>
      <c r="D172" s="171" t="s">
        <v>1646</v>
      </c>
      <c r="E172" s="171" t="s">
        <v>476</v>
      </c>
      <c r="F172" s="172" t="s">
        <v>1639</v>
      </c>
      <c r="G172" s="173" t="s">
        <v>1798</v>
      </c>
      <c r="H172" s="50" t="s">
        <v>1783</v>
      </c>
      <c r="I172" s="50" t="s">
        <v>18</v>
      </c>
      <c r="J172" s="133" t="s">
        <v>1772</v>
      </c>
      <c r="K172" s="50" t="s">
        <v>1754</v>
      </c>
      <c r="L172" s="50" t="s">
        <v>1753</v>
      </c>
      <c r="M172" s="133" t="s">
        <v>1752</v>
      </c>
      <c r="N172" s="133" t="s">
        <v>1601</v>
      </c>
      <c r="O172" s="133" t="s">
        <v>1601</v>
      </c>
      <c r="P172" s="133" t="s">
        <v>1601</v>
      </c>
      <c r="Q172" s="133" t="s">
        <v>1755</v>
      </c>
      <c r="R172" s="142" t="s">
        <v>1601</v>
      </c>
      <c r="S172" s="174" t="s">
        <v>1601</v>
      </c>
      <c r="T172" s="175" t="s">
        <v>1754</v>
      </c>
      <c r="U172" s="133" t="s">
        <v>1756</v>
      </c>
      <c r="V172" s="133" t="s">
        <v>1754</v>
      </c>
      <c r="W172" s="133" t="str">
        <f>IF([Access_Indicator2]="Yes","No service",IF([Access_Indicator3]="Available", "Improved",IF([Access_Indicator4]="No", "Limited",IF(AND([Access_Indicator4]="yes", [Access_Indicator5]&lt;=[Access_Indicator6]),"Basic","Limited"))))</f>
        <v>Basic</v>
      </c>
      <c r="X172" s="133" t="str">
        <f>IF([Use_Indicator1]="", "Fill in data", IF([Use_Indicator1]="All", "Improved", IF([Use_Indicator1]="Some", "Basic", IF([Use_Indicator1]="No use", "No Service"))))</f>
        <v>Improved</v>
      </c>
      <c r="Y172" s="134" t="s">
        <v>1601</v>
      </c>
      <c r="Z172" s="134" t="str">
        <f>IF(S172="No data", "No Data", IF([Reliability_Indicator2]="Yes","No Service", IF(S172="Routine", "Improved", IF(S172="Unreliable", "Basic", IF(S172="No O&amp;M", "No service")))))</f>
        <v>No Data</v>
      </c>
      <c r="AA172" s="133" t="str">
        <f>IF([EnvPro_Indicator1]="", "Fill in data", IF([EnvPro_Indicator1]="Significant pollution", "No service", IF(AND([EnvPro_Indicator1]="Not polluting groundwater &amp; not untreated in river", [EnvPro_Indicator2]="No"),"Basic", IF([EnvPro_Indicator2]="Yes", "Improved"))))</f>
        <v>Basic</v>
      </c>
      <c r="AB172" s="134" t="str">
        <f t="shared" si="2"/>
        <v>Basic</v>
      </c>
      <c r="AC172" s="134" t="str">
        <f>IF(OR(San[[#This Row],[Access_SL1]]="No data",San[[#This Row],[Use_SL1]]="No data",San[[#This Row],[Reliability_SL1]]="No data",San[[#This Row],[EnvPro_SL1]]="No data"),"Incomplete", "Complete")</f>
        <v>Incomplete</v>
      </c>
      <c r="AD172" s="176" t="s">
        <v>1601</v>
      </c>
      <c r="AE172" s="176" t="s">
        <v>1601</v>
      </c>
      <c r="AF172" s="136" t="s">
        <v>1601</v>
      </c>
      <c r="AG172" s="136">
        <v>95.669402773846599</v>
      </c>
      <c r="AH172" s="136" t="s">
        <v>1601</v>
      </c>
      <c r="AW172" s="1">
        <f>IFERROR(VLOOKUP(San[[#This Row],[Access_SL1]],$AS$5:$AT$8,2,FALSE),"Error")</f>
        <v>2</v>
      </c>
      <c r="AX172" s="1">
        <f>IFERROR(VLOOKUP(San[[#This Row],[Use_SL1]],$AS$5:$AT$8,2,FALSE),"Error")</f>
        <v>3</v>
      </c>
      <c r="AY172" s="1" t="str">
        <f>IFERROR(VLOOKUP(San[[#This Row],[Use_SL2]],$AS$5:$AT$8,2,FALSE),"Error")</f>
        <v>Error</v>
      </c>
      <c r="AZ172" s="1" t="str">
        <f>IFERROR(VLOOKUP(San[[#This Row],[Reliability_SL1]],$AS$5:$AT$8,2,FALSE),"Error")</f>
        <v>Error</v>
      </c>
      <c r="BA172" s="1">
        <f>IFERROR(VLOOKUP(San[[#This Row],[EnvPro_SL1]],$AS$5:$AT$8,2,FALSE),"Error")</f>
        <v>2</v>
      </c>
    </row>
    <row r="173" spans="2:53">
      <c r="B173" s="133" t="s">
        <v>491</v>
      </c>
      <c r="C173" s="171" t="s">
        <v>1650</v>
      </c>
      <c r="D173" s="171" t="s">
        <v>1646</v>
      </c>
      <c r="E173" s="171" t="s">
        <v>476</v>
      </c>
      <c r="F173" s="172" t="s">
        <v>1639</v>
      </c>
      <c r="G173" s="173" t="s">
        <v>1799</v>
      </c>
      <c r="H173" s="50" t="s">
        <v>1786</v>
      </c>
      <c r="I173" s="50" t="s">
        <v>18</v>
      </c>
      <c r="J173" s="133" t="s">
        <v>1772</v>
      </c>
      <c r="K173" s="50" t="s">
        <v>1754</v>
      </c>
      <c r="L173" s="50" t="s">
        <v>1753</v>
      </c>
      <c r="M173" s="133" t="s">
        <v>1752</v>
      </c>
      <c r="N173" s="133" t="s">
        <v>1601</v>
      </c>
      <c r="O173" s="133" t="s">
        <v>1601</v>
      </c>
      <c r="P173" s="133" t="s">
        <v>1601</v>
      </c>
      <c r="Q173" s="133" t="s">
        <v>1755</v>
      </c>
      <c r="R173" s="142" t="s">
        <v>1601</v>
      </c>
      <c r="S173" s="174" t="s">
        <v>1601</v>
      </c>
      <c r="T173" s="175" t="s">
        <v>1754</v>
      </c>
      <c r="U173" s="133" t="s">
        <v>1756</v>
      </c>
      <c r="V173" s="133" t="s">
        <v>1754</v>
      </c>
      <c r="W173" s="133" t="str">
        <f>IF([Access_Indicator2]="Yes","No service",IF([Access_Indicator3]="Available", "Improved",IF([Access_Indicator4]="No", "Limited",IF(AND([Access_Indicator4]="yes", [Access_Indicator5]&lt;=[Access_Indicator6]),"Basic","Limited"))))</f>
        <v>Basic</v>
      </c>
      <c r="X173" s="133" t="str">
        <f>IF([Use_Indicator1]="", "Fill in data", IF([Use_Indicator1]="All", "Improved", IF([Use_Indicator1]="Some", "Basic", IF([Use_Indicator1]="No use", "No Service"))))</f>
        <v>Improved</v>
      </c>
      <c r="Y173" s="134" t="s">
        <v>1601</v>
      </c>
      <c r="Z173" s="134" t="str">
        <f>IF(S173="No data", "No Data", IF([Reliability_Indicator2]="Yes","No Service", IF(S173="Routine", "Improved", IF(S173="Unreliable", "Basic", IF(S173="No O&amp;M", "No service")))))</f>
        <v>No Data</v>
      </c>
      <c r="AA173" s="133" t="str">
        <f>IF([EnvPro_Indicator1]="", "Fill in data", IF([EnvPro_Indicator1]="Significant pollution", "No service", IF(AND([EnvPro_Indicator1]="Not polluting groundwater &amp; not untreated in river", [EnvPro_Indicator2]="No"),"Basic", IF([EnvPro_Indicator2]="Yes", "Improved"))))</f>
        <v>Basic</v>
      </c>
      <c r="AB173" s="134" t="str">
        <f t="shared" si="2"/>
        <v>Basic</v>
      </c>
      <c r="AC173" s="134" t="str">
        <f>IF(OR(San[[#This Row],[Access_SL1]]="No data",San[[#This Row],[Use_SL1]]="No data",San[[#This Row],[Reliability_SL1]]="No data",San[[#This Row],[EnvPro_SL1]]="No data"),"Incomplete", "Complete")</f>
        <v>Incomplete</v>
      </c>
      <c r="AD173" s="176" t="s">
        <v>1601</v>
      </c>
      <c r="AE173" s="176" t="s">
        <v>1601</v>
      </c>
      <c r="AF173" s="136" t="s">
        <v>1601</v>
      </c>
      <c r="AG173" s="136">
        <v>132.46532691763375</v>
      </c>
      <c r="AH173" s="136">
        <v>0</v>
      </c>
      <c r="AW173" s="1">
        <f>IFERROR(VLOOKUP(San[[#This Row],[Access_SL1]],$AS$5:$AT$8,2,FALSE),"Error")</f>
        <v>2</v>
      </c>
      <c r="AX173" s="1">
        <f>IFERROR(VLOOKUP(San[[#This Row],[Use_SL1]],$AS$5:$AT$8,2,FALSE),"Error")</f>
        <v>3</v>
      </c>
      <c r="AY173" s="1" t="str">
        <f>IFERROR(VLOOKUP(San[[#This Row],[Use_SL2]],$AS$5:$AT$8,2,FALSE),"Error")</f>
        <v>Error</v>
      </c>
      <c r="AZ173" s="1" t="str">
        <f>IFERROR(VLOOKUP(San[[#This Row],[Reliability_SL1]],$AS$5:$AT$8,2,FALSE),"Error")</f>
        <v>Error</v>
      </c>
      <c r="BA173" s="1">
        <f>IFERROR(VLOOKUP(San[[#This Row],[EnvPro_SL1]],$AS$5:$AT$8,2,FALSE),"Error")</f>
        <v>2</v>
      </c>
    </row>
    <row r="174" spans="2:53">
      <c r="B174" s="133" t="s">
        <v>492</v>
      </c>
      <c r="C174" s="171" t="s">
        <v>1650</v>
      </c>
      <c r="D174" s="171" t="s">
        <v>1646</v>
      </c>
      <c r="E174" s="171" t="s">
        <v>476</v>
      </c>
      <c r="F174" s="172" t="s">
        <v>1639</v>
      </c>
      <c r="G174" s="173" t="s">
        <v>1800</v>
      </c>
      <c r="H174" s="50" t="s">
        <v>1783</v>
      </c>
      <c r="I174" s="50" t="s">
        <v>18</v>
      </c>
      <c r="J174" s="133" t="s">
        <v>1774</v>
      </c>
      <c r="K174" s="50" t="s">
        <v>1754</v>
      </c>
      <c r="L174" s="50" t="s">
        <v>1776</v>
      </c>
      <c r="M174" s="133" t="s">
        <v>1752</v>
      </c>
      <c r="N174" s="133" t="s">
        <v>1601</v>
      </c>
      <c r="O174" s="133" t="s">
        <v>1601</v>
      </c>
      <c r="P174" s="133" t="s">
        <v>1601</v>
      </c>
      <c r="Q174" s="133" t="s">
        <v>1755</v>
      </c>
      <c r="R174" s="142" t="s">
        <v>1601</v>
      </c>
      <c r="S174" s="174" t="s">
        <v>1801</v>
      </c>
      <c r="T174" s="175" t="s">
        <v>1601</v>
      </c>
      <c r="U174" s="133" t="s">
        <v>1756</v>
      </c>
      <c r="V174" s="133" t="s">
        <v>1754</v>
      </c>
      <c r="W174" s="133" t="str">
        <f>IF([Access_Indicator2]="Yes","No service",IF([Access_Indicator3]="Available", "Improved",IF([Access_Indicator4]="No", "Limited",IF(AND([Access_Indicator4]="yes", [Access_Indicator5]&lt;=[Access_Indicator6]),"Basic","Limited"))))</f>
        <v>Improved</v>
      </c>
      <c r="X174" s="133" t="str">
        <f>IF([Use_Indicator1]="", "Fill in data", IF([Use_Indicator1]="All", "Improved", IF([Use_Indicator1]="Some", "Basic", IF([Use_Indicator1]="No use", "No Service"))))</f>
        <v>Improved</v>
      </c>
      <c r="Y174" s="134" t="s">
        <v>1601</v>
      </c>
      <c r="Z174" s="134" t="str">
        <f>IF(S174="No data", "No Data", IF([Reliability_Indicator2]="Yes","No Service", IF(S174="Routine", "Improved", IF(S174="Unreliable", "Basic", IF(S174="No O&amp;M", "No service")))))</f>
        <v>Basic</v>
      </c>
      <c r="AA174" s="133" t="str">
        <f>IF([EnvPro_Indicator1]="", "Fill in data", IF([EnvPro_Indicator1]="Significant pollution", "No service", IF(AND([EnvPro_Indicator1]="Not polluting groundwater &amp; not untreated in river", [EnvPro_Indicator2]="No"),"Basic", IF([EnvPro_Indicator2]="Yes", "Improved"))))</f>
        <v>Basic</v>
      </c>
      <c r="AB174" s="134" t="str">
        <f t="shared" si="2"/>
        <v>Basic</v>
      </c>
      <c r="AC174" s="134" t="str">
        <f>IF(OR(San[[#This Row],[Access_SL1]]="No data",San[[#This Row],[Use_SL1]]="No data",San[[#This Row],[Reliability_SL1]]="No data",San[[#This Row],[EnvPro_SL1]]="No data"),"Incomplete", "Complete")</f>
        <v>Complete</v>
      </c>
      <c r="AD174" s="176" t="s">
        <v>1601</v>
      </c>
      <c r="AE174" s="176" t="s">
        <v>1601</v>
      </c>
      <c r="AF174" s="136" t="s">
        <v>1601</v>
      </c>
      <c r="AG174" s="136">
        <v>158.22247381828473</v>
      </c>
      <c r="AH174" s="136">
        <v>46.702519105576002</v>
      </c>
      <c r="AW174" s="1">
        <f>IFERROR(VLOOKUP(San[[#This Row],[Access_SL1]],$AS$5:$AT$8,2,FALSE),"Error")</f>
        <v>3</v>
      </c>
      <c r="AX174" s="1">
        <f>IFERROR(VLOOKUP(San[[#This Row],[Use_SL1]],$AS$5:$AT$8,2,FALSE),"Error")</f>
        <v>3</v>
      </c>
      <c r="AY174" s="1" t="str">
        <f>IFERROR(VLOOKUP(San[[#This Row],[Use_SL2]],$AS$5:$AT$8,2,FALSE),"Error")</f>
        <v>Error</v>
      </c>
      <c r="AZ174" s="1">
        <f>IFERROR(VLOOKUP(San[[#This Row],[Reliability_SL1]],$AS$5:$AT$8,2,FALSE),"Error")</f>
        <v>2</v>
      </c>
      <c r="BA174" s="1">
        <f>IFERROR(VLOOKUP(San[[#This Row],[EnvPro_SL1]],$AS$5:$AT$8,2,FALSE),"Error")</f>
        <v>2</v>
      </c>
    </row>
    <row r="175" spans="2:53">
      <c r="B175" s="133" t="s">
        <v>493</v>
      </c>
      <c r="C175" s="171" t="s">
        <v>1650</v>
      </c>
      <c r="D175" s="171" t="s">
        <v>1646</v>
      </c>
      <c r="E175" s="171" t="s">
        <v>476</v>
      </c>
      <c r="F175" s="172" t="s">
        <v>1639</v>
      </c>
      <c r="G175" s="173" t="s">
        <v>1802</v>
      </c>
      <c r="H175" s="50" t="s">
        <v>1786</v>
      </c>
      <c r="I175" s="50" t="s">
        <v>18</v>
      </c>
      <c r="J175" s="133" t="s">
        <v>1774</v>
      </c>
      <c r="K175" s="50" t="s">
        <v>1754</v>
      </c>
      <c r="L175" s="50" t="s">
        <v>1776</v>
      </c>
      <c r="M175" s="133" t="s">
        <v>1752</v>
      </c>
      <c r="N175" s="133" t="s">
        <v>1601</v>
      </c>
      <c r="O175" s="133" t="s">
        <v>1601</v>
      </c>
      <c r="P175" s="133" t="s">
        <v>1601</v>
      </c>
      <c r="Q175" s="133" t="s">
        <v>1755</v>
      </c>
      <c r="R175" s="142" t="s">
        <v>1601</v>
      </c>
      <c r="S175" s="174" t="s">
        <v>1801</v>
      </c>
      <c r="T175" s="175" t="s">
        <v>1601</v>
      </c>
      <c r="U175" s="133" t="s">
        <v>1756</v>
      </c>
      <c r="V175" s="133" t="s">
        <v>1754</v>
      </c>
      <c r="W175" s="133" t="str">
        <f>IF([Access_Indicator2]="Yes","No service",IF([Access_Indicator3]="Available", "Improved",IF([Access_Indicator4]="No", "Limited",IF(AND([Access_Indicator4]="yes", [Access_Indicator5]&lt;=[Access_Indicator6]),"Basic","Limited"))))</f>
        <v>Improved</v>
      </c>
      <c r="X175" s="133" t="str">
        <f>IF([Use_Indicator1]="", "Fill in data", IF([Use_Indicator1]="All", "Improved", IF([Use_Indicator1]="Some", "Basic", IF([Use_Indicator1]="No use", "No Service"))))</f>
        <v>Improved</v>
      </c>
      <c r="Y175" s="134" t="s">
        <v>1601</v>
      </c>
      <c r="Z175" s="134" t="str">
        <f>IF(S175="No data", "No Data", IF([Reliability_Indicator2]="Yes","No Service", IF(S175="Routine", "Improved", IF(S175="Unreliable", "Basic", IF(S175="No O&amp;M", "No service")))))</f>
        <v>Basic</v>
      </c>
      <c r="AA175" s="133" t="str">
        <f>IF([EnvPro_Indicator1]="", "Fill in data", IF([EnvPro_Indicator1]="Significant pollution", "No service", IF(AND([EnvPro_Indicator1]="Not polluting groundwater &amp; not untreated in river", [EnvPro_Indicator2]="No"),"Basic", IF([EnvPro_Indicator2]="Yes", "Improved"))))</f>
        <v>Basic</v>
      </c>
      <c r="AB175" s="134" t="str">
        <f t="shared" si="2"/>
        <v>Basic</v>
      </c>
      <c r="AC175" s="134" t="str">
        <f>IF(OR(San[[#This Row],[Access_SL1]]="No data",San[[#This Row],[Use_SL1]]="No data",San[[#This Row],[Reliability_SL1]]="No data",San[[#This Row],[EnvPro_SL1]]="No data"),"Incomplete", "Complete")</f>
        <v>Complete</v>
      </c>
      <c r="AD175" s="176" t="s">
        <v>1601</v>
      </c>
      <c r="AE175" s="176" t="s">
        <v>1601</v>
      </c>
      <c r="AF175" s="136" t="s">
        <v>1601</v>
      </c>
      <c r="AG175" s="136">
        <v>88.310217945089164</v>
      </c>
      <c r="AH175" s="136" t="s">
        <v>1601</v>
      </c>
      <c r="AW175" s="1">
        <f>IFERROR(VLOOKUP(San[[#This Row],[Access_SL1]],$AS$5:$AT$8,2,FALSE),"Error")</f>
        <v>3</v>
      </c>
      <c r="AX175" s="1">
        <f>IFERROR(VLOOKUP(San[[#This Row],[Use_SL1]],$AS$5:$AT$8,2,FALSE),"Error")</f>
        <v>3</v>
      </c>
      <c r="AY175" s="1" t="str">
        <f>IFERROR(VLOOKUP(San[[#This Row],[Use_SL2]],$AS$5:$AT$8,2,FALSE),"Error")</f>
        <v>Error</v>
      </c>
      <c r="AZ175" s="1">
        <f>IFERROR(VLOOKUP(San[[#This Row],[Reliability_SL1]],$AS$5:$AT$8,2,FALSE),"Error")</f>
        <v>2</v>
      </c>
      <c r="BA175" s="1">
        <f>IFERROR(VLOOKUP(San[[#This Row],[EnvPro_SL1]],$AS$5:$AT$8,2,FALSE),"Error")</f>
        <v>2</v>
      </c>
    </row>
    <row r="176" spans="2:53">
      <c r="B176" s="133" t="s">
        <v>494</v>
      </c>
      <c r="C176" s="171" t="s">
        <v>1650</v>
      </c>
      <c r="D176" s="171" t="s">
        <v>1646</v>
      </c>
      <c r="E176" s="171" t="s">
        <v>476</v>
      </c>
      <c r="F176" s="172" t="s">
        <v>1639</v>
      </c>
      <c r="G176" s="173" t="s">
        <v>1803</v>
      </c>
      <c r="H176" s="50" t="s">
        <v>1786</v>
      </c>
      <c r="I176" s="50" t="s">
        <v>18</v>
      </c>
      <c r="J176" s="133" t="s">
        <v>1772</v>
      </c>
      <c r="K176" s="50" t="s">
        <v>1754</v>
      </c>
      <c r="L176" s="50" t="s">
        <v>1753</v>
      </c>
      <c r="M176" s="133" t="s">
        <v>1752</v>
      </c>
      <c r="N176" s="133" t="s">
        <v>1601</v>
      </c>
      <c r="O176" s="133" t="s">
        <v>1601</v>
      </c>
      <c r="P176" s="133" t="s">
        <v>1601</v>
      </c>
      <c r="Q176" s="133" t="s">
        <v>1755</v>
      </c>
      <c r="R176" s="142" t="s">
        <v>1601</v>
      </c>
      <c r="S176" s="174" t="s">
        <v>1601</v>
      </c>
      <c r="T176" s="175" t="s">
        <v>1754</v>
      </c>
      <c r="U176" s="133" t="s">
        <v>1756</v>
      </c>
      <c r="V176" s="133" t="s">
        <v>1754</v>
      </c>
      <c r="W176" s="133" t="str">
        <f>IF([Access_Indicator2]="Yes","No service",IF([Access_Indicator3]="Available", "Improved",IF([Access_Indicator4]="No", "Limited",IF(AND([Access_Indicator4]="yes", [Access_Indicator5]&lt;=[Access_Indicator6]),"Basic","Limited"))))</f>
        <v>Basic</v>
      </c>
      <c r="X176" s="133" t="str">
        <f>IF([Use_Indicator1]="", "Fill in data", IF([Use_Indicator1]="All", "Improved", IF([Use_Indicator1]="Some", "Basic", IF([Use_Indicator1]="No use", "No Service"))))</f>
        <v>Improved</v>
      </c>
      <c r="Y176" s="134" t="s">
        <v>1601</v>
      </c>
      <c r="Z176" s="134" t="str">
        <f>IF(S176="No data", "No Data", IF([Reliability_Indicator2]="Yes","No Service", IF(S176="Routine", "Improved", IF(S176="Unreliable", "Basic", IF(S176="No O&amp;M", "No service")))))</f>
        <v>No Data</v>
      </c>
      <c r="AA176" s="133" t="str">
        <f>IF([EnvPro_Indicator1]="", "Fill in data", IF([EnvPro_Indicator1]="Significant pollution", "No service", IF(AND([EnvPro_Indicator1]="Not polluting groundwater &amp; not untreated in river", [EnvPro_Indicator2]="No"),"Basic", IF([EnvPro_Indicator2]="Yes", "Improved"))))</f>
        <v>Basic</v>
      </c>
      <c r="AB176" s="134" t="str">
        <f t="shared" si="2"/>
        <v>Basic</v>
      </c>
      <c r="AC176" s="134" t="str">
        <f>IF(OR(San[[#This Row],[Access_SL1]]="No data",San[[#This Row],[Use_SL1]]="No data",San[[#This Row],[Reliability_SL1]]="No data",San[[#This Row],[EnvPro_SL1]]="No data"),"Incomplete", "Complete")</f>
        <v>Incomplete</v>
      </c>
      <c r="AD176" s="176" t="s">
        <v>1601</v>
      </c>
      <c r="AE176" s="176" t="s">
        <v>1601</v>
      </c>
      <c r="AF176" s="136" t="s">
        <v>1601</v>
      </c>
      <c r="AG176" s="136">
        <v>66.232663458816859</v>
      </c>
      <c r="AH176" s="136" t="s">
        <v>1601</v>
      </c>
      <c r="AW176" s="1">
        <f>IFERROR(VLOOKUP(San[[#This Row],[Access_SL1]],$AS$5:$AT$8,2,FALSE),"Error")</f>
        <v>2</v>
      </c>
      <c r="AX176" s="1">
        <f>IFERROR(VLOOKUP(San[[#This Row],[Use_SL1]],$AS$5:$AT$8,2,FALSE),"Error")</f>
        <v>3</v>
      </c>
      <c r="AY176" s="1" t="str">
        <f>IFERROR(VLOOKUP(San[[#This Row],[Use_SL2]],$AS$5:$AT$8,2,FALSE),"Error")</f>
        <v>Error</v>
      </c>
      <c r="AZ176" s="1" t="str">
        <f>IFERROR(VLOOKUP(San[[#This Row],[Reliability_SL1]],$AS$5:$AT$8,2,FALSE),"Error")</f>
        <v>Error</v>
      </c>
      <c r="BA176" s="1">
        <f>IFERROR(VLOOKUP(San[[#This Row],[EnvPro_SL1]],$AS$5:$AT$8,2,FALSE),"Error")</f>
        <v>2</v>
      </c>
    </row>
    <row r="177" spans="2:53">
      <c r="B177" s="133" t="s">
        <v>495</v>
      </c>
      <c r="C177" s="171" t="s">
        <v>1650</v>
      </c>
      <c r="D177" s="171" t="s">
        <v>1646</v>
      </c>
      <c r="E177" s="171" t="s">
        <v>476</v>
      </c>
      <c r="F177" s="172" t="s">
        <v>1639</v>
      </c>
      <c r="G177" s="173" t="s">
        <v>1804</v>
      </c>
      <c r="H177" s="50" t="s">
        <v>1786</v>
      </c>
      <c r="I177" s="50" t="s">
        <v>18</v>
      </c>
      <c r="J177" s="133" t="s">
        <v>1772</v>
      </c>
      <c r="K177" s="50" t="s">
        <v>1754</v>
      </c>
      <c r="L177" s="50" t="s">
        <v>1753</v>
      </c>
      <c r="M177" s="133" t="s">
        <v>1752</v>
      </c>
      <c r="N177" s="133" t="s">
        <v>1601</v>
      </c>
      <c r="O177" s="133" t="s">
        <v>1601</v>
      </c>
      <c r="P177" s="133" t="s">
        <v>1601</v>
      </c>
      <c r="Q177" s="133" t="s">
        <v>1755</v>
      </c>
      <c r="R177" s="142" t="s">
        <v>1601</v>
      </c>
      <c r="S177" s="174" t="s">
        <v>1601</v>
      </c>
      <c r="T177" s="175" t="s">
        <v>1601</v>
      </c>
      <c r="U177" s="133" t="s">
        <v>1756</v>
      </c>
      <c r="V177" s="133" t="s">
        <v>1754</v>
      </c>
      <c r="W177" s="133" t="str">
        <f>IF([Access_Indicator2]="Yes","No service",IF([Access_Indicator3]="Available", "Improved",IF([Access_Indicator4]="No", "Limited",IF(AND([Access_Indicator4]="yes", [Access_Indicator5]&lt;=[Access_Indicator6]),"Basic","Limited"))))</f>
        <v>Basic</v>
      </c>
      <c r="X177" s="133" t="str">
        <f>IF([Use_Indicator1]="", "Fill in data", IF([Use_Indicator1]="All", "Improved", IF([Use_Indicator1]="Some", "Basic", IF([Use_Indicator1]="No use", "No Service"))))</f>
        <v>Improved</v>
      </c>
      <c r="Y177" s="134" t="s">
        <v>1601</v>
      </c>
      <c r="Z177" s="134" t="str">
        <f>IF(S177="No data", "No Data", IF([Reliability_Indicator2]="Yes","No Service", IF(S177="Routine", "Improved", IF(S177="Unreliable", "Basic", IF(S177="No O&amp;M", "No service")))))</f>
        <v>No Data</v>
      </c>
      <c r="AA177" s="133" t="str">
        <f>IF([EnvPro_Indicator1]="", "Fill in data", IF([EnvPro_Indicator1]="Significant pollution", "No service", IF(AND([EnvPro_Indicator1]="Not polluting groundwater &amp; not untreated in river", [EnvPro_Indicator2]="No"),"Basic", IF([EnvPro_Indicator2]="Yes", "Improved"))))</f>
        <v>Basic</v>
      </c>
      <c r="AB177" s="134" t="str">
        <f t="shared" si="2"/>
        <v>Basic</v>
      </c>
      <c r="AC177" s="134" t="str">
        <f>IF(OR(San[[#This Row],[Access_SL1]]="No data",San[[#This Row],[Use_SL1]]="No data",San[[#This Row],[Reliability_SL1]]="No data",San[[#This Row],[EnvPro_SL1]]="No data"),"Incomplete", "Complete")</f>
        <v>Incomplete</v>
      </c>
      <c r="AD177" s="176" t="s">
        <v>1601</v>
      </c>
      <c r="AE177" s="176" t="s">
        <v>1601</v>
      </c>
      <c r="AF177" s="136" t="s">
        <v>1601</v>
      </c>
      <c r="AG177" s="136">
        <v>36.795924143787147</v>
      </c>
      <c r="AH177" s="136" t="s">
        <v>1601</v>
      </c>
      <c r="AW177" s="1">
        <f>IFERROR(VLOOKUP(San[[#This Row],[Access_SL1]],$AS$5:$AT$8,2,FALSE),"Error")</f>
        <v>2</v>
      </c>
      <c r="AX177" s="1">
        <f>IFERROR(VLOOKUP(San[[#This Row],[Use_SL1]],$AS$5:$AT$8,2,FALSE),"Error")</f>
        <v>3</v>
      </c>
      <c r="AY177" s="1" t="str">
        <f>IFERROR(VLOOKUP(San[[#This Row],[Use_SL2]],$AS$5:$AT$8,2,FALSE),"Error")</f>
        <v>Error</v>
      </c>
      <c r="AZ177" s="1" t="str">
        <f>IFERROR(VLOOKUP(San[[#This Row],[Reliability_SL1]],$AS$5:$AT$8,2,FALSE),"Error")</f>
        <v>Error</v>
      </c>
      <c r="BA177" s="1">
        <f>IFERROR(VLOOKUP(San[[#This Row],[EnvPro_SL1]],$AS$5:$AT$8,2,FALSE),"Error")</f>
        <v>2</v>
      </c>
    </row>
    <row r="178" spans="2:53">
      <c r="B178" s="133" t="s">
        <v>496</v>
      </c>
      <c r="C178" s="171" t="s">
        <v>1650</v>
      </c>
      <c r="D178" s="171" t="s">
        <v>1646</v>
      </c>
      <c r="E178" s="171" t="s">
        <v>476</v>
      </c>
      <c r="F178" s="172" t="s">
        <v>1639</v>
      </c>
      <c r="G178" s="173" t="s">
        <v>1805</v>
      </c>
      <c r="H178" s="50" t="s">
        <v>1786</v>
      </c>
      <c r="I178" s="50" t="s">
        <v>18</v>
      </c>
      <c r="J178" s="133" t="s">
        <v>1772</v>
      </c>
      <c r="K178" s="50" t="s">
        <v>1754</v>
      </c>
      <c r="L178" s="50" t="s">
        <v>1753</v>
      </c>
      <c r="M178" s="133" t="s">
        <v>1752</v>
      </c>
      <c r="N178" s="133" t="s">
        <v>1601</v>
      </c>
      <c r="O178" s="133" t="s">
        <v>1601</v>
      </c>
      <c r="P178" s="133" t="s">
        <v>1601</v>
      </c>
      <c r="Q178" s="133" t="s">
        <v>1755</v>
      </c>
      <c r="R178" s="142" t="s">
        <v>1601</v>
      </c>
      <c r="S178" s="174" t="s">
        <v>1601</v>
      </c>
      <c r="T178" s="175" t="s">
        <v>1754</v>
      </c>
      <c r="U178" s="133" t="s">
        <v>1756</v>
      </c>
      <c r="V178" s="133" t="s">
        <v>1754</v>
      </c>
      <c r="W178" s="133" t="str">
        <f>IF([Access_Indicator2]="Yes","No service",IF([Access_Indicator3]="Available", "Improved",IF([Access_Indicator4]="No", "Limited",IF(AND([Access_Indicator4]="yes", [Access_Indicator5]&lt;=[Access_Indicator6]),"Basic","Limited"))))</f>
        <v>Basic</v>
      </c>
      <c r="X178" s="133" t="str">
        <f>IF([Use_Indicator1]="", "Fill in data", IF([Use_Indicator1]="All", "Improved", IF([Use_Indicator1]="Some", "Basic", IF([Use_Indicator1]="No use", "No Service"))))</f>
        <v>Improved</v>
      </c>
      <c r="Y178" s="134" t="s">
        <v>1601</v>
      </c>
      <c r="Z178" s="134" t="str">
        <f>IF(S178="No data", "No Data", IF([Reliability_Indicator2]="Yes","No Service", IF(S178="Routine", "Improved", IF(S178="Unreliable", "Basic", IF(S178="No O&amp;M", "No service")))))</f>
        <v>No Data</v>
      </c>
      <c r="AA178" s="133" t="str">
        <f>IF([EnvPro_Indicator1]="", "Fill in data", IF([EnvPro_Indicator1]="Significant pollution", "No service", IF(AND([EnvPro_Indicator1]="Not polluting groundwater &amp; not untreated in river", [EnvPro_Indicator2]="No"),"Basic", IF([EnvPro_Indicator2]="Yes", "Improved"))))</f>
        <v>Basic</v>
      </c>
      <c r="AB178" s="134" t="str">
        <f t="shared" si="2"/>
        <v>Basic</v>
      </c>
      <c r="AC178" s="134" t="str">
        <f>IF(OR(San[[#This Row],[Access_SL1]]="No data",San[[#This Row],[Use_SL1]]="No data",San[[#This Row],[Reliability_SL1]]="No data",San[[#This Row],[EnvPro_SL1]]="No data"),"Incomplete", "Complete")</f>
        <v>Incomplete</v>
      </c>
      <c r="AD178" s="176" t="s">
        <v>1601</v>
      </c>
      <c r="AE178" s="176" t="s">
        <v>1601</v>
      </c>
      <c r="AF178" s="136" t="s">
        <v>1601</v>
      </c>
      <c r="AG178" s="136">
        <v>51.51429380130201</v>
      </c>
      <c r="AH178" s="136" t="s">
        <v>1601</v>
      </c>
      <c r="AW178" s="1">
        <f>IFERROR(VLOOKUP(San[[#This Row],[Access_SL1]],$AS$5:$AT$8,2,FALSE),"Error")</f>
        <v>2</v>
      </c>
      <c r="AX178" s="1">
        <f>IFERROR(VLOOKUP(San[[#This Row],[Use_SL1]],$AS$5:$AT$8,2,FALSE),"Error")</f>
        <v>3</v>
      </c>
      <c r="AY178" s="1" t="str">
        <f>IFERROR(VLOOKUP(San[[#This Row],[Use_SL2]],$AS$5:$AT$8,2,FALSE),"Error")</f>
        <v>Error</v>
      </c>
      <c r="AZ178" s="1" t="str">
        <f>IFERROR(VLOOKUP(San[[#This Row],[Reliability_SL1]],$AS$5:$AT$8,2,FALSE),"Error")</f>
        <v>Error</v>
      </c>
      <c r="BA178" s="1">
        <f>IFERROR(VLOOKUP(San[[#This Row],[EnvPro_SL1]],$AS$5:$AT$8,2,FALSE),"Error")</f>
        <v>2</v>
      </c>
    </row>
    <row r="179" spans="2:53">
      <c r="B179" s="133" t="s">
        <v>497</v>
      </c>
      <c r="C179" s="171" t="s">
        <v>1650</v>
      </c>
      <c r="D179" s="171" t="s">
        <v>1646</v>
      </c>
      <c r="E179" s="171" t="s">
        <v>476</v>
      </c>
      <c r="F179" s="172" t="s">
        <v>1639</v>
      </c>
      <c r="G179" s="173" t="s">
        <v>1806</v>
      </c>
      <c r="H179" s="50" t="s">
        <v>1783</v>
      </c>
      <c r="I179" s="50" t="s">
        <v>18</v>
      </c>
      <c r="J179" s="133" t="s">
        <v>1772</v>
      </c>
      <c r="K179" s="50" t="s">
        <v>1754</v>
      </c>
      <c r="L179" s="50" t="s">
        <v>1753</v>
      </c>
      <c r="M179" s="133" t="s">
        <v>1752</v>
      </c>
      <c r="N179" s="133" t="s">
        <v>1601</v>
      </c>
      <c r="O179" s="133" t="s">
        <v>1601</v>
      </c>
      <c r="P179" s="133" t="s">
        <v>1601</v>
      </c>
      <c r="Q179" s="133" t="s">
        <v>1755</v>
      </c>
      <c r="R179" s="142" t="s">
        <v>1601</v>
      </c>
      <c r="S179" s="174" t="s">
        <v>1601</v>
      </c>
      <c r="T179" s="175" t="s">
        <v>1754</v>
      </c>
      <c r="U179" s="133" t="s">
        <v>1756</v>
      </c>
      <c r="V179" s="133" t="s">
        <v>1754</v>
      </c>
      <c r="W179" s="133" t="str">
        <f>IF([Access_Indicator2]="Yes","No service",IF([Access_Indicator3]="Available", "Improved",IF([Access_Indicator4]="No", "Limited",IF(AND([Access_Indicator4]="yes", [Access_Indicator5]&lt;=[Access_Indicator6]),"Basic","Limited"))))</f>
        <v>Basic</v>
      </c>
      <c r="X179" s="133" t="str">
        <f>IF([Use_Indicator1]="", "Fill in data", IF([Use_Indicator1]="All", "Improved", IF([Use_Indicator1]="Some", "Basic", IF([Use_Indicator1]="No use", "No Service"))))</f>
        <v>Improved</v>
      </c>
      <c r="Y179" s="134" t="s">
        <v>1601</v>
      </c>
      <c r="Z179" s="134" t="str">
        <f>IF(S179="No data", "No Data", IF([Reliability_Indicator2]="Yes","No Service", IF(S179="Routine", "Improved", IF(S179="Unreliable", "Basic", IF(S179="No O&amp;M", "No service")))))</f>
        <v>No Data</v>
      </c>
      <c r="AA179" s="133" t="str">
        <f>IF([EnvPro_Indicator1]="", "Fill in data", IF([EnvPro_Indicator1]="Significant pollution", "No service", IF(AND([EnvPro_Indicator1]="Not polluting groundwater &amp; not untreated in river", [EnvPro_Indicator2]="No"),"Basic", IF([EnvPro_Indicator2]="Yes", "Improved"))))</f>
        <v>Basic</v>
      </c>
      <c r="AB179" s="134" t="str">
        <f t="shared" si="2"/>
        <v>Basic</v>
      </c>
      <c r="AC179" s="134" t="str">
        <f>IF(OR(San[[#This Row],[Access_SL1]]="No data",San[[#This Row],[Use_SL1]]="No data",San[[#This Row],[Reliability_SL1]]="No data",San[[#This Row],[EnvPro_SL1]]="No data"),"Incomplete", "Complete")</f>
        <v>Incomplete</v>
      </c>
      <c r="AD179" s="176" t="s">
        <v>1601</v>
      </c>
      <c r="AE179" s="176" t="s">
        <v>1601</v>
      </c>
      <c r="AF179" s="136" t="s">
        <v>1601</v>
      </c>
      <c r="AG179" s="136">
        <v>90.150014152278516</v>
      </c>
      <c r="AH179" s="136" t="s">
        <v>1601</v>
      </c>
      <c r="AW179" s="1">
        <f>IFERROR(VLOOKUP(San[[#This Row],[Access_SL1]],$AS$5:$AT$8,2,FALSE),"Error")</f>
        <v>2</v>
      </c>
      <c r="AX179" s="1">
        <f>IFERROR(VLOOKUP(San[[#This Row],[Use_SL1]],$AS$5:$AT$8,2,FALSE),"Error")</f>
        <v>3</v>
      </c>
      <c r="AY179" s="1" t="str">
        <f>IFERROR(VLOOKUP(San[[#This Row],[Use_SL2]],$AS$5:$AT$8,2,FALSE),"Error")</f>
        <v>Error</v>
      </c>
      <c r="AZ179" s="1" t="str">
        <f>IFERROR(VLOOKUP(San[[#This Row],[Reliability_SL1]],$AS$5:$AT$8,2,FALSE),"Error")</f>
        <v>Error</v>
      </c>
      <c r="BA179" s="1">
        <f>IFERROR(VLOOKUP(San[[#This Row],[EnvPro_SL1]],$AS$5:$AT$8,2,FALSE),"Error")</f>
        <v>2</v>
      </c>
    </row>
    <row r="180" spans="2:53">
      <c r="B180" s="133" t="s">
        <v>498</v>
      </c>
      <c r="C180" s="171" t="s">
        <v>1650</v>
      </c>
      <c r="D180" s="171" t="s">
        <v>1646</v>
      </c>
      <c r="E180" s="171" t="s">
        <v>476</v>
      </c>
      <c r="F180" s="172" t="s">
        <v>1639</v>
      </c>
      <c r="G180" s="173" t="s">
        <v>1807</v>
      </c>
      <c r="H180" s="50" t="s">
        <v>1786</v>
      </c>
      <c r="I180" s="50" t="s">
        <v>18</v>
      </c>
      <c r="J180" s="133" t="s">
        <v>1772</v>
      </c>
      <c r="K180" s="50" t="s">
        <v>1754</v>
      </c>
      <c r="L180" s="50" t="s">
        <v>1753</v>
      </c>
      <c r="M180" s="133" t="s">
        <v>1752</v>
      </c>
      <c r="N180" s="133" t="s">
        <v>1601</v>
      </c>
      <c r="O180" s="133" t="s">
        <v>1601</v>
      </c>
      <c r="P180" s="133" t="s">
        <v>1601</v>
      </c>
      <c r="Q180" s="133" t="s">
        <v>1755</v>
      </c>
      <c r="R180" s="142" t="s">
        <v>1601</v>
      </c>
      <c r="S180" s="174" t="s">
        <v>1601</v>
      </c>
      <c r="T180" s="175" t="s">
        <v>1754</v>
      </c>
      <c r="U180" s="133" t="s">
        <v>1756</v>
      </c>
      <c r="V180" s="133" t="s">
        <v>1754</v>
      </c>
      <c r="W180" s="133" t="str">
        <f>IF([Access_Indicator2]="Yes","No service",IF([Access_Indicator3]="Available", "Improved",IF([Access_Indicator4]="No", "Limited",IF(AND([Access_Indicator4]="yes", [Access_Indicator5]&lt;=[Access_Indicator6]),"Basic","Limited"))))</f>
        <v>Basic</v>
      </c>
      <c r="X180" s="133" t="str">
        <f>IF([Use_Indicator1]="", "Fill in data", IF([Use_Indicator1]="All", "Improved", IF([Use_Indicator1]="Some", "Basic", IF([Use_Indicator1]="No use", "No Service"))))</f>
        <v>Improved</v>
      </c>
      <c r="Y180" s="134" t="s">
        <v>1601</v>
      </c>
      <c r="Z180" s="134" t="str">
        <f>IF(S180="No data", "No Data", IF([Reliability_Indicator2]="Yes","No Service", IF(S180="Routine", "Improved", IF(S180="Unreliable", "Basic", IF(S180="No O&amp;M", "No service")))))</f>
        <v>No Data</v>
      </c>
      <c r="AA180" s="133" t="str">
        <f>IF([EnvPro_Indicator1]="", "Fill in data", IF([EnvPro_Indicator1]="Significant pollution", "No service", IF(AND([EnvPro_Indicator1]="Not polluting groundwater &amp; not untreated in river", [EnvPro_Indicator2]="No"),"Basic", IF([EnvPro_Indicator2]="Yes", "Improved"))))</f>
        <v>Basic</v>
      </c>
      <c r="AB180" s="134" t="str">
        <f t="shared" si="2"/>
        <v>Basic</v>
      </c>
      <c r="AC180" s="134" t="str">
        <f>IF(OR(San[[#This Row],[Access_SL1]]="No data",San[[#This Row],[Use_SL1]]="No data",San[[#This Row],[Reliability_SL1]]="No data",San[[#This Row],[EnvPro_SL1]]="No data"),"Incomplete", "Complete")</f>
        <v>Incomplete</v>
      </c>
      <c r="AD180" s="176" t="s">
        <v>1601</v>
      </c>
      <c r="AE180" s="176" t="s">
        <v>1601</v>
      </c>
      <c r="AF180" s="136" t="s">
        <v>1601</v>
      </c>
      <c r="AG180" s="136">
        <v>147.18369657514859</v>
      </c>
      <c r="AH180" s="136" t="s">
        <v>1601</v>
      </c>
      <c r="AW180" s="1">
        <f>IFERROR(VLOOKUP(San[[#This Row],[Access_SL1]],$AS$5:$AT$8,2,FALSE),"Error")</f>
        <v>2</v>
      </c>
      <c r="AX180" s="1">
        <f>IFERROR(VLOOKUP(San[[#This Row],[Use_SL1]],$AS$5:$AT$8,2,FALSE),"Error")</f>
        <v>3</v>
      </c>
      <c r="AY180" s="1" t="str">
        <f>IFERROR(VLOOKUP(San[[#This Row],[Use_SL2]],$AS$5:$AT$8,2,FALSE),"Error")</f>
        <v>Error</v>
      </c>
      <c r="AZ180" s="1" t="str">
        <f>IFERROR(VLOOKUP(San[[#This Row],[Reliability_SL1]],$AS$5:$AT$8,2,FALSE),"Error")</f>
        <v>Error</v>
      </c>
      <c r="BA180" s="1">
        <f>IFERROR(VLOOKUP(San[[#This Row],[EnvPro_SL1]],$AS$5:$AT$8,2,FALSE),"Error")</f>
        <v>2</v>
      </c>
    </row>
    <row r="181" spans="2:53">
      <c r="B181" s="133" t="s">
        <v>499</v>
      </c>
      <c r="C181" s="171" t="s">
        <v>1650</v>
      </c>
      <c r="D181" s="171" t="s">
        <v>1646</v>
      </c>
      <c r="E181" s="171" t="s">
        <v>476</v>
      </c>
      <c r="F181" s="172" t="s">
        <v>1639</v>
      </c>
      <c r="G181" s="173" t="s">
        <v>1808</v>
      </c>
      <c r="H181" s="50" t="s">
        <v>1786</v>
      </c>
      <c r="I181" s="50" t="s">
        <v>18</v>
      </c>
      <c r="J181" s="133" t="s">
        <v>1774</v>
      </c>
      <c r="K181" s="50" t="s">
        <v>1754</v>
      </c>
      <c r="L181" s="50" t="s">
        <v>1753</v>
      </c>
      <c r="M181" s="133" t="s">
        <v>1752</v>
      </c>
      <c r="N181" s="133" t="s">
        <v>1601</v>
      </c>
      <c r="O181" s="133" t="s">
        <v>1601</v>
      </c>
      <c r="P181" s="133" t="s">
        <v>1601</v>
      </c>
      <c r="Q181" s="133" t="s">
        <v>1768</v>
      </c>
      <c r="R181" s="142" t="s">
        <v>1601</v>
      </c>
      <c r="S181" s="174" t="s">
        <v>1777</v>
      </c>
      <c r="T181" s="175" t="s">
        <v>1754</v>
      </c>
      <c r="U181" s="133" t="s">
        <v>1756</v>
      </c>
      <c r="V181" s="133" t="s">
        <v>1754</v>
      </c>
      <c r="W181" s="133" t="str">
        <f>IF([Access_Indicator2]="Yes","No service",IF([Access_Indicator3]="Available", "Improved",IF([Access_Indicator4]="No", "Limited",IF(AND([Access_Indicator4]="yes", [Access_Indicator5]&lt;=[Access_Indicator6]),"Basic","Limited"))))</f>
        <v>Basic</v>
      </c>
      <c r="X181" s="133" t="str">
        <f>IF([Use_Indicator1]="", "Fill in data", IF([Use_Indicator1]="All", "Improved", IF([Use_Indicator1]="Some", "Basic", IF([Use_Indicator1]="No use", "No Service"))))</f>
        <v>Basic</v>
      </c>
      <c r="Y181" s="134" t="s">
        <v>1601</v>
      </c>
      <c r="Z181" s="134" t="str">
        <f>IF(S181="No data", "No Data", IF([Reliability_Indicator2]="Yes","No Service", IF(S181="Routine", "Improved", IF(S181="Unreliable", "Basic", IF(S181="No O&amp;M", "No service")))))</f>
        <v>No service</v>
      </c>
      <c r="AA181" s="133" t="str">
        <f>IF([EnvPro_Indicator1]="", "Fill in data", IF([EnvPro_Indicator1]="Significant pollution", "No service", IF(AND([EnvPro_Indicator1]="Not polluting groundwater &amp; not untreated in river", [EnvPro_Indicator2]="No"),"Basic", IF([EnvPro_Indicator2]="Yes", "Improved"))))</f>
        <v>Basic</v>
      </c>
      <c r="AB181" s="134" t="str">
        <f t="shared" si="2"/>
        <v>No Service</v>
      </c>
      <c r="AC181" s="134" t="str">
        <f>IF(OR(San[[#This Row],[Access_SL1]]="No data",San[[#This Row],[Use_SL1]]="No data",San[[#This Row],[Reliability_SL1]]="No data",San[[#This Row],[EnvPro_SL1]]="No data"),"Incomplete", "Complete")</f>
        <v>Complete</v>
      </c>
      <c r="AD181" s="176" t="s">
        <v>1601</v>
      </c>
      <c r="AE181" s="176" t="s">
        <v>1601</v>
      </c>
      <c r="AF181" s="136" t="s">
        <v>1601</v>
      </c>
      <c r="AG181" s="136">
        <v>377.15822247381828</v>
      </c>
      <c r="AH181" s="136" t="s">
        <v>1601</v>
      </c>
      <c r="AW181" s="1">
        <f>IFERROR(VLOOKUP(San[[#This Row],[Access_SL1]],$AS$5:$AT$8,2,FALSE),"Error")</f>
        <v>2</v>
      </c>
      <c r="AX181" s="1">
        <f>IFERROR(VLOOKUP(San[[#This Row],[Use_SL1]],$AS$5:$AT$8,2,FALSE),"Error")</f>
        <v>2</v>
      </c>
      <c r="AY181" s="1" t="str">
        <f>IFERROR(VLOOKUP(San[[#This Row],[Use_SL2]],$AS$5:$AT$8,2,FALSE),"Error")</f>
        <v>Error</v>
      </c>
      <c r="AZ181" s="1">
        <f>IFERROR(VLOOKUP(San[[#This Row],[Reliability_SL1]],$AS$5:$AT$8,2,FALSE),"Error")</f>
        <v>0</v>
      </c>
      <c r="BA181" s="1">
        <f>IFERROR(VLOOKUP(San[[#This Row],[EnvPro_SL1]],$AS$5:$AT$8,2,FALSE),"Error")</f>
        <v>2</v>
      </c>
    </row>
    <row r="182" spans="2:53">
      <c r="B182" s="133" t="s">
        <v>500</v>
      </c>
      <c r="C182" s="171" t="s">
        <v>1650</v>
      </c>
      <c r="D182" s="171" t="s">
        <v>1646</v>
      </c>
      <c r="E182" s="171" t="s">
        <v>476</v>
      </c>
      <c r="F182" s="172" t="s">
        <v>1639</v>
      </c>
      <c r="G182" s="173" t="s">
        <v>1809</v>
      </c>
      <c r="H182" s="50" t="s">
        <v>1783</v>
      </c>
      <c r="I182" s="50" t="s">
        <v>18</v>
      </c>
      <c r="J182" s="133" t="s">
        <v>1772</v>
      </c>
      <c r="K182" s="50" t="s">
        <v>1754</v>
      </c>
      <c r="L182" s="50" t="s">
        <v>1753</v>
      </c>
      <c r="M182" s="133" t="s">
        <v>1752</v>
      </c>
      <c r="N182" s="133" t="s">
        <v>1601</v>
      </c>
      <c r="O182" s="133" t="s">
        <v>1601</v>
      </c>
      <c r="P182" s="133" t="s">
        <v>1601</v>
      </c>
      <c r="Q182" s="133" t="s">
        <v>1755</v>
      </c>
      <c r="R182" s="142" t="s">
        <v>1601</v>
      </c>
      <c r="S182" s="174" t="s">
        <v>1601</v>
      </c>
      <c r="T182" s="175" t="s">
        <v>1754</v>
      </c>
      <c r="U182" s="133" t="s">
        <v>1756</v>
      </c>
      <c r="V182" s="133" t="s">
        <v>1754</v>
      </c>
      <c r="W182" s="133" t="str">
        <f>IF([Access_Indicator2]="Yes","No service",IF([Access_Indicator3]="Available", "Improved",IF([Access_Indicator4]="No", "Limited",IF(AND([Access_Indicator4]="yes", [Access_Indicator5]&lt;=[Access_Indicator6]),"Basic","Limited"))))</f>
        <v>Basic</v>
      </c>
      <c r="X182" s="133" t="str">
        <f>IF([Use_Indicator1]="", "Fill in data", IF([Use_Indicator1]="All", "Improved", IF([Use_Indicator1]="Some", "Basic", IF([Use_Indicator1]="No use", "No Service"))))</f>
        <v>Improved</v>
      </c>
      <c r="Y182" s="134" t="s">
        <v>1601</v>
      </c>
      <c r="Z182" s="134" t="str">
        <f>IF(S182="No data", "No Data", IF([Reliability_Indicator2]="Yes","No Service", IF(S182="Routine", "Improved", IF(S182="Unreliable", "Basic", IF(S182="No O&amp;M", "No service")))))</f>
        <v>No Data</v>
      </c>
      <c r="AA182" s="133" t="str">
        <f>IF([EnvPro_Indicator1]="", "Fill in data", IF([EnvPro_Indicator1]="Significant pollution", "No service", IF(AND([EnvPro_Indicator1]="Not polluting groundwater &amp; not untreated in river", [EnvPro_Indicator2]="No"),"Basic", IF([EnvPro_Indicator2]="Yes", "Improved"))))</f>
        <v>Basic</v>
      </c>
      <c r="AB182" s="134" t="str">
        <f t="shared" si="2"/>
        <v>Basic</v>
      </c>
      <c r="AC182" s="134" t="str">
        <f>IF(OR(San[[#This Row],[Access_SL1]]="No data",San[[#This Row],[Use_SL1]]="No data",San[[#This Row],[Reliability_SL1]]="No data",San[[#This Row],[EnvPro_SL1]]="No data"),"Incomplete", "Complete")</f>
        <v>Incomplete</v>
      </c>
      <c r="AD182" s="176" t="s">
        <v>1601</v>
      </c>
      <c r="AE182" s="176" t="s">
        <v>1601</v>
      </c>
      <c r="AF182" s="136" t="s">
        <v>1601</v>
      </c>
      <c r="AG182" s="136">
        <v>123.26634588168696</v>
      </c>
      <c r="AH182" s="136" t="s">
        <v>1601</v>
      </c>
      <c r="AW182" s="1">
        <f>IFERROR(VLOOKUP(San[[#This Row],[Access_SL1]],$AS$5:$AT$8,2,FALSE),"Error")</f>
        <v>2</v>
      </c>
      <c r="AX182" s="1">
        <f>IFERROR(VLOOKUP(San[[#This Row],[Use_SL1]],$AS$5:$AT$8,2,FALSE),"Error")</f>
        <v>3</v>
      </c>
      <c r="AY182" s="1" t="str">
        <f>IFERROR(VLOOKUP(San[[#This Row],[Use_SL2]],$AS$5:$AT$8,2,FALSE),"Error")</f>
        <v>Error</v>
      </c>
      <c r="AZ182" s="1" t="str">
        <f>IFERROR(VLOOKUP(San[[#This Row],[Reliability_SL1]],$AS$5:$AT$8,2,FALSE),"Error")</f>
        <v>Error</v>
      </c>
      <c r="BA182" s="1">
        <f>IFERROR(VLOOKUP(San[[#This Row],[EnvPro_SL1]],$AS$5:$AT$8,2,FALSE),"Error")</f>
        <v>2</v>
      </c>
    </row>
    <row r="183" spans="2:53">
      <c r="B183" s="133" t="s">
        <v>501</v>
      </c>
      <c r="C183" s="171" t="s">
        <v>1650</v>
      </c>
      <c r="D183" s="171" t="s">
        <v>1646</v>
      </c>
      <c r="E183" s="171" t="s">
        <v>476</v>
      </c>
      <c r="F183" s="172" t="s">
        <v>1639</v>
      </c>
      <c r="G183" s="173" t="s">
        <v>1810</v>
      </c>
      <c r="H183" s="50" t="s">
        <v>1783</v>
      </c>
      <c r="I183" s="50" t="s">
        <v>18</v>
      </c>
      <c r="J183" s="133" t="s">
        <v>1772</v>
      </c>
      <c r="K183" s="50" t="s">
        <v>1754</v>
      </c>
      <c r="L183" s="50" t="s">
        <v>1753</v>
      </c>
      <c r="M183" s="133" t="s">
        <v>1752</v>
      </c>
      <c r="N183" s="133" t="s">
        <v>1601</v>
      </c>
      <c r="O183" s="133" t="s">
        <v>1601</v>
      </c>
      <c r="P183" s="133" t="s">
        <v>1601</v>
      </c>
      <c r="Q183" s="133" t="s">
        <v>1755</v>
      </c>
      <c r="R183" s="142" t="s">
        <v>1601</v>
      </c>
      <c r="S183" s="174" t="s">
        <v>1601</v>
      </c>
      <c r="T183" s="175" t="s">
        <v>1754</v>
      </c>
      <c r="U183" s="133" t="s">
        <v>1756</v>
      </c>
      <c r="V183" s="133" t="s">
        <v>1754</v>
      </c>
      <c r="W183" s="133" t="str">
        <f>IF([Access_Indicator2]="Yes","No service",IF([Access_Indicator3]="Available", "Improved",IF([Access_Indicator4]="No", "Limited",IF(AND([Access_Indicator4]="yes", [Access_Indicator5]&lt;=[Access_Indicator6]),"Basic","Limited"))))</f>
        <v>Basic</v>
      </c>
      <c r="X183" s="133" t="str">
        <f>IF([Use_Indicator1]="", "Fill in data", IF([Use_Indicator1]="All", "Improved", IF([Use_Indicator1]="Some", "Basic", IF([Use_Indicator1]="No use", "No Service"))))</f>
        <v>Improved</v>
      </c>
      <c r="Y183" s="134" t="s">
        <v>1601</v>
      </c>
      <c r="Z183" s="134" t="str">
        <f>IF(S183="No data", "No Data", IF([Reliability_Indicator2]="Yes","No Service", IF(S183="Routine", "Improved", IF(S183="Unreliable", "Basic", IF(S183="No O&amp;M", "No service")))))</f>
        <v>No Data</v>
      </c>
      <c r="AA183" s="133" t="str">
        <f>IF([EnvPro_Indicator1]="", "Fill in data", IF([EnvPro_Indicator1]="Significant pollution", "No service", IF(AND([EnvPro_Indicator1]="Not polluting groundwater &amp; not untreated in river", [EnvPro_Indicator2]="No"),"Basic", IF([EnvPro_Indicator2]="Yes", "Improved"))))</f>
        <v>Basic</v>
      </c>
      <c r="AB183" s="134" t="str">
        <f t="shared" si="2"/>
        <v>Basic</v>
      </c>
      <c r="AC183" s="134" t="str">
        <f>IF(OR(San[[#This Row],[Access_SL1]]="No data",San[[#This Row],[Use_SL1]]="No data",San[[#This Row],[Reliability_SL1]]="No data",San[[#This Row],[EnvPro_SL1]]="No data"),"Incomplete", "Complete")</f>
        <v>Incomplete</v>
      </c>
      <c r="AD183" s="176" t="s">
        <v>1601</v>
      </c>
      <c r="AE183" s="176" t="s">
        <v>1601</v>
      </c>
      <c r="AF183" s="136" t="s">
        <v>1601</v>
      </c>
      <c r="AG183" s="136">
        <v>58.873478630059438</v>
      </c>
      <c r="AH183" s="136" t="s">
        <v>1601</v>
      </c>
      <c r="AW183" s="1">
        <f>IFERROR(VLOOKUP(San[[#This Row],[Access_SL1]],$AS$5:$AT$8,2,FALSE),"Error")</f>
        <v>2</v>
      </c>
      <c r="AX183" s="1">
        <f>IFERROR(VLOOKUP(San[[#This Row],[Use_SL1]],$AS$5:$AT$8,2,FALSE),"Error")</f>
        <v>3</v>
      </c>
      <c r="AY183" s="1" t="str">
        <f>IFERROR(VLOOKUP(San[[#This Row],[Use_SL2]],$AS$5:$AT$8,2,FALSE),"Error")</f>
        <v>Error</v>
      </c>
      <c r="AZ183" s="1" t="str">
        <f>IFERROR(VLOOKUP(San[[#This Row],[Reliability_SL1]],$AS$5:$AT$8,2,FALSE),"Error")</f>
        <v>Error</v>
      </c>
      <c r="BA183" s="1">
        <f>IFERROR(VLOOKUP(San[[#This Row],[EnvPro_SL1]],$AS$5:$AT$8,2,FALSE),"Error")</f>
        <v>2</v>
      </c>
    </row>
    <row r="184" spans="2:53">
      <c r="B184" s="133" t="s">
        <v>502</v>
      </c>
      <c r="C184" s="171" t="s">
        <v>1650</v>
      </c>
      <c r="D184" s="171" t="s">
        <v>1646</v>
      </c>
      <c r="E184" s="171" t="s">
        <v>476</v>
      </c>
      <c r="F184" s="172" t="s">
        <v>1639</v>
      </c>
      <c r="G184" s="173" t="s">
        <v>1811</v>
      </c>
      <c r="H184" s="50" t="s">
        <v>1786</v>
      </c>
      <c r="I184" s="50" t="s">
        <v>18</v>
      </c>
      <c r="J184" s="133" t="s">
        <v>1772</v>
      </c>
      <c r="K184" s="50" t="s">
        <v>1754</v>
      </c>
      <c r="L184" s="50" t="s">
        <v>1753</v>
      </c>
      <c r="M184" s="133" t="s">
        <v>1752</v>
      </c>
      <c r="N184" s="133" t="s">
        <v>1601</v>
      </c>
      <c r="O184" s="133" t="s">
        <v>1601</v>
      </c>
      <c r="P184" s="133" t="s">
        <v>1601</v>
      </c>
      <c r="Q184" s="133" t="s">
        <v>1755</v>
      </c>
      <c r="R184" s="142" t="s">
        <v>1601</v>
      </c>
      <c r="S184" s="174" t="s">
        <v>1601</v>
      </c>
      <c r="T184" s="175" t="s">
        <v>1752</v>
      </c>
      <c r="U184" s="133" t="s">
        <v>1756</v>
      </c>
      <c r="V184" s="133" t="s">
        <v>1754</v>
      </c>
      <c r="W184" s="133" t="str">
        <f>IF([Access_Indicator2]="Yes","No service",IF([Access_Indicator3]="Available", "Improved",IF([Access_Indicator4]="No", "Limited",IF(AND([Access_Indicator4]="yes", [Access_Indicator5]&lt;=[Access_Indicator6]),"Basic","Limited"))))</f>
        <v>Basic</v>
      </c>
      <c r="X184" s="133" t="str">
        <f>IF([Use_Indicator1]="", "Fill in data", IF([Use_Indicator1]="All", "Improved", IF([Use_Indicator1]="Some", "Basic", IF([Use_Indicator1]="No use", "No Service"))))</f>
        <v>Improved</v>
      </c>
      <c r="Y184" s="134" t="s">
        <v>1601</v>
      </c>
      <c r="Z184" s="134" t="str">
        <f>IF(S184="No data", "No Data", IF([Reliability_Indicator2]="Yes","No Service", IF(S184="Routine", "Improved", IF(S184="Unreliable", "Basic", IF(S184="No O&amp;M", "No service")))))</f>
        <v>No Data</v>
      </c>
      <c r="AA184" s="133" t="str">
        <f>IF([EnvPro_Indicator1]="", "Fill in data", IF([EnvPro_Indicator1]="Significant pollution", "No service", IF(AND([EnvPro_Indicator1]="Not polluting groundwater &amp; not untreated in river", [EnvPro_Indicator2]="No"),"Basic", IF([EnvPro_Indicator2]="Yes", "Improved"))))</f>
        <v>Basic</v>
      </c>
      <c r="AB184" s="134" t="str">
        <f t="shared" si="2"/>
        <v>Basic</v>
      </c>
      <c r="AC184" s="134" t="str">
        <f>IF(OR(San[[#This Row],[Access_SL1]]="No data",San[[#This Row],[Use_SL1]]="No data",San[[#This Row],[Reliability_SL1]]="No data",San[[#This Row],[EnvPro_SL1]]="No data"),"Incomplete", "Complete")</f>
        <v>Incomplete</v>
      </c>
      <c r="AD184" s="176" t="s">
        <v>1601</v>
      </c>
      <c r="AE184" s="176" t="s">
        <v>1601</v>
      </c>
      <c r="AF184" s="136" t="s">
        <v>1601</v>
      </c>
      <c r="AG184" s="136">
        <v>52.740824606094911</v>
      </c>
      <c r="AH184" s="136" t="s">
        <v>1601</v>
      </c>
      <c r="AW184" s="1">
        <f>IFERROR(VLOOKUP(San[[#This Row],[Access_SL1]],$AS$5:$AT$8,2,FALSE),"Error")</f>
        <v>2</v>
      </c>
      <c r="AX184" s="1">
        <f>IFERROR(VLOOKUP(San[[#This Row],[Use_SL1]],$AS$5:$AT$8,2,FALSE),"Error")</f>
        <v>3</v>
      </c>
      <c r="AY184" s="1" t="str">
        <f>IFERROR(VLOOKUP(San[[#This Row],[Use_SL2]],$AS$5:$AT$8,2,FALSE),"Error")</f>
        <v>Error</v>
      </c>
      <c r="AZ184" s="1" t="str">
        <f>IFERROR(VLOOKUP(San[[#This Row],[Reliability_SL1]],$AS$5:$AT$8,2,FALSE),"Error")</f>
        <v>Error</v>
      </c>
      <c r="BA184" s="1">
        <f>IFERROR(VLOOKUP(San[[#This Row],[EnvPro_SL1]],$AS$5:$AT$8,2,FALSE),"Error")</f>
        <v>2</v>
      </c>
    </row>
    <row r="185" spans="2:53">
      <c r="B185" s="133" t="s">
        <v>503</v>
      </c>
      <c r="C185" s="171" t="s">
        <v>1650</v>
      </c>
      <c r="D185" s="171" t="s">
        <v>1646</v>
      </c>
      <c r="E185" s="171" t="s">
        <v>476</v>
      </c>
      <c r="F185" s="172" t="s">
        <v>1639</v>
      </c>
      <c r="G185" s="173" t="s">
        <v>1812</v>
      </c>
      <c r="H185" s="50" t="s">
        <v>1783</v>
      </c>
      <c r="I185" s="50" t="s">
        <v>18</v>
      </c>
      <c r="J185" s="133" t="s">
        <v>1772</v>
      </c>
      <c r="K185" s="50" t="s">
        <v>1754</v>
      </c>
      <c r="L185" s="50" t="s">
        <v>1753</v>
      </c>
      <c r="M185" s="133" t="s">
        <v>1752</v>
      </c>
      <c r="N185" s="133" t="s">
        <v>1601</v>
      </c>
      <c r="O185" s="133" t="s">
        <v>1601</v>
      </c>
      <c r="P185" s="133" t="s">
        <v>1601</v>
      </c>
      <c r="Q185" s="133" t="s">
        <v>1755</v>
      </c>
      <c r="R185" s="142" t="s">
        <v>1601</v>
      </c>
      <c r="S185" s="174" t="s">
        <v>1601</v>
      </c>
      <c r="T185" s="175" t="s">
        <v>1754</v>
      </c>
      <c r="U185" s="133" t="s">
        <v>1756</v>
      </c>
      <c r="V185" s="133" t="s">
        <v>1754</v>
      </c>
      <c r="W185" s="133" t="str">
        <f>IF([Access_Indicator2]="Yes","No service",IF([Access_Indicator3]="Available", "Improved",IF([Access_Indicator4]="No", "Limited",IF(AND([Access_Indicator4]="yes", [Access_Indicator5]&lt;=[Access_Indicator6]),"Basic","Limited"))))</f>
        <v>Basic</v>
      </c>
      <c r="X185" s="133" t="str">
        <f>IF([Use_Indicator1]="", "Fill in data", IF([Use_Indicator1]="All", "Improved", IF([Use_Indicator1]="Some", "Basic", IF([Use_Indicator1]="No use", "No Service"))))</f>
        <v>Improved</v>
      </c>
      <c r="Y185" s="134" t="s">
        <v>1601</v>
      </c>
      <c r="Z185" s="134" t="str">
        <f>IF(S185="No data", "No Data", IF([Reliability_Indicator2]="Yes","No Service", IF(S185="Routine", "Improved", IF(S185="Unreliable", "Basic", IF(S185="No O&amp;M", "No service")))))</f>
        <v>No Data</v>
      </c>
      <c r="AA185" s="133" t="str">
        <f>IF([EnvPro_Indicator1]="", "Fill in data", IF([EnvPro_Indicator1]="Significant pollution", "No service", IF(AND([EnvPro_Indicator1]="Not polluting groundwater &amp; not untreated in river", [EnvPro_Indicator2]="No"),"Basic", IF([EnvPro_Indicator2]="Yes", "Improved"))))</f>
        <v>Basic</v>
      </c>
      <c r="AB185" s="134" t="str">
        <f t="shared" si="2"/>
        <v>Basic</v>
      </c>
      <c r="AC185" s="134" t="str">
        <f>IF(OR(San[[#This Row],[Access_SL1]]="No data",San[[#This Row],[Use_SL1]]="No data",San[[#This Row],[Reliability_SL1]]="No data",San[[#This Row],[EnvPro_SL1]]="No data"),"Incomplete", "Complete")</f>
        <v>Incomplete</v>
      </c>
      <c r="AD185" s="176" t="s">
        <v>1601</v>
      </c>
      <c r="AE185" s="176" t="s">
        <v>1601</v>
      </c>
      <c r="AF185" s="136" t="s">
        <v>1601</v>
      </c>
      <c r="AG185" s="136">
        <v>128.78573450325501</v>
      </c>
      <c r="AH185" s="136" t="s">
        <v>1601</v>
      </c>
      <c r="AW185" s="1">
        <f>IFERROR(VLOOKUP(San[[#This Row],[Access_SL1]],$AS$5:$AT$8,2,FALSE),"Error")</f>
        <v>2</v>
      </c>
      <c r="AX185" s="1">
        <f>IFERROR(VLOOKUP(San[[#This Row],[Use_SL1]],$AS$5:$AT$8,2,FALSE),"Error")</f>
        <v>3</v>
      </c>
      <c r="AY185" s="1" t="str">
        <f>IFERROR(VLOOKUP(San[[#This Row],[Use_SL2]],$AS$5:$AT$8,2,FALSE),"Error")</f>
        <v>Error</v>
      </c>
      <c r="AZ185" s="1" t="str">
        <f>IFERROR(VLOOKUP(San[[#This Row],[Reliability_SL1]],$AS$5:$AT$8,2,FALSE),"Error")</f>
        <v>Error</v>
      </c>
      <c r="BA185" s="1">
        <f>IFERROR(VLOOKUP(San[[#This Row],[EnvPro_SL1]],$AS$5:$AT$8,2,FALSE),"Error")</f>
        <v>2</v>
      </c>
    </row>
    <row r="186" spans="2:53">
      <c r="B186" s="133" t="s">
        <v>504</v>
      </c>
      <c r="C186" s="171" t="s">
        <v>1650</v>
      </c>
      <c r="D186" s="171" t="s">
        <v>1646</v>
      </c>
      <c r="E186" s="171" t="s">
        <v>476</v>
      </c>
      <c r="F186" s="172" t="s">
        <v>1639</v>
      </c>
      <c r="G186" s="173" t="s">
        <v>1813</v>
      </c>
      <c r="H186" s="50" t="s">
        <v>1786</v>
      </c>
      <c r="I186" s="50" t="s">
        <v>18</v>
      </c>
      <c r="J186" s="133" t="s">
        <v>1772</v>
      </c>
      <c r="K186" s="50" t="s">
        <v>1754</v>
      </c>
      <c r="L186" s="50" t="s">
        <v>1753</v>
      </c>
      <c r="M186" s="133" t="s">
        <v>1752</v>
      </c>
      <c r="N186" s="133" t="s">
        <v>1601</v>
      </c>
      <c r="O186" s="133" t="s">
        <v>1601</v>
      </c>
      <c r="P186" s="133" t="s">
        <v>1601</v>
      </c>
      <c r="Q186" s="133" t="s">
        <v>1755</v>
      </c>
      <c r="R186" s="142" t="s">
        <v>1601</v>
      </c>
      <c r="S186" s="174" t="s">
        <v>1601</v>
      </c>
      <c r="T186" s="175" t="s">
        <v>1754</v>
      </c>
      <c r="U186" s="133" t="s">
        <v>1756</v>
      </c>
      <c r="V186" s="133" t="s">
        <v>1754</v>
      </c>
      <c r="W186" s="133" t="str">
        <f>IF([Access_Indicator2]="Yes","No service",IF([Access_Indicator3]="Available", "Improved",IF([Access_Indicator4]="No", "Limited",IF(AND([Access_Indicator4]="yes", [Access_Indicator5]&lt;=[Access_Indicator6]),"Basic","Limited"))))</f>
        <v>Basic</v>
      </c>
      <c r="X186" s="133" t="str">
        <f>IF([Use_Indicator1]="", "Fill in data", IF([Use_Indicator1]="All", "Improved", IF([Use_Indicator1]="Some", "Basic", IF([Use_Indicator1]="No use", "No Service"))))</f>
        <v>Improved</v>
      </c>
      <c r="Y186" s="134" t="s">
        <v>1601</v>
      </c>
      <c r="Z186" s="134" t="str">
        <f>IF(S186="No data", "No Data", IF([Reliability_Indicator2]="Yes","No Service", IF(S186="Routine", "Improved", IF(S186="Unreliable", "Basic", IF(S186="No O&amp;M", "No service")))))</f>
        <v>No Data</v>
      </c>
      <c r="AA186" s="133" t="str">
        <f>IF([EnvPro_Indicator1]="", "Fill in data", IF([EnvPro_Indicator1]="Significant pollution", "No service", IF(AND([EnvPro_Indicator1]="Not polluting groundwater &amp; not untreated in river", [EnvPro_Indicator2]="No"),"Basic", IF([EnvPro_Indicator2]="Yes", "Improved"))))</f>
        <v>Basic</v>
      </c>
      <c r="AB186" s="134" t="str">
        <f t="shared" si="2"/>
        <v>Basic</v>
      </c>
      <c r="AC186" s="134" t="str">
        <f>IF(OR(San[[#This Row],[Access_SL1]]="No data",San[[#This Row],[Use_SL1]]="No data",San[[#This Row],[Reliability_SL1]]="No data",San[[#This Row],[EnvPro_SL1]]="No data"),"Incomplete", "Complete")</f>
        <v>Incomplete</v>
      </c>
      <c r="AD186" s="176" t="s">
        <v>1601</v>
      </c>
      <c r="AE186" s="176" t="s">
        <v>1601</v>
      </c>
      <c r="AF186" s="136" t="s">
        <v>1601</v>
      </c>
      <c r="AG186" s="136">
        <v>44.155108972544575</v>
      </c>
      <c r="AH186" s="136" t="s">
        <v>1601</v>
      </c>
      <c r="AW186" s="1">
        <f>IFERROR(VLOOKUP(San[[#This Row],[Access_SL1]],$AS$5:$AT$8,2,FALSE),"Error")</f>
        <v>2</v>
      </c>
      <c r="AX186" s="1">
        <f>IFERROR(VLOOKUP(San[[#This Row],[Use_SL1]],$AS$5:$AT$8,2,FALSE),"Error")</f>
        <v>3</v>
      </c>
      <c r="AY186" s="1" t="str">
        <f>IFERROR(VLOOKUP(San[[#This Row],[Use_SL2]],$AS$5:$AT$8,2,FALSE),"Error")</f>
        <v>Error</v>
      </c>
      <c r="AZ186" s="1" t="str">
        <f>IFERROR(VLOOKUP(San[[#This Row],[Reliability_SL1]],$AS$5:$AT$8,2,FALSE),"Error")</f>
        <v>Error</v>
      </c>
      <c r="BA186" s="1">
        <f>IFERROR(VLOOKUP(San[[#This Row],[EnvPro_SL1]],$AS$5:$AT$8,2,FALSE),"Error")</f>
        <v>2</v>
      </c>
    </row>
    <row r="187" spans="2:53">
      <c r="B187" s="133" t="s">
        <v>505</v>
      </c>
      <c r="C187" s="171" t="s">
        <v>1650</v>
      </c>
      <c r="D187" s="171" t="s">
        <v>1646</v>
      </c>
      <c r="E187" s="171" t="s">
        <v>476</v>
      </c>
      <c r="F187" s="172" t="s">
        <v>1639</v>
      </c>
      <c r="G187" s="173" t="s">
        <v>1814</v>
      </c>
      <c r="H187" s="50" t="s">
        <v>1783</v>
      </c>
      <c r="I187" s="50" t="s">
        <v>18</v>
      </c>
      <c r="J187" s="133" t="s">
        <v>1772</v>
      </c>
      <c r="K187" s="50" t="s">
        <v>1754</v>
      </c>
      <c r="L187" s="50" t="s">
        <v>1753</v>
      </c>
      <c r="M187" s="133" t="s">
        <v>1752</v>
      </c>
      <c r="N187" s="133" t="s">
        <v>1601</v>
      </c>
      <c r="O187" s="133" t="s">
        <v>1601</v>
      </c>
      <c r="P187" s="133" t="s">
        <v>1601</v>
      </c>
      <c r="Q187" s="133" t="s">
        <v>1755</v>
      </c>
      <c r="R187" s="142" t="s">
        <v>1601</v>
      </c>
      <c r="S187" s="174" t="s">
        <v>1601</v>
      </c>
      <c r="T187" s="175" t="s">
        <v>1754</v>
      </c>
      <c r="U187" s="133" t="s">
        <v>1756</v>
      </c>
      <c r="V187" s="133" t="s">
        <v>1754</v>
      </c>
      <c r="W187" s="133" t="str">
        <f>IF([Access_Indicator2]="Yes","No service",IF([Access_Indicator3]="Available", "Improved",IF([Access_Indicator4]="No", "Limited",IF(AND([Access_Indicator4]="yes", [Access_Indicator5]&lt;=[Access_Indicator6]),"Basic","Limited"))))</f>
        <v>Basic</v>
      </c>
      <c r="X187" s="133" t="str">
        <f>IF([Use_Indicator1]="", "Fill in data", IF([Use_Indicator1]="All", "Improved", IF([Use_Indicator1]="Some", "Basic", IF([Use_Indicator1]="No use", "No Service"))))</f>
        <v>Improved</v>
      </c>
      <c r="Y187" s="134" t="s">
        <v>1601</v>
      </c>
      <c r="Z187" s="134" t="str">
        <f>IF(S187="No data", "No Data", IF([Reliability_Indicator2]="Yes","No Service", IF(S187="Routine", "Improved", IF(S187="Unreliable", "Basic", IF(S187="No O&amp;M", "No service")))))</f>
        <v>No Data</v>
      </c>
      <c r="AA187" s="133" t="str">
        <f>IF([EnvPro_Indicator1]="", "Fill in data", IF([EnvPro_Indicator1]="Significant pollution", "No service", IF(AND([EnvPro_Indicator1]="Not polluting groundwater &amp; not untreated in river", [EnvPro_Indicator2]="No"),"Basic", IF([EnvPro_Indicator2]="Yes", "Improved"))))</f>
        <v>Basic</v>
      </c>
      <c r="AB187" s="134" t="str">
        <f t="shared" si="2"/>
        <v>Basic</v>
      </c>
      <c r="AC187" s="134" t="str">
        <f>IF(OR(San[[#This Row],[Access_SL1]]="No data",San[[#This Row],[Use_SL1]]="No data",San[[#This Row],[Reliability_SL1]]="No data",San[[#This Row],[EnvPro_SL1]]="No data"),"Incomplete", "Complete")</f>
        <v>Incomplete</v>
      </c>
      <c r="AD187" s="176" t="s">
        <v>1601</v>
      </c>
      <c r="AE187" s="176" t="s">
        <v>1601</v>
      </c>
      <c r="AF187" s="136" t="s">
        <v>1601</v>
      </c>
      <c r="AG187" s="136">
        <v>40.475516558165864</v>
      </c>
      <c r="AH187" s="136" t="s">
        <v>1601</v>
      </c>
      <c r="AW187" s="1">
        <f>IFERROR(VLOOKUP(San[[#This Row],[Access_SL1]],$AS$5:$AT$8,2,FALSE),"Error")</f>
        <v>2</v>
      </c>
      <c r="AX187" s="1">
        <f>IFERROR(VLOOKUP(San[[#This Row],[Use_SL1]],$AS$5:$AT$8,2,FALSE),"Error")</f>
        <v>3</v>
      </c>
      <c r="AY187" s="1" t="str">
        <f>IFERROR(VLOOKUP(San[[#This Row],[Use_SL2]],$AS$5:$AT$8,2,FALSE),"Error")</f>
        <v>Error</v>
      </c>
      <c r="AZ187" s="1" t="str">
        <f>IFERROR(VLOOKUP(San[[#This Row],[Reliability_SL1]],$AS$5:$AT$8,2,FALSE),"Error")</f>
        <v>Error</v>
      </c>
      <c r="BA187" s="1">
        <f>IFERROR(VLOOKUP(San[[#This Row],[EnvPro_SL1]],$AS$5:$AT$8,2,FALSE),"Error")</f>
        <v>2</v>
      </c>
    </row>
    <row r="188" spans="2:53">
      <c r="B188" s="133" t="s">
        <v>506</v>
      </c>
      <c r="C188" s="171" t="s">
        <v>1650</v>
      </c>
      <c r="D188" s="171" t="s">
        <v>1646</v>
      </c>
      <c r="E188" s="171" t="s">
        <v>476</v>
      </c>
      <c r="F188" s="172" t="s">
        <v>1639</v>
      </c>
      <c r="G188" s="173" t="s">
        <v>1815</v>
      </c>
      <c r="H188" s="50" t="s">
        <v>1783</v>
      </c>
      <c r="I188" s="50" t="s">
        <v>18</v>
      </c>
      <c r="J188" s="133" t="s">
        <v>1772</v>
      </c>
      <c r="K188" s="50" t="s">
        <v>1754</v>
      </c>
      <c r="L188" s="50" t="s">
        <v>1753</v>
      </c>
      <c r="M188" s="133" t="s">
        <v>1752</v>
      </c>
      <c r="N188" s="133" t="s">
        <v>1601</v>
      </c>
      <c r="O188" s="133" t="s">
        <v>1601</v>
      </c>
      <c r="P188" s="133" t="s">
        <v>1601</v>
      </c>
      <c r="Q188" s="133" t="s">
        <v>1755</v>
      </c>
      <c r="R188" s="142" t="s">
        <v>1601</v>
      </c>
      <c r="S188" s="174" t="s">
        <v>1601</v>
      </c>
      <c r="T188" s="175" t="s">
        <v>1754</v>
      </c>
      <c r="U188" s="133" t="s">
        <v>1756</v>
      </c>
      <c r="V188" s="133" t="s">
        <v>1754</v>
      </c>
      <c r="W188" s="133" t="str">
        <f>IF([Access_Indicator2]="Yes","No service",IF([Access_Indicator3]="Available", "Improved",IF([Access_Indicator4]="No", "Limited",IF(AND([Access_Indicator4]="yes", [Access_Indicator5]&lt;=[Access_Indicator6]),"Basic","Limited"))))</f>
        <v>Basic</v>
      </c>
      <c r="X188" s="133" t="str">
        <f>IF([Use_Indicator1]="", "Fill in data", IF([Use_Indicator1]="All", "Improved", IF([Use_Indicator1]="Some", "Basic", IF([Use_Indicator1]="No use", "No Service"))))</f>
        <v>Improved</v>
      </c>
      <c r="Y188" s="134" t="s">
        <v>1601</v>
      </c>
      <c r="Z188" s="134" t="str">
        <f>IF(S188="No data", "No Data", IF([Reliability_Indicator2]="Yes","No Service", IF(S188="Routine", "Improved", IF(S188="Unreliable", "Basic", IF(S188="No O&amp;M", "No service")))))</f>
        <v>No Data</v>
      </c>
      <c r="AA188" s="133" t="str">
        <f>IF([EnvPro_Indicator1]="", "Fill in data", IF([EnvPro_Indicator1]="Significant pollution", "No service", IF(AND([EnvPro_Indicator1]="Not polluting groundwater &amp; not untreated in river", [EnvPro_Indicator2]="No"),"Basic", IF([EnvPro_Indicator2]="Yes", "Improved"))))</f>
        <v>Basic</v>
      </c>
      <c r="AB188" s="134" t="str">
        <f t="shared" si="2"/>
        <v>Basic</v>
      </c>
      <c r="AC188" s="134" t="str">
        <f>IF(OR(San[[#This Row],[Access_SL1]]="No data",San[[#This Row],[Use_SL1]]="No data",San[[#This Row],[Reliability_SL1]]="No data",San[[#This Row],[EnvPro_SL1]]="No data"),"Incomplete", "Complete")</f>
        <v>Incomplete</v>
      </c>
      <c r="AD188" s="176" t="s">
        <v>1601</v>
      </c>
      <c r="AE188" s="176" t="s">
        <v>1601</v>
      </c>
      <c r="AF188" s="136" t="s">
        <v>1601</v>
      </c>
      <c r="AG188" s="136">
        <v>87.390319841494474</v>
      </c>
      <c r="AH188" s="136" t="s">
        <v>1601</v>
      </c>
      <c r="AW188" s="1">
        <f>IFERROR(VLOOKUP(San[[#This Row],[Access_SL1]],$AS$5:$AT$8,2,FALSE),"Error")</f>
        <v>2</v>
      </c>
      <c r="AX188" s="1">
        <f>IFERROR(VLOOKUP(San[[#This Row],[Use_SL1]],$AS$5:$AT$8,2,FALSE),"Error")</f>
        <v>3</v>
      </c>
      <c r="AY188" s="1" t="str">
        <f>IFERROR(VLOOKUP(San[[#This Row],[Use_SL2]],$AS$5:$AT$8,2,FALSE),"Error")</f>
        <v>Error</v>
      </c>
      <c r="AZ188" s="1" t="str">
        <f>IFERROR(VLOOKUP(San[[#This Row],[Reliability_SL1]],$AS$5:$AT$8,2,FALSE),"Error")</f>
        <v>Error</v>
      </c>
      <c r="BA188" s="1">
        <f>IFERROR(VLOOKUP(San[[#This Row],[EnvPro_SL1]],$AS$5:$AT$8,2,FALSE),"Error")</f>
        <v>2</v>
      </c>
    </row>
    <row r="189" spans="2:53">
      <c r="B189" s="133" t="s">
        <v>507</v>
      </c>
      <c r="C189" s="171" t="s">
        <v>1650</v>
      </c>
      <c r="D189" s="171" t="s">
        <v>1646</v>
      </c>
      <c r="E189" s="171" t="s">
        <v>476</v>
      </c>
      <c r="F189" s="172" t="s">
        <v>1639</v>
      </c>
      <c r="G189" s="173" t="s">
        <v>1816</v>
      </c>
      <c r="H189" s="50" t="s">
        <v>1786</v>
      </c>
      <c r="I189" s="50" t="s">
        <v>18</v>
      </c>
      <c r="J189" s="133" t="s">
        <v>1774</v>
      </c>
      <c r="K189" s="50" t="s">
        <v>1754</v>
      </c>
      <c r="L189" s="50" t="s">
        <v>1776</v>
      </c>
      <c r="M189" s="133" t="s">
        <v>1752</v>
      </c>
      <c r="N189" s="133" t="s">
        <v>1601</v>
      </c>
      <c r="O189" s="133" t="s">
        <v>1601</v>
      </c>
      <c r="P189" s="133" t="s">
        <v>1601</v>
      </c>
      <c r="Q189" s="133" t="s">
        <v>1755</v>
      </c>
      <c r="R189" s="142" t="s">
        <v>1601</v>
      </c>
      <c r="S189" s="174" t="s">
        <v>1777</v>
      </c>
      <c r="T189" s="175" t="s">
        <v>1754</v>
      </c>
      <c r="U189" s="133" t="s">
        <v>1756</v>
      </c>
      <c r="V189" s="133" t="s">
        <v>1754</v>
      </c>
      <c r="W189" s="133" t="str">
        <f>IF([Access_Indicator2]="Yes","No service",IF([Access_Indicator3]="Available", "Improved",IF([Access_Indicator4]="No", "Limited",IF(AND([Access_Indicator4]="yes", [Access_Indicator5]&lt;=[Access_Indicator6]),"Basic","Limited"))))</f>
        <v>Improved</v>
      </c>
      <c r="X189" s="133" t="str">
        <f>IF([Use_Indicator1]="", "Fill in data", IF([Use_Indicator1]="All", "Improved", IF([Use_Indicator1]="Some", "Basic", IF([Use_Indicator1]="No use", "No Service"))))</f>
        <v>Improved</v>
      </c>
      <c r="Y189" s="134" t="s">
        <v>1601</v>
      </c>
      <c r="Z189" s="134" t="str">
        <f>IF(S189="No data", "No Data", IF([Reliability_Indicator2]="Yes","No Service", IF(S189="Routine", "Improved", IF(S189="Unreliable", "Basic", IF(S189="No O&amp;M", "No service")))))</f>
        <v>No service</v>
      </c>
      <c r="AA189" s="133" t="str">
        <f>IF([EnvPro_Indicator1]="", "Fill in data", IF([EnvPro_Indicator1]="Significant pollution", "No service", IF(AND([EnvPro_Indicator1]="Not polluting groundwater &amp; not untreated in river", [EnvPro_Indicator2]="No"),"Basic", IF([EnvPro_Indicator2]="Yes", "Improved"))))</f>
        <v>Basic</v>
      </c>
      <c r="AB189" s="134" t="str">
        <f t="shared" si="2"/>
        <v>No Service</v>
      </c>
      <c r="AC189" s="134" t="str">
        <f>IF(OR(San[[#This Row],[Access_SL1]]="No data",San[[#This Row],[Use_SL1]]="No data",San[[#This Row],[Reliability_SL1]]="No data",San[[#This Row],[EnvPro_SL1]]="No data"),"Incomplete", "Complete")</f>
        <v>Complete</v>
      </c>
      <c r="AD189" s="176" t="s">
        <v>1601</v>
      </c>
      <c r="AE189" s="176" t="s">
        <v>1601</v>
      </c>
      <c r="AF189" s="136" t="s">
        <v>1601</v>
      </c>
      <c r="AG189" s="136">
        <v>69.912255873195576</v>
      </c>
      <c r="AH189" s="136">
        <v>16.982734220209455</v>
      </c>
      <c r="AW189" s="1">
        <f>IFERROR(VLOOKUP(San[[#This Row],[Access_SL1]],$AS$5:$AT$8,2,FALSE),"Error")</f>
        <v>3</v>
      </c>
      <c r="AX189" s="1">
        <f>IFERROR(VLOOKUP(San[[#This Row],[Use_SL1]],$AS$5:$AT$8,2,FALSE),"Error")</f>
        <v>3</v>
      </c>
      <c r="AY189" s="1" t="str">
        <f>IFERROR(VLOOKUP(San[[#This Row],[Use_SL2]],$AS$5:$AT$8,2,FALSE),"Error")</f>
        <v>Error</v>
      </c>
      <c r="AZ189" s="1">
        <f>IFERROR(VLOOKUP(San[[#This Row],[Reliability_SL1]],$AS$5:$AT$8,2,FALSE),"Error")</f>
        <v>0</v>
      </c>
      <c r="BA189" s="1">
        <f>IFERROR(VLOOKUP(San[[#This Row],[EnvPro_SL1]],$AS$5:$AT$8,2,FALSE),"Error")</f>
        <v>2</v>
      </c>
    </row>
    <row r="190" spans="2:53">
      <c r="B190" s="133" t="s">
        <v>508</v>
      </c>
      <c r="C190" s="171" t="s">
        <v>1650</v>
      </c>
      <c r="D190" s="171" t="s">
        <v>1646</v>
      </c>
      <c r="E190" s="171" t="s">
        <v>476</v>
      </c>
      <c r="F190" s="172" t="s">
        <v>1639</v>
      </c>
      <c r="G190" s="173" t="s">
        <v>1817</v>
      </c>
      <c r="H190" s="50" t="s">
        <v>1786</v>
      </c>
      <c r="I190" s="50" t="s">
        <v>18</v>
      </c>
      <c r="J190" s="133" t="s">
        <v>1818</v>
      </c>
      <c r="K190" s="50" t="s">
        <v>1754</v>
      </c>
      <c r="L190" s="50" t="s">
        <v>1753</v>
      </c>
      <c r="M190" s="133" t="s">
        <v>1752</v>
      </c>
      <c r="N190" s="133" t="s">
        <v>1601</v>
      </c>
      <c r="O190" s="133" t="s">
        <v>1601</v>
      </c>
      <c r="P190" s="133" t="s">
        <v>1601</v>
      </c>
      <c r="Q190" s="133" t="s">
        <v>1755</v>
      </c>
      <c r="R190" s="142" t="s">
        <v>1601</v>
      </c>
      <c r="S190" s="174" t="s">
        <v>1601</v>
      </c>
      <c r="T190" s="175" t="s">
        <v>1754</v>
      </c>
      <c r="U190" s="133" t="s">
        <v>1756</v>
      </c>
      <c r="V190" s="133" t="s">
        <v>1754</v>
      </c>
      <c r="W190" s="133" t="str">
        <f>IF([Access_Indicator2]="Yes","No service",IF([Access_Indicator3]="Available", "Improved",IF([Access_Indicator4]="No", "Limited",IF(AND([Access_Indicator4]="yes", [Access_Indicator5]&lt;=[Access_Indicator6]),"Basic","Limited"))))</f>
        <v>Basic</v>
      </c>
      <c r="X190" s="133" t="str">
        <f>IF([Use_Indicator1]="", "Fill in data", IF([Use_Indicator1]="All", "Improved", IF([Use_Indicator1]="Some", "Basic", IF([Use_Indicator1]="No use", "No Service"))))</f>
        <v>Improved</v>
      </c>
      <c r="Y190" s="134" t="s">
        <v>1601</v>
      </c>
      <c r="Z190" s="134" t="str">
        <f>IF(S190="No data", "No Data", IF([Reliability_Indicator2]="Yes","No Service", IF(S190="Routine", "Improved", IF(S190="Unreliable", "Basic", IF(S190="No O&amp;M", "No service")))))</f>
        <v>No Data</v>
      </c>
      <c r="AA190" s="133" t="str">
        <f>IF([EnvPro_Indicator1]="", "Fill in data", IF([EnvPro_Indicator1]="Significant pollution", "No service", IF(AND([EnvPro_Indicator1]="Not polluting groundwater &amp; not untreated in river", [EnvPro_Indicator2]="No"),"Basic", IF([EnvPro_Indicator2]="Yes", "Improved"))))</f>
        <v>Basic</v>
      </c>
      <c r="AB190" s="134" t="str">
        <f t="shared" si="2"/>
        <v>Basic</v>
      </c>
      <c r="AC190" s="134" t="str">
        <f>IF(OR(San[[#This Row],[Access_SL1]]="No data",San[[#This Row],[Use_SL1]]="No data",San[[#This Row],[Reliability_SL1]]="No data",San[[#This Row],[EnvPro_SL1]]="No data"),"Incomplete", "Complete")</f>
        <v>Incomplete</v>
      </c>
      <c r="AD190" s="176" t="s">
        <v>1601</v>
      </c>
      <c r="AE190" s="176" t="s">
        <v>1601</v>
      </c>
      <c r="AF190" s="136" t="s">
        <v>1601</v>
      </c>
      <c r="AG190" s="136">
        <v>47.8347013869233</v>
      </c>
      <c r="AH190" s="136" t="s">
        <v>1601</v>
      </c>
      <c r="AW190" s="1">
        <f>IFERROR(VLOOKUP(San[[#This Row],[Access_SL1]],$AS$5:$AT$8,2,FALSE),"Error")</f>
        <v>2</v>
      </c>
      <c r="AX190" s="1">
        <f>IFERROR(VLOOKUP(San[[#This Row],[Use_SL1]],$AS$5:$AT$8,2,FALSE),"Error")</f>
        <v>3</v>
      </c>
      <c r="AY190" s="1" t="str">
        <f>IFERROR(VLOOKUP(San[[#This Row],[Use_SL2]],$AS$5:$AT$8,2,FALSE),"Error")</f>
        <v>Error</v>
      </c>
      <c r="AZ190" s="1" t="str">
        <f>IFERROR(VLOOKUP(San[[#This Row],[Reliability_SL1]],$AS$5:$AT$8,2,FALSE),"Error")</f>
        <v>Error</v>
      </c>
      <c r="BA190" s="1">
        <f>IFERROR(VLOOKUP(San[[#This Row],[EnvPro_SL1]],$AS$5:$AT$8,2,FALSE),"Error")</f>
        <v>2</v>
      </c>
    </row>
    <row r="191" spans="2:53">
      <c r="B191" s="133" t="s">
        <v>509</v>
      </c>
      <c r="C191" s="171" t="s">
        <v>1650</v>
      </c>
      <c r="D191" s="171" t="s">
        <v>1646</v>
      </c>
      <c r="E191" s="171" t="s">
        <v>476</v>
      </c>
      <c r="F191" s="172" t="s">
        <v>1639</v>
      </c>
      <c r="G191" s="173" t="s">
        <v>1819</v>
      </c>
      <c r="H191" s="50" t="s">
        <v>1783</v>
      </c>
      <c r="I191" s="50" t="s">
        <v>18</v>
      </c>
      <c r="J191" s="133" t="s">
        <v>1772</v>
      </c>
      <c r="K191" s="50" t="s">
        <v>1754</v>
      </c>
      <c r="L191" s="50" t="s">
        <v>1753</v>
      </c>
      <c r="M191" s="133" t="s">
        <v>1752</v>
      </c>
      <c r="N191" s="133" t="s">
        <v>1601</v>
      </c>
      <c r="O191" s="133" t="s">
        <v>1601</v>
      </c>
      <c r="P191" s="133" t="s">
        <v>1601</v>
      </c>
      <c r="Q191" s="133" t="s">
        <v>1755</v>
      </c>
      <c r="R191" s="142" t="s">
        <v>1601</v>
      </c>
      <c r="S191" s="174" t="s">
        <v>1601</v>
      </c>
      <c r="T191" s="175" t="s">
        <v>1754</v>
      </c>
      <c r="U191" s="133" t="s">
        <v>1756</v>
      </c>
      <c r="V191" s="133" t="s">
        <v>1754</v>
      </c>
      <c r="W191" s="133" t="str">
        <f>IF([Access_Indicator2]="Yes","No service",IF([Access_Indicator3]="Available", "Improved",IF([Access_Indicator4]="No", "Limited",IF(AND([Access_Indicator4]="yes", [Access_Indicator5]&lt;=[Access_Indicator6]),"Basic","Limited"))))</f>
        <v>Basic</v>
      </c>
      <c r="X191" s="133" t="str">
        <f>IF([Use_Indicator1]="", "Fill in data", IF([Use_Indicator1]="All", "Improved", IF([Use_Indicator1]="Some", "Basic", IF([Use_Indicator1]="No use", "No Service"))))</f>
        <v>Improved</v>
      </c>
      <c r="Y191" s="134" t="s">
        <v>1601</v>
      </c>
      <c r="Z191" s="134" t="str">
        <f>IF(S191="No data", "No Data", IF([Reliability_Indicator2]="Yes","No Service", IF(S191="Routine", "Improved", IF(S191="Unreliable", "Basic", IF(S191="No O&amp;M", "No service")))))</f>
        <v>No Data</v>
      </c>
      <c r="AA191" s="133" t="str">
        <f>IF([EnvPro_Indicator1]="", "Fill in data", IF([EnvPro_Indicator1]="Significant pollution", "No service", IF(AND([EnvPro_Indicator1]="Not polluting groundwater &amp; not untreated in river", [EnvPro_Indicator2]="No"),"Basic", IF([EnvPro_Indicator2]="Yes", "Improved"))))</f>
        <v>Basic</v>
      </c>
      <c r="AB191" s="134" t="str">
        <f t="shared" si="2"/>
        <v>Basic</v>
      </c>
      <c r="AC191" s="134" t="str">
        <f>IF(OR(San[[#This Row],[Access_SL1]]="No data",San[[#This Row],[Use_SL1]]="No data",San[[#This Row],[Reliability_SL1]]="No data",San[[#This Row],[EnvPro_SL1]]="No data"),"Incomplete", "Complete")</f>
        <v>Incomplete</v>
      </c>
      <c r="AD191" s="176" t="s">
        <v>1601</v>
      </c>
      <c r="AE191" s="176" t="s">
        <v>1601</v>
      </c>
      <c r="AF191" s="136" t="s">
        <v>1601</v>
      </c>
      <c r="AG191" s="136">
        <v>58.873478630059438</v>
      </c>
      <c r="AH191" s="136" t="s">
        <v>1601</v>
      </c>
      <c r="AW191" s="1">
        <f>IFERROR(VLOOKUP(San[[#This Row],[Access_SL1]],$AS$5:$AT$8,2,FALSE),"Error")</f>
        <v>2</v>
      </c>
      <c r="AX191" s="1">
        <f>IFERROR(VLOOKUP(San[[#This Row],[Use_SL1]],$AS$5:$AT$8,2,FALSE),"Error")</f>
        <v>3</v>
      </c>
      <c r="AY191" s="1" t="str">
        <f>IFERROR(VLOOKUP(San[[#This Row],[Use_SL2]],$AS$5:$AT$8,2,FALSE),"Error")</f>
        <v>Error</v>
      </c>
      <c r="AZ191" s="1" t="str">
        <f>IFERROR(VLOOKUP(San[[#This Row],[Reliability_SL1]],$AS$5:$AT$8,2,FALSE),"Error")</f>
        <v>Error</v>
      </c>
      <c r="BA191" s="1">
        <f>IFERROR(VLOOKUP(San[[#This Row],[EnvPro_SL1]],$AS$5:$AT$8,2,FALSE),"Error")</f>
        <v>2</v>
      </c>
    </row>
    <row r="192" spans="2:53">
      <c r="B192" s="133" t="s">
        <v>510</v>
      </c>
      <c r="C192" s="171" t="s">
        <v>1650</v>
      </c>
      <c r="D192" s="171" t="s">
        <v>1646</v>
      </c>
      <c r="E192" s="171" t="s">
        <v>476</v>
      </c>
      <c r="F192" s="172" t="s">
        <v>1639</v>
      </c>
      <c r="G192" s="173" t="s">
        <v>1820</v>
      </c>
      <c r="H192" s="50" t="s">
        <v>1783</v>
      </c>
      <c r="I192" s="50" t="s">
        <v>18</v>
      </c>
      <c r="J192" s="133" t="s">
        <v>1774</v>
      </c>
      <c r="K192" s="50" t="s">
        <v>1754</v>
      </c>
      <c r="L192" s="50" t="s">
        <v>1776</v>
      </c>
      <c r="M192" s="133" t="s">
        <v>1752</v>
      </c>
      <c r="N192" s="133" t="s">
        <v>1601</v>
      </c>
      <c r="O192" s="133" t="s">
        <v>1601</v>
      </c>
      <c r="P192" s="133" t="s">
        <v>1601</v>
      </c>
      <c r="Q192" s="133" t="s">
        <v>1755</v>
      </c>
      <c r="R192" s="142" t="s">
        <v>1601</v>
      </c>
      <c r="S192" s="174" t="s">
        <v>1601</v>
      </c>
      <c r="T192" s="175" t="s">
        <v>1754</v>
      </c>
      <c r="U192" s="133" t="s">
        <v>1756</v>
      </c>
      <c r="V192" s="133" t="s">
        <v>1754</v>
      </c>
      <c r="W192" s="133" t="str">
        <f>IF([Access_Indicator2]="Yes","No service",IF([Access_Indicator3]="Available", "Improved",IF([Access_Indicator4]="No", "Limited",IF(AND([Access_Indicator4]="yes", [Access_Indicator5]&lt;=[Access_Indicator6]),"Basic","Limited"))))</f>
        <v>Improved</v>
      </c>
      <c r="X192" s="133" t="str">
        <f>IF([Use_Indicator1]="", "Fill in data", IF([Use_Indicator1]="All", "Improved", IF([Use_Indicator1]="Some", "Basic", IF([Use_Indicator1]="No use", "No Service"))))</f>
        <v>Improved</v>
      </c>
      <c r="Y192" s="134" t="s">
        <v>1601</v>
      </c>
      <c r="Z192" s="134" t="str">
        <f>IF(S192="No data", "No Data", IF([Reliability_Indicator2]="Yes","No Service", IF(S192="Routine", "Improved", IF(S192="Unreliable", "Basic", IF(S192="No O&amp;M", "No service")))))</f>
        <v>No Data</v>
      </c>
      <c r="AA192" s="133" t="str">
        <f>IF([EnvPro_Indicator1]="", "Fill in data", IF([EnvPro_Indicator1]="Significant pollution", "No service", IF(AND([EnvPro_Indicator1]="Not polluting groundwater &amp; not untreated in river", [EnvPro_Indicator2]="No"),"Basic", IF([EnvPro_Indicator2]="Yes", "Improved"))))</f>
        <v>Basic</v>
      </c>
      <c r="AB192" s="134" t="str">
        <f t="shared" si="2"/>
        <v>Basic</v>
      </c>
      <c r="AC192" s="134" t="str">
        <f>IF(OR(San[[#This Row],[Access_SL1]]="No data",San[[#This Row],[Use_SL1]]="No data",San[[#This Row],[Reliability_SL1]]="No data",San[[#This Row],[EnvPro_SL1]]="No data"),"Incomplete", "Complete")</f>
        <v>Incomplete</v>
      </c>
      <c r="AD192" s="176" t="s">
        <v>1601</v>
      </c>
      <c r="AE192" s="176" t="s">
        <v>1601</v>
      </c>
      <c r="AF192" s="136" t="s">
        <v>1601</v>
      </c>
      <c r="AG192" s="136">
        <v>80.951033116331729</v>
      </c>
      <c r="AH192" s="136" t="s">
        <v>1601</v>
      </c>
      <c r="AW192" s="1">
        <f>IFERROR(VLOOKUP(San[[#This Row],[Access_SL1]],$AS$5:$AT$8,2,FALSE),"Error")</f>
        <v>3</v>
      </c>
      <c r="AX192" s="1">
        <f>IFERROR(VLOOKUP(San[[#This Row],[Use_SL1]],$AS$5:$AT$8,2,FALSE),"Error")</f>
        <v>3</v>
      </c>
      <c r="AY192" s="1" t="str">
        <f>IFERROR(VLOOKUP(San[[#This Row],[Use_SL2]],$AS$5:$AT$8,2,FALSE),"Error")</f>
        <v>Error</v>
      </c>
      <c r="AZ192" s="1" t="str">
        <f>IFERROR(VLOOKUP(San[[#This Row],[Reliability_SL1]],$AS$5:$AT$8,2,FALSE),"Error")</f>
        <v>Error</v>
      </c>
      <c r="BA192" s="1">
        <f>IFERROR(VLOOKUP(San[[#This Row],[EnvPro_SL1]],$AS$5:$AT$8,2,FALSE),"Error")</f>
        <v>2</v>
      </c>
    </row>
    <row r="193" spans="2:53">
      <c r="B193" s="133" t="s">
        <v>511</v>
      </c>
      <c r="C193" s="171" t="s">
        <v>1650</v>
      </c>
      <c r="D193" s="171" t="s">
        <v>1646</v>
      </c>
      <c r="E193" s="171" t="s">
        <v>476</v>
      </c>
      <c r="F193" s="172" t="s">
        <v>1639</v>
      </c>
      <c r="G193" s="173" t="s">
        <v>1821</v>
      </c>
      <c r="H193" s="50" t="s">
        <v>1783</v>
      </c>
      <c r="I193" s="50" t="s">
        <v>18</v>
      </c>
      <c r="J193" s="133" t="s">
        <v>1772</v>
      </c>
      <c r="K193" s="50" t="s">
        <v>1754</v>
      </c>
      <c r="L193" s="50" t="s">
        <v>1753</v>
      </c>
      <c r="M193" s="133" t="s">
        <v>1752</v>
      </c>
      <c r="N193" s="133" t="s">
        <v>1601</v>
      </c>
      <c r="O193" s="133" t="s">
        <v>1601</v>
      </c>
      <c r="P193" s="133" t="s">
        <v>1601</v>
      </c>
      <c r="Q193" s="133" t="s">
        <v>1755</v>
      </c>
      <c r="R193" s="142" t="s">
        <v>1601</v>
      </c>
      <c r="S193" s="174" t="s">
        <v>1601</v>
      </c>
      <c r="T193" s="175" t="s">
        <v>1752</v>
      </c>
      <c r="U193" s="133" t="s">
        <v>1756</v>
      </c>
      <c r="V193" s="133" t="s">
        <v>1754</v>
      </c>
      <c r="W193" s="133" t="str">
        <f>IF([Access_Indicator2]="Yes","No service",IF([Access_Indicator3]="Available", "Improved",IF([Access_Indicator4]="No", "Limited",IF(AND([Access_Indicator4]="yes", [Access_Indicator5]&lt;=[Access_Indicator6]),"Basic","Limited"))))</f>
        <v>Basic</v>
      </c>
      <c r="X193" s="133" t="str">
        <f>IF([Use_Indicator1]="", "Fill in data", IF([Use_Indicator1]="All", "Improved", IF([Use_Indicator1]="Some", "Basic", IF([Use_Indicator1]="No use", "No Service"))))</f>
        <v>Improved</v>
      </c>
      <c r="Y193" s="134" t="s">
        <v>1601</v>
      </c>
      <c r="Z193" s="134" t="str">
        <f>IF(S193="No data", "No Data", IF([Reliability_Indicator2]="Yes","No Service", IF(S193="Routine", "Improved", IF(S193="Unreliable", "Basic", IF(S193="No O&amp;M", "No service")))))</f>
        <v>No Data</v>
      </c>
      <c r="AA193" s="133" t="str">
        <f>IF([EnvPro_Indicator1]="", "Fill in data", IF([EnvPro_Indicator1]="Significant pollution", "No service", IF(AND([EnvPro_Indicator1]="Not polluting groundwater &amp; not untreated in river", [EnvPro_Indicator2]="No"),"Basic", IF([EnvPro_Indicator2]="Yes", "Improved"))))</f>
        <v>Basic</v>
      </c>
      <c r="AB193" s="134" t="str">
        <f t="shared" si="2"/>
        <v>Basic</v>
      </c>
      <c r="AC193" s="134" t="str">
        <f>IF(OR(San[[#This Row],[Access_SL1]]="No data",San[[#This Row],[Use_SL1]]="No data",San[[#This Row],[Reliability_SL1]]="No data",San[[#This Row],[EnvPro_SL1]]="No data"),"Incomplete", "Complete")</f>
        <v>Incomplete</v>
      </c>
      <c r="AD193" s="176" t="s">
        <v>1601</v>
      </c>
      <c r="AE193" s="176" t="s">
        <v>1601</v>
      </c>
      <c r="AF193" s="136" t="s">
        <v>1601</v>
      </c>
      <c r="AG193" s="136">
        <v>29.436739315029719</v>
      </c>
      <c r="AH193" s="136" t="s">
        <v>1601</v>
      </c>
      <c r="AW193" s="1">
        <f>IFERROR(VLOOKUP(San[[#This Row],[Access_SL1]],$AS$5:$AT$8,2,FALSE),"Error")</f>
        <v>2</v>
      </c>
      <c r="AX193" s="1">
        <f>IFERROR(VLOOKUP(San[[#This Row],[Use_SL1]],$AS$5:$AT$8,2,FALSE),"Error")</f>
        <v>3</v>
      </c>
      <c r="AY193" s="1" t="str">
        <f>IFERROR(VLOOKUP(San[[#This Row],[Use_SL2]],$AS$5:$AT$8,2,FALSE),"Error")</f>
        <v>Error</v>
      </c>
      <c r="AZ193" s="1" t="str">
        <f>IFERROR(VLOOKUP(San[[#This Row],[Reliability_SL1]],$AS$5:$AT$8,2,FALSE),"Error")</f>
        <v>Error</v>
      </c>
      <c r="BA193" s="1">
        <f>IFERROR(VLOOKUP(San[[#This Row],[EnvPro_SL1]],$AS$5:$AT$8,2,FALSE),"Error")</f>
        <v>2</v>
      </c>
    </row>
    <row r="194" spans="2:53">
      <c r="B194" s="133" t="s">
        <v>512</v>
      </c>
      <c r="C194" s="171" t="s">
        <v>1650</v>
      </c>
      <c r="D194" s="171" t="s">
        <v>1646</v>
      </c>
      <c r="E194" s="171" t="s">
        <v>476</v>
      </c>
      <c r="F194" s="172" t="s">
        <v>1639</v>
      </c>
      <c r="G194" s="173" t="s">
        <v>1822</v>
      </c>
      <c r="H194" s="50" t="s">
        <v>1783</v>
      </c>
      <c r="I194" s="50" t="s">
        <v>18</v>
      </c>
      <c r="J194" s="133" t="s">
        <v>1772</v>
      </c>
      <c r="K194" s="50" t="s">
        <v>1754</v>
      </c>
      <c r="L194" s="50" t="s">
        <v>1753</v>
      </c>
      <c r="M194" s="133" t="s">
        <v>1752</v>
      </c>
      <c r="N194" s="133" t="s">
        <v>1601</v>
      </c>
      <c r="O194" s="133" t="s">
        <v>1601</v>
      </c>
      <c r="P194" s="133" t="s">
        <v>1601</v>
      </c>
      <c r="Q194" s="133" t="s">
        <v>1755</v>
      </c>
      <c r="R194" s="142" t="s">
        <v>1601</v>
      </c>
      <c r="S194" s="174" t="s">
        <v>1601</v>
      </c>
      <c r="T194" s="175" t="s">
        <v>1754</v>
      </c>
      <c r="U194" s="133" t="s">
        <v>1756</v>
      </c>
      <c r="V194" s="133" t="s">
        <v>1754</v>
      </c>
      <c r="W194" s="133" t="str">
        <f>IF([Access_Indicator2]="Yes","No service",IF([Access_Indicator3]="Available", "Improved",IF([Access_Indicator4]="No", "Limited",IF(AND([Access_Indicator4]="yes", [Access_Indicator5]&lt;=[Access_Indicator6]),"Basic","Limited"))))</f>
        <v>Basic</v>
      </c>
      <c r="X194" s="133" t="str">
        <f>IF([Use_Indicator1]="", "Fill in data", IF([Use_Indicator1]="All", "Improved", IF([Use_Indicator1]="Some", "Basic", IF([Use_Indicator1]="No use", "No Service"))))</f>
        <v>Improved</v>
      </c>
      <c r="Y194" s="134" t="s">
        <v>1601</v>
      </c>
      <c r="Z194" s="134" t="str">
        <f>IF(S194="No data", "No Data", IF([Reliability_Indicator2]="Yes","No Service", IF(S194="Routine", "Improved", IF(S194="Unreliable", "Basic", IF(S194="No O&amp;M", "No service")))))</f>
        <v>No Data</v>
      </c>
      <c r="AA194" s="133" t="str">
        <f>IF([EnvPro_Indicator1]="", "Fill in data", IF([EnvPro_Indicator1]="Significant pollution", "No service", IF(AND([EnvPro_Indicator1]="Not polluting groundwater &amp; not untreated in river", [EnvPro_Indicator2]="No"),"Basic", IF([EnvPro_Indicator2]="Yes", "Improved"))))</f>
        <v>Basic</v>
      </c>
      <c r="AB194" s="134" t="str">
        <f t="shared" si="2"/>
        <v>Basic</v>
      </c>
      <c r="AC194" s="134" t="str">
        <f>IF(OR(San[[#This Row],[Access_SL1]]="No data",San[[#This Row],[Use_SL1]]="No data",San[[#This Row],[Reliability_SL1]]="No data",San[[#This Row],[EnvPro_SL1]]="No data"),"Incomplete", "Complete")</f>
        <v>Incomplete</v>
      </c>
      <c r="AD194" s="176" t="s">
        <v>1601</v>
      </c>
      <c r="AE194" s="176" t="s">
        <v>1601</v>
      </c>
      <c r="AF194" s="136" t="s">
        <v>1601</v>
      </c>
      <c r="AG194" s="136">
        <v>70.525521275592027</v>
      </c>
      <c r="AH194" s="136" t="s">
        <v>1601</v>
      </c>
      <c r="AW194" s="1">
        <f>IFERROR(VLOOKUP(San[[#This Row],[Access_SL1]],$AS$5:$AT$8,2,FALSE),"Error")</f>
        <v>2</v>
      </c>
      <c r="AX194" s="1">
        <f>IFERROR(VLOOKUP(San[[#This Row],[Use_SL1]],$AS$5:$AT$8,2,FALSE),"Error")</f>
        <v>3</v>
      </c>
      <c r="AY194" s="1" t="str">
        <f>IFERROR(VLOOKUP(San[[#This Row],[Use_SL2]],$AS$5:$AT$8,2,FALSE),"Error")</f>
        <v>Error</v>
      </c>
      <c r="AZ194" s="1" t="str">
        <f>IFERROR(VLOOKUP(San[[#This Row],[Reliability_SL1]],$AS$5:$AT$8,2,FALSE),"Error")</f>
        <v>Error</v>
      </c>
      <c r="BA194" s="1">
        <f>IFERROR(VLOOKUP(San[[#This Row],[EnvPro_SL1]],$AS$5:$AT$8,2,FALSE),"Error")</f>
        <v>2</v>
      </c>
    </row>
    <row r="195" spans="2:53">
      <c r="B195" s="133" t="s">
        <v>513</v>
      </c>
      <c r="C195" s="171" t="s">
        <v>1650</v>
      </c>
      <c r="D195" s="171" t="s">
        <v>1646</v>
      </c>
      <c r="E195" s="171" t="s">
        <v>476</v>
      </c>
      <c r="F195" s="172" t="s">
        <v>1639</v>
      </c>
      <c r="G195" s="173" t="s">
        <v>1823</v>
      </c>
      <c r="H195" s="50" t="s">
        <v>1783</v>
      </c>
      <c r="I195" s="50" t="s">
        <v>18</v>
      </c>
      <c r="J195" s="133" t="s">
        <v>1772</v>
      </c>
      <c r="K195" s="50" t="s">
        <v>1754</v>
      </c>
      <c r="L195" s="50" t="s">
        <v>1753</v>
      </c>
      <c r="M195" s="133" t="s">
        <v>1752</v>
      </c>
      <c r="N195" s="133" t="s">
        <v>1601</v>
      </c>
      <c r="O195" s="133" t="s">
        <v>1601</v>
      </c>
      <c r="P195" s="133" t="s">
        <v>1601</v>
      </c>
      <c r="Q195" s="133" t="s">
        <v>1755</v>
      </c>
      <c r="R195" s="142" t="s">
        <v>1601</v>
      </c>
      <c r="S195" s="174" t="s">
        <v>1601</v>
      </c>
      <c r="T195" s="175" t="s">
        <v>1754</v>
      </c>
      <c r="U195" s="133" t="s">
        <v>1756</v>
      </c>
      <c r="V195" s="133" t="s">
        <v>1754</v>
      </c>
      <c r="W195" s="133" t="str">
        <f>IF([Access_Indicator2]="Yes","No service",IF([Access_Indicator3]="Available", "Improved",IF([Access_Indicator4]="No", "Limited",IF(AND([Access_Indicator4]="yes", [Access_Indicator5]&lt;=[Access_Indicator6]),"Basic","Limited"))))</f>
        <v>Basic</v>
      </c>
      <c r="X195" s="133" t="str">
        <f>IF([Use_Indicator1]="", "Fill in data", IF([Use_Indicator1]="All", "Improved", IF([Use_Indicator1]="Some", "Basic", IF([Use_Indicator1]="No use", "No Service"))))</f>
        <v>Improved</v>
      </c>
      <c r="Y195" s="134" t="s">
        <v>1601</v>
      </c>
      <c r="Z195" s="134" t="str">
        <f>IF(S195="No data", "No Data", IF([Reliability_Indicator2]="Yes","No Service", IF(S195="Routine", "Improved", IF(S195="Unreliable", "Basic", IF(S195="No O&amp;M", "No service")))))</f>
        <v>No Data</v>
      </c>
      <c r="AA195" s="133" t="str">
        <f>IF([EnvPro_Indicator1]="", "Fill in data", IF([EnvPro_Indicator1]="Significant pollution", "No service", IF(AND([EnvPro_Indicator1]="Not polluting groundwater &amp; not untreated in river", [EnvPro_Indicator2]="No"),"Basic", IF([EnvPro_Indicator2]="Yes", "Improved"))))</f>
        <v>Basic</v>
      </c>
      <c r="AB195" s="134" t="str">
        <f t="shared" si="2"/>
        <v>Basic</v>
      </c>
      <c r="AC195" s="134" t="str">
        <f>IF(OR(San[[#This Row],[Access_SL1]]="No data",San[[#This Row],[Use_SL1]]="No data",San[[#This Row],[Reliability_SL1]]="No data",San[[#This Row],[EnvPro_SL1]]="No data"),"Incomplete", "Complete")</f>
        <v>Incomplete</v>
      </c>
      <c r="AD195" s="176" t="s">
        <v>1601</v>
      </c>
      <c r="AE195" s="176" t="s">
        <v>1601</v>
      </c>
      <c r="AF195" s="136" t="s">
        <v>1601</v>
      </c>
      <c r="AG195" s="136">
        <v>134.30512312482307</v>
      </c>
      <c r="AH195" s="136" t="s">
        <v>1601</v>
      </c>
      <c r="AW195" s="1">
        <f>IFERROR(VLOOKUP(San[[#This Row],[Access_SL1]],$AS$5:$AT$8,2,FALSE),"Error")</f>
        <v>2</v>
      </c>
      <c r="AX195" s="1">
        <f>IFERROR(VLOOKUP(San[[#This Row],[Use_SL1]],$AS$5:$AT$8,2,FALSE),"Error")</f>
        <v>3</v>
      </c>
      <c r="AY195" s="1" t="str">
        <f>IFERROR(VLOOKUP(San[[#This Row],[Use_SL2]],$AS$5:$AT$8,2,FALSE),"Error")</f>
        <v>Error</v>
      </c>
      <c r="AZ195" s="1" t="str">
        <f>IFERROR(VLOOKUP(San[[#This Row],[Reliability_SL1]],$AS$5:$AT$8,2,FALSE),"Error")</f>
        <v>Error</v>
      </c>
      <c r="BA195" s="1">
        <f>IFERROR(VLOOKUP(San[[#This Row],[EnvPro_SL1]],$AS$5:$AT$8,2,FALSE),"Error")</f>
        <v>2</v>
      </c>
    </row>
    <row r="196" spans="2:53">
      <c r="B196" s="133" t="s">
        <v>514</v>
      </c>
      <c r="C196" s="171" t="s">
        <v>1650</v>
      </c>
      <c r="D196" s="171" t="s">
        <v>1646</v>
      </c>
      <c r="E196" s="171" t="s">
        <v>515</v>
      </c>
      <c r="F196" s="172" t="s">
        <v>1612</v>
      </c>
      <c r="G196" s="173" t="s">
        <v>1824</v>
      </c>
      <c r="H196" s="50" t="s">
        <v>1783</v>
      </c>
      <c r="I196" s="50" t="s">
        <v>18</v>
      </c>
      <c r="J196" s="133" t="s">
        <v>1774</v>
      </c>
      <c r="K196" s="50" t="s">
        <v>1754</v>
      </c>
      <c r="L196" s="50" t="s">
        <v>1753</v>
      </c>
      <c r="M196" s="133" t="s">
        <v>1752</v>
      </c>
      <c r="N196" s="133" t="s">
        <v>1601</v>
      </c>
      <c r="O196" s="133" t="s">
        <v>1601</v>
      </c>
      <c r="P196" s="133" t="s">
        <v>1601</v>
      </c>
      <c r="Q196" s="133" t="s">
        <v>1765</v>
      </c>
      <c r="R196" s="142" t="s">
        <v>1601</v>
      </c>
      <c r="S196" s="174" t="s">
        <v>1601</v>
      </c>
      <c r="T196" s="175" t="s">
        <v>1754</v>
      </c>
      <c r="U196" s="133" t="s">
        <v>1756</v>
      </c>
      <c r="V196" s="133" t="s">
        <v>1754</v>
      </c>
      <c r="W196" s="133" t="str">
        <f>IF([Access_Indicator2]="Yes","No service",IF([Access_Indicator3]="Available", "Improved",IF([Access_Indicator4]="No", "Limited",IF(AND([Access_Indicator4]="yes", [Access_Indicator5]&lt;=[Access_Indicator6]),"Basic","Limited"))))</f>
        <v>Basic</v>
      </c>
      <c r="X196" s="133" t="str">
        <f>IF([Use_Indicator1]="", "Fill in data", IF([Use_Indicator1]="All", "Improved", IF([Use_Indicator1]="Some", "Basic", IF([Use_Indicator1]="No use", "No Service"))))</f>
        <v>No Service</v>
      </c>
      <c r="Y196" s="134" t="s">
        <v>1601</v>
      </c>
      <c r="Z196" s="134" t="str">
        <f>IF(S196="No data", "No Data", IF([Reliability_Indicator2]="Yes","No Service", IF(S196="Routine", "Improved", IF(S196="Unreliable", "Basic", IF(S196="No O&amp;M", "No service")))))</f>
        <v>No Data</v>
      </c>
      <c r="AA196" s="133" t="str">
        <f>IF([EnvPro_Indicator1]="", "Fill in data", IF([EnvPro_Indicator1]="Significant pollution", "No service", IF(AND([EnvPro_Indicator1]="Not polluting groundwater &amp; not untreated in river", [EnvPro_Indicator2]="No"),"Basic", IF([EnvPro_Indicator2]="Yes", "Improved"))))</f>
        <v>Basic</v>
      </c>
      <c r="AB196" s="134" t="str">
        <f t="shared" si="2"/>
        <v>No Service</v>
      </c>
      <c r="AC196" s="134" t="str">
        <f>IF(OR(San[[#This Row],[Access_SL1]]="No data",San[[#This Row],[Use_SL1]]="No data",San[[#This Row],[Reliability_SL1]]="No data",San[[#This Row],[EnvPro_SL1]]="No data"),"Incomplete", "Complete")</f>
        <v>Incomplete</v>
      </c>
      <c r="AD196" s="176" t="s">
        <v>1601</v>
      </c>
      <c r="AE196" s="176" t="s">
        <v>1601</v>
      </c>
      <c r="AF196" s="136" t="s">
        <v>1601</v>
      </c>
      <c r="AG196" s="136">
        <v>97.509198981035951</v>
      </c>
      <c r="AH196" s="136" t="s">
        <v>1601</v>
      </c>
      <c r="AW196" s="1">
        <f>IFERROR(VLOOKUP(San[[#This Row],[Access_SL1]],$AS$5:$AT$8,2,FALSE),"Error")</f>
        <v>2</v>
      </c>
      <c r="AX196" s="1">
        <f>IFERROR(VLOOKUP(San[[#This Row],[Use_SL1]],$AS$5:$AT$8,2,FALSE),"Error")</f>
        <v>0</v>
      </c>
      <c r="AY196" s="1" t="str">
        <f>IFERROR(VLOOKUP(San[[#This Row],[Use_SL2]],$AS$5:$AT$8,2,FALSE),"Error")</f>
        <v>Error</v>
      </c>
      <c r="AZ196" s="1" t="str">
        <f>IFERROR(VLOOKUP(San[[#This Row],[Reliability_SL1]],$AS$5:$AT$8,2,FALSE),"Error")</f>
        <v>Error</v>
      </c>
      <c r="BA196" s="1">
        <f>IFERROR(VLOOKUP(San[[#This Row],[EnvPro_SL1]],$AS$5:$AT$8,2,FALSE),"Error")</f>
        <v>2</v>
      </c>
    </row>
    <row r="197" spans="2:53">
      <c r="B197" s="133" t="s">
        <v>516</v>
      </c>
      <c r="C197" s="171" t="s">
        <v>1650</v>
      </c>
      <c r="D197" s="171" t="s">
        <v>1646</v>
      </c>
      <c r="E197" s="171" t="s">
        <v>515</v>
      </c>
      <c r="F197" s="172" t="s">
        <v>1612</v>
      </c>
      <c r="G197" s="173" t="s">
        <v>1825</v>
      </c>
      <c r="H197" s="50" t="s">
        <v>1783</v>
      </c>
      <c r="I197" s="50" t="s">
        <v>18</v>
      </c>
      <c r="J197" s="133" t="s">
        <v>1772</v>
      </c>
      <c r="K197" s="50" t="s">
        <v>1754</v>
      </c>
      <c r="L197" s="50" t="s">
        <v>1753</v>
      </c>
      <c r="M197" s="133" t="s">
        <v>1752</v>
      </c>
      <c r="N197" s="133" t="s">
        <v>1601</v>
      </c>
      <c r="O197" s="133" t="s">
        <v>1601</v>
      </c>
      <c r="P197" s="133" t="s">
        <v>1601</v>
      </c>
      <c r="Q197" s="133" t="s">
        <v>1755</v>
      </c>
      <c r="R197" s="142" t="s">
        <v>1601</v>
      </c>
      <c r="S197" s="174" t="s">
        <v>1601</v>
      </c>
      <c r="T197" s="175" t="s">
        <v>1754</v>
      </c>
      <c r="U197" s="133" t="s">
        <v>1756</v>
      </c>
      <c r="V197" s="133" t="s">
        <v>1754</v>
      </c>
      <c r="W197" s="133" t="str">
        <f>IF([Access_Indicator2]="Yes","No service",IF([Access_Indicator3]="Available", "Improved",IF([Access_Indicator4]="No", "Limited",IF(AND([Access_Indicator4]="yes", [Access_Indicator5]&lt;=[Access_Indicator6]),"Basic","Limited"))))</f>
        <v>Basic</v>
      </c>
      <c r="X197" s="133" t="str">
        <f>IF([Use_Indicator1]="", "Fill in data", IF([Use_Indicator1]="All", "Improved", IF([Use_Indicator1]="Some", "Basic", IF([Use_Indicator1]="No use", "No Service"))))</f>
        <v>Improved</v>
      </c>
      <c r="Y197" s="134" t="s">
        <v>1601</v>
      </c>
      <c r="Z197" s="134" t="str">
        <f>IF(S197="No data", "No Data", IF([Reliability_Indicator2]="Yes","No Service", IF(S197="Routine", "Improved", IF(S197="Unreliable", "Basic", IF(S197="No O&amp;M", "No service")))))</f>
        <v>No Data</v>
      </c>
      <c r="AA197" s="133" t="str">
        <f>IF([EnvPro_Indicator1]="", "Fill in data", IF([EnvPro_Indicator1]="Significant pollution", "No service", IF(AND([EnvPro_Indicator1]="Not polluting groundwater &amp; not untreated in river", [EnvPro_Indicator2]="No"),"Basic", IF([EnvPro_Indicator2]="Yes", "Improved"))))</f>
        <v>Basic</v>
      </c>
      <c r="AB197" s="134" t="str">
        <f t="shared" ref="AB197:AB260" si="3">VLOOKUP(MIN(AW197:BA197),$AR$5:$AS$8,2,FALSE)</f>
        <v>Basic</v>
      </c>
      <c r="AC197" s="134" t="str">
        <f>IF(OR(San[[#This Row],[Access_SL1]]="No data",San[[#This Row],[Use_SL1]]="No data",San[[#This Row],[Reliability_SL1]]="No data",San[[#This Row],[EnvPro_SL1]]="No data"),"Incomplete", "Complete")</f>
        <v>Incomplete</v>
      </c>
      <c r="AD197" s="176" t="s">
        <v>1601</v>
      </c>
      <c r="AE197" s="176" t="s">
        <v>1601</v>
      </c>
      <c r="AF197" s="136" t="s">
        <v>1601</v>
      </c>
      <c r="AG197" s="136">
        <v>110.38777243136146</v>
      </c>
      <c r="AH197" s="136" t="s">
        <v>1601</v>
      </c>
      <c r="AW197" s="1">
        <f>IFERROR(VLOOKUP(San[[#This Row],[Access_SL1]],$AS$5:$AT$8,2,FALSE),"Error")</f>
        <v>2</v>
      </c>
      <c r="AX197" s="1">
        <f>IFERROR(VLOOKUP(San[[#This Row],[Use_SL1]],$AS$5:$AT$8,2,FALSE),"Error")</f>
        <v>3</v>
      </c>
      <c r="AY197" s="1" t="str">
        <f>IFERROR(VLOOKUP(San[[#This Row],[Use_SL2]],$AS$5:$AT$8,2,FALSE),"Error")</f>
        <v>Error</v>
      </c>
      <c r="AZ197" s="1" t="str">
        <f>IFERROR(VLOOKUP(San[[#This Row],[Reliability_SL1]],$AS$5:$AT$8,2,FALSE),"Error")</f>
        <v>Error</v>
      </c>
      <c r="BA197" s="1">
        <f>IFERROR(VLOOKUP(San[[#This Row],[EnvPro_SL1]],$AS$5:$AT$8,2,FALSE),"Error")</f>
        <v>2</v>
      </c>
    </row>
    <row r="198" spans="2:53">
      <c r="B198" s="133" t="s">
        <v>517</v>
      </c>
      <c r="C198" s="171" t="s">
        <v>1650</v>
      </c>
      <c r="D198" s="171" t="s">
        <v>1646</v>
      </c>
      <c r="E198" s="171" t="s">
        <v>515</v>
      </c>
      <c r="F198" s="172" t="s">
        <v>1612</v>
      </c>
      <c r="G198" s="173" t="s">
        <v>1826</v>
      </c>
      <c r="H198" s="50" t="s">
        <v>1783</v>
      </c>
      <c r="I198" s="50" t="s">
        <v>18</v>
      </c>
      <c r="J198" s="133" t="s">
        <v>1772</v>
      </c>
      <c r="K198" s="50" t="s">
        <v>1754</v>
      </c>
      <c r="L198" s="50" t="s">
        <v>1753</v>
      </c>
      <c r="M198" s="133" t="s">
        <v>1752</v>
      </c>
      <c r="N198" s="133" t="s">
        <v>1601</v>
      </c>
      <c r="O198" s="133" t="s">
        <v>1601</v>
      </c>
      <c r="P198" s="133" t="s">
        <v>1601</v>
      </c>
      <c r="Q198" s="133" t="s">
        <v>1755</v>
      </c>
      <c r="R198" s="142" t="s">
        <v>1601</v>
      </c>
      <c r="S198" s="174" t="s">
        <v>1601</v>
      </c>
      <c r="T198" s="175" t="s">
        <v>1754</v>
      </c>
      <c r="U198" s="133" t="s">
        <v>1756</v>
      </c>
      <c r="V198" s="133" t="s">
        <v>1754</v>
      </c>
      <c r="W198" s="133" t="str">
        <f>IF([Access_Indicator2]="Yes","No service",IF([Access_Indicator3]="Available", "Improved",IF([Access_Indicator4]="No", "Limited",IF(AND([Access_Indicator4]="yes", [Access_Indicator5]&lt;=[Access_Indicator6]),"Basic","Limited"))))</f>
        <v>Basic</v>
      </c>
      <c r="X198" s="133" t="str">
        <f>IF([Use_Indicator1]="", "Fill in data", IF([Use_Indicator1]="All", "Improved", IF([Use_Indicator1]="Some", "Basic", IF([Use_Indicator1]="No use", "No Service"))))</f>
        <v>Improved</v>
      </c>
      <c r="Y198" s="134" t="s">
        <v>1601</v>
      </c>
      <c r="Z198" s="134" t="str">
        <f>IF(S198="No data", "No Data", IF([Reliability_Indicator2]="Yes","No Service", IF(S198="Routine", "Improved", IF(S198="Unreliable", "Basic", IF(S198="No O&amp;M", "No service")))))</f>
        <v>No Data</v>
      </c>
      <c r="AA198" s="133" t="str">
        <f>IF([EnvPro_Indicator1]="", "Fill in data", IF([EnvPro_Indicator1]="Significant pollution", "No service", IF(AND([EnvPro_Indicator1]="Not polluting groundwater &amp; not untreated in river", [EnvPro_Indicator2]="No"),"Basic", IF([EnvPro_Indicator2]="Yes", "Improved"))))</f>
        <v>Basic</v>
      </c>
      <c r="AB198" s="134" t="str">
        <f t="shared" si="3"/>
        <v>Basic</v>
      </c>
      <c r="AC198" s="134" t="str">
        <f>IF(OR(San[[#This Row],[Access_SL1]]="No data",San[[#This Row],[Use_SL1]]="No data",San[[#This Row],[Reliability_SL1]]="No data",San[[#This Row],[EnvPro_SL1]]="No data"),"Incomplete", "Complete")</f>
        <v>Incomplete</v>
      </c>
      <c r="AD198" s="176" t="s">
        <v>1601</v>
      </c>
      <c r="AE198" s="176" t="s">
        <v>1601</v>
      </c>
      <c r="AF198" s="136" t="s">
        <v>1601</v>
      </c>
      <c r="AG198" s="136">
        <v>110.38777243136146</v>
      </c>
      <c r="AH198" s="136" t="s">
        <v>1601</v>
      </c>
      <c r="AW198" s="1">
        <f>IFERROR(VLOOKUP(San[[#This Row],[Access_SL1]],$AS$5:$AT$8,2,FALSE),"Error")</f>
        <v>2</v>
      </c>
      <c r="AX198" s="1">
        <f>IFERROR(VLOOKUP(San[[#This Row],[Use_SL1]],$AS$5:$AT$8,2,FALSE),"Error")</f>
        <v>3</v>
      </c>
      <c r="AY198" s="1" t="str">
        <f>IFERROR(VLOOKUP(San[[#This Row],[Use_SL2]],$AS$5:$AT$8,2,FALSE),"Error")</f>
        <v>Error</v>
      </c>
      <c r="AZ198" s="1" t="str">
        <f>IFERROR(VLOOKUP(San[[#This Row],[Reliability_SL1]],$AS$5:$AT$8,2,FALSE),"Error")</f>
        <v>Error</v>
      </c>
      <c r="BA198" s="1">
        <f>IFERROR(VLOOKUP(San[[#This Row],[EnvPro_SL1]],$AS$5:$AT$8,2,FALSE),"Error")</f>
        <v>2</v>
      </c>
    </row>
    <row r="199" spans="2:53">
      <c r="B199" s="133" t="s">
        <v>518</v>
      </c>
      <c r="C199" s="171" t="s">
        <v>1650</v>
      </c>
      <c r="D199" s="171" t="s">
        <v>1646</v>
      </c>
      <c r="E199" s="171" t="s">
        <v>515</v>
      </c>
      <c r="F199" s="172" t="s">
        <v>1612</v>
      </c>
      <c r="G199" s="173" t="s">
        <v>1827</v>
      </c>
      <c r="H199" s="50" t="s">
        <v>1786</v>
      </c>
      <c r="I199" s="50" t="s">
        <v>18</v>
      </c>
      <c r="J199" s="133" t="s">
        <v>1774</v>
      </c>
      <c r="K199" s="50" t="s">
        <v>1754</v>
      </c>
      <c r="L199" s="50" t="s">
        <v>1753</v>
      </c>
      <c r="M199" s="133" t="s">
        <v>1752</v>
      </c>
      <c r="N199" s="133" t="s">
        <v>1601</v>
      </c>
      <c r="O199" s="133" t="s">
        <v>1601</v>
      </c>
      <c r="P199" s="133" t="s">
        <v>1601</v>
      </c>
      <c r="Q199" s="133" t="s">
        <v>1765</v>
      </c>
      <c r="R199" s="142" t="s">
        <v>1601</v>
      </c>
      <c r="S199" s="174" t="s">
        <v>1601</v>
      </c>
      <c r="T199" s="175" t="s">
        <v>1754</v>
      </c>
      <c r="U199" s="133" t="s">
        <v>1756</v>
      </c>
      <c r="V199" s="133" t="s">
        <v>1754</v>
      </c>
      <c r="W199" s="133" t="str">
        <f>IF([Access_Indicator2]="Yes","No service",IF([Access_Indicator3]="Available", "Improved",IF([Access_Indicator4]="No", "Limited",IF(AND([Access_Indicator4]="yes", [Access_Indicator5]&lt;=[Access_Indicator6]),"Basic","Limited"))))</f>
        <v>Basic</v>
      </c>
      <c r="X199" s="133" t="str">
        <f>IF([Use_Indicator1]="", "Fill in data", IF([Use_Indicator1]="All", "Improved", IF([Use_Indicator1]="Some", "Basic", IF([Use_Indicator1]="No use", "No Service"))))</f>
        <v>No Service</v>
      </c>
      <c r="Y199" s="134" t="s">
        <v>1601</v>
      </c>
      <c r="Z199" s="134" t="str">
        <f>IF(S199="No data", "No Data", IF([Reliability_Indicator2]="Yes","No Service", IF(S199="Routine", "Improved", IF(S199="Unreliable", "Basic", IF(S199="No O&amp;M", "No service")))))</f>
        <v>No Data</v>
      </c>
      <c r="AA199" s="133" t="str">
        <f>IF([EnvPro_Indicator1]="", "Fill in data", IF([EnvPro_Indicator1]="Significant pollution", "No service", IF(AND([EnvPro_Indicator1]="Not polluting groundwater &amp; not untreated in river", [EnvPro_Indicator2]="No"),"Basic", IF([EnvPro_Indicator2]="Yes", "Improved"))))</f>
        <v>Basic</v>
      </c>
      <c r="AB199" s="134" t="str">
        <f t="shared" si="3"/>
        <v>No Service</v>
      </c>
      <c r="AC199" s="134" t="str">
        <f>IF(OR(San[[#This Row],[Access_SL1]]="No data",San[[#This Row],[Use_SL1]]="No data",San[[#This Row],[Reliability_SL1]]="No data",San[[#This Row],[EnvPro_SL1]]="No data"),"Incomplete", "Complete")</f>
        <v>Incomplete</v>
      </c>
      <c r="AD199" s="176" t="s">
        <v>1601</v>
      </c>
      <c r="AE199" s="176" t="s">
        <v>1601</v>
      </c>
      <c r="AF199" s="136" t="s">
        <v>1601</v>
      </c>
      <c r="AG199" s="136">
        <v>62.553071044438148</v>
      </c>
      <c r="AH199" s="136" t="s">
        <v>1601</v>
      </c>
      <c r="AW199" s="1">
        <f>IFERROR(VLOOKUP(San[[#This Row],[Access_SL1]],$AS$5:$AT$8,2,FALSE),"Error")</f>
        <v>2</v>
      </c>
      <c r="AX199" s="1">
        <f>IFERROR(VLOOKUP(San[[#This Row],[Use_SL1]],$AS$5:$AT$8,2,FALSE),"Error")</f>
        <v>0</v>
      </c>
      <c r="AY199" s="1" t="str">
        <f>IFERROR(VLOOKUP(San[[#This Row],[Use_SL2]],$AS$5:$AT$8,2,FALSE),"Error")</f>
        <v>Error</v>
      </c>
      <c r="AZ199" s="1" t="str">
        <f>IFERROR(VLOOKUP(San[[#This Row],[Reliability_SL1]],$AS$5:$AT$8,2,FALSE),"Error")</f>
        <v>Error</v>
      </c>
      <c r="BA199" s="1">
        <f>IFERROR(VLOOKUP(San[[#This Row],[EnvPro_SL1]],$AS$5:$AT$8,2,FALSE),"Error")</f>
        <v>2</v>
      </c>
    </row>
    <row r="200" spans="2:53">
      <c r="B200" s="133" t="s">
        <v>519</v>
      </c>
      <c r="C200" s="171" t="s">
        <v>1650</v>
      </c>
      <c r="D200" s="171" t="s">
        <v>1646</v>
      </c>
      <c r="E200" s="171" t="s">
        <v>515</v>
      </c>
      <c r="F200" s="172" t="s">
        <v>1612</v>
      </c>
      <c r="G200" s="173" t="s">
        <v>1828</v>
      </c>
      <c r="H200" s="50" t="s">
        <v>1783</v>
      </c>
      <c r="I200" s="50" t="s">
        <v>18</v>
      </c>
      <c r="J200" s="133" t="s">
        <v>1772</v>
      </c>
      <c r="K200" s="50" t="s">
        <v>1754</v>
      </c>
      <c r="L200" s="50" t="s">
        <v>1753</v>
      </c>
      <c r="M200" s="133" t="s">
        <v>1752</v>
      </c>
      <c r="N200" s="133" t="s">
        <v>1601</v>
      </c>
      <c r="O200" s="133" t="s">
        <v>1601</v>
      </c>
      <c r="P200" s="133" t="s">
        <v>1601</v>
      </c>
      <c r="Q200" s="133" t="s">
        <v>1755</v>
      </c>
      <c r="R200" s="142" t="s">
        <v>1601</v>
      </c>
      <c r="S200" s="174" t="s">
        <v>1601</v>
      </c>
      <c r="T200" s="175" t="s">
        <v>1754</v>
      </c>
      <c r="U200" s="133" t="s">
        <v>1756</v>
      </c>
      <c r="V200" s="133" t="s">
        <v>1754</v>
      </c>
      <c r="W200" s="133" t="str">
        <f>IF([Access_Indicator2]="Yes","No service",IF([Access_Indicator3]="Available", "Improved",IF([Access_Indicator4]="No", "Limited",IF(AND([Access_Indicator4]="yes", [Access_Indicator5]&lt;=[Access_Indicator6]),"Basic","Limited"))))</f>
        <v>Basic</v>
      </c>
      <c r="X200" s="133" t="str">
        <f>IF([Use_Indicator1]="", "Fill in data", IF([Use_Indicator1]="All", "Improved", IF([Use_Indicator1]="Some", "Basic", IF([Use_Indicator1]="No use", "No Service"))))</f>
        <v>Improved</v>
      </c>
      <c r="Y200" s="134" t="s">
        <v>1601</v>
      </c>
      <c r="Z200" s="134" t="str">
        <f>IF(S200="No data", "No Data", IF([Reliability_Indicator2]="Yes","No Service", IF(S200="Routine", "Improved", IF(S200="Unreliable", "Basic", IF(S200="No O&amp;M", "No service")))))</f>
        <v>No Data</v>
      </c>
      <c r="AA200" s="133" t="str">
        <f>IF([EnvPro_Indicator1]="", "Fill in data", IF([EnvPro_Indicator1]="Significant pollution", "No service", IF(AND([EnvPro_Indicator1]="Not polluting groundwater &amp; not untreated in river", [EnvPro_Indicator2]="No"),"Basic", IF([EnvPro_Indicator2]="Yes", "Improved"))))</f>
        <v>Basic</v>
      </c>
      <c r="AB200" s="134" t="str">
        <f t="shared" si="3"/>
        <v>Basic</v>
      </c>
      <c r="AC200" s="134" t="str">
        <f>IF(OR(San[[#This Row],[Access_SL1]]="No data",San[[#This Row],[Use_SL1]]="No data",San[[#This Row],[Reliability_SL1]]="No data",San[[#This Row],[EnvPro_SL1]]="No data"),"Incomplete", "Complete")</f>
        <v>Incomplete</v>
      </c>
      <c r="AD200" s="176" t="s">
        <v>1601</v>
      </c>
      <c r="AE200" s="176" t="s">
        <v>1601</v>
      </c>
      <c r="AF200" s="136" t="s">
        <v>1601</v>
      </c>
      <c r="AG200" s="136">
        <v>29.436739315029719</v>
      </c>
      <c r="AH200" s="136" t="s">
        <v>1601</v>
      </c>
      <c r="AW200" s="1">
        <f>IFERROR(VLOOKUP(San[[#This Row],[Access_SL1]],$AS$5:$AT$8,2,FALSE),"Error")</f>
        <v>2</v>
      </c>
      <c r="AX200" s="1">
        <f>IFERROR(VLOOKUP(San[[#This Row],[Use_SL1]],$AS$5:$AT$8,2,FALSE),"Error")</f>
        <v>3</v>
      </c>
      <c r="AY200" s="1" t="str">
        <f>IFERROR(VLOOKUP(San[[#This Row],[Use_SL2]],$AS$5:$AT$8,2,FALSE),"Error")</f>
        <v>Error</v>
      </c>
      <c r="AZ200" s="1" t="str">
        <f>IFERROR(VLOOKUP(San[[#This Row],[Reliability_SL1]],$AS$5:$AT$8,2,FALSE),"Error")</f>
        <v>Error</v>
      </c>
      <c r="BA200" s="1">
        <f>IFERROR(VLOOKUP(San[[#This Row],[EnvPro_SL1]],$AS$5:$AT$8,2,FALSE),"Error")</f>
        <v>2</v>
      </c>
    </row>
    <row r="201" spans="2:53">
      <c r="B201" s="133" t="s">
        <v>520</v>
      </c>
      <c r="C201" s="171" t="s">
        <v>1650</v>
      </c>
      <c r="D201" s="171" t="s">
        <v>1646</v>
      </c>
      <c r="E201" s="171" t="s">
        <v>515</v>
      </c>
      <c r="F201" s="172" t="s">
        <v>1612</v>
      </c>
      <c r="G201" s="173" t="s">
        <v>1829</v>
      </c>
      <c r="H201" s="50" t="s">
        <v>1783</v>
      </c>
      <c r="I201" s="50" t="s">
        <v>18</v>
      </c>
      <c r="J201" s="133" t="s">
        <v>1772</v>
      </c>
      <c r="K201" s="50" t="s">
        <v>1754</v>
      </c>
      <c r="L201" s="50" t="s">
        <v>1753</v>
      </c>
      <c r="M201" s="133" t="s">
        <v>1752</v>
      </c>
      <c r="N201" s="133" t="s">
        <v>1601</v>
      </c>
      <c r="O201" s="133" t="s">
        <v>1601</v>
      </c>
      <c r="P201" s="133" t="s">
        <v>1601</v>
      </c>
      <c r="Q201" s="133" t="s">
        <v>1755</v>
      </c>
      <c r="R201" s="142" t="s">
        <v>1601</v>
      </c>
      <c r="S201" s="174" t="s">
        <v>1601</v>
      </c>
      <c r="T201" s="175" t="s">
        <v>1754</v>
      </c>
      <c r="U201" s="133" t="s">
        <v>1756</v>
      </c>
      <c r="V201" s="133" t="s">
        <v>1754</v>
      </c>
      <c r="W201" s="133" t="str">
        <f>IF([Access_Indicator2]="Yes","No service",IF([Access_Indicator3]="Available", "Improved",IF([Access_Indicator4]="No", "Limited",IF(AND([Access_Indicator4]="yes", [Access_Indicator5]&lt;=[Access_Indicator6]),"Basic","Limited"))))</f>
        <v>Basic</v>
      </c>
      <c r="X201" s="133" t="str">
        <f>IF([Use_Indicator1]="", "Fill in data", IF([Use_Indicator1]="All", "Improved", IF([Use_Indicator1]="Some", "Basic", IF([Use_Indicator1]="No use", "No Service"))))</f>
        <v>Improved</v>
      </c>
      <c r="Y201" s="134" t="s">
        <v>1601</v>
      </c>
      <c r="Z201" s="134" t="str">
        <f>IF(S201="No data", "No Data", IF([Reliability_Indicator2]="Yes","No Service", IF(S201="Routine", "Improved", IF(S201="Unreliable", "Basic", IF(S201="No O&amp;M", "No service")))))</f>
        <v>No Data</v>
      </c>
      <c r="AA201" s="133" t="str">
        <f>IF([EnvPro_Indicator1]="", "Fill in data", IF([EnvPro_Indicator1]="Significant pollution", "No service", IF(AND([EnvPro_Indicator1]="Not polluting groundwater &amp; not untreated in river", [EnvPro_Indicator2]="No"),"Basic", IF([EnvPro_Indicator2]="Yes", "Improved"))))</f>
        <v>Basic</v>
      </c>
      <c r="AB201" s="134" t="str">
        <f t="shared" si="3"/>
        <v>Basic</v>
      </c>
      <c r="AC201" s="134" t="str">
        <f>IF(OR(San[[#This Row],[Access_SL1]]="No data",San[[#This Row],[Use_SL1]]="No data",San[[#This Row],[Reliability_SL1]]="No data",San[[#This Row],[EnvPro_SL1]]="No data"),"Incomplete", "Complete")</f>
        <v>Incomplete</v>
      </c>
      <c r="AD201" s="176" t="s">
        <v>1601</v>
      </c>
      <c r="AE201" s="176" t="s">
        <v>1601</v>
      </c>
      <c r="AF201" s="136" t="s">
        <v>1601</v>
      </c>
      <c r="AG201" s="136">
        <v>31.276535522219074</v>
      </c>
      <c r="AH201" s="136" t="s">
        <v>1601</v>
      </c>
      <c r="AW201" s="1">
        <f>IFERROR(VLOOKUP(San[[#This Row],[Access_SL1]],$AS$5:$AT$8,2,FALSE),"Error")</f>
        <v>2</v>
      </c>
      <c r="AX201" s="1">
        <f>IFERROR(VLOOKUP(San[[#This Row],[Use_SL1]],$AS$5:$AT$8,2,FALSE),"Error")</f>
        <v>3</v>
      </c>
      <c r="AY201" s="1" t="str">
        <f>IFERROR(VLOOKUP(San[[#This Row],[Use_SL2]],$AS$5:$AT$8,2,FALSE),"Error")</f>
        <v>Error</v>
      </c>
      <c r="AZ201" s="1" t="str">
        <f>IFERROR(VLOOKUP(San[[#This Row],[Reliability_SL1]],$AS$5:$AT$8,2,FALSE),"Error")</f>
        <v>Error</v>
      </c>
      <c r="BA201" s="1">
        <f>IFERROR(VLOOKUP(San[[#This Row],[EnvPro_SL1]],$AS$5:$AT$8,2,FALSE),"Error")</f>
        <v>2</v>
      </c>
    </row>
    <row r="202" spans="2:53">
      <c r="B202" s="133" t="s">
        <v>521</v>
      </c>
      <c r="C202" s="171" t="s">
        <v>1650</v>
      </c>
      <c r="D202" s="171" t="s">
        <v>1646</v>
      </c>
      <c r="E202" s="171" t="s">
        <v>515</v>
      </c>
      <c r="F202" s="172" t="s">
        <v>1612</v>
      </c>
      <c r="G202" s="173" t="s">
        <v>1830</v>
      </c>
      <c r="H202" s="50" t="s">
        <v>1786</v>
      </c>
      <c r="I202" s="50" t="s">
        <v>18</v>
      </c>
      <c r="J202" s="133" t="s">
        <v>1772</v>
      </c>
      <c r="K202" s="50" t="s">
        <v>1754</v>
      </c>
      <c r="L202" s="50" t="s">
        <v>1753</v>
      </c>
      <c r="M202" s="133" t="s">
        <v>1752</v>
      </c>
      <c r="N202" s="133" t="s">
        <v>1601</v>
      </c>
      <c r="O202" s="133" t="s">
        <v>1601</v>
      </c>
      <c r="P202" s="133" t="s">
        <v>1601</v>
      </c>
      <c r="Q202" s="133" t="s">
        <v>1755</v>
      </c>
      <c r="R202" s="142" t="s">
        <v>1601</v>
      </c>
      <c r="S202" s="174" t="s">
        <v>1601</v>
      </c>
      <c r="T202" s="175" t="s">
        <v>1754</v>
      </c>
      <c r="U202" s="133" t="s">
        <v>1756</v>
      </c>
      <c r="V202" s="133" t="s">
        <v>1754</v>
      </c>
      <c r="W202" s="133" t="str">
        <f>IF([Access_Indicator2]="Yes","No service",IF([Access_Indicator3]="Available", "Improved",IF([Access_Indicator4]="No", "Limited",IF(AND([Access_Indicator4]="yes", [Access_Indicator5]&lt;=[Access_Indicator6]),"Basic","Limited"))))</f>
        <v>Basic</v>
      </c>
      <c r="X202" s="133" t="str">
        <f>IF([Use_Indicator1]="", "Fill in data", IF([Use_Indicator1]="All", "Improved", IF([Use_Indicator1]="Some", "Basic", IF([Use_Indicator1]="No use", "No Service"))))</f>
        <v>Improved</v>
      </c>
      <c r="Y202" s="134" t="s">
        <v>1601</v>
      </c>
      <c r="Z202" s="134" t="str">
        <f>IF(S202="No data", "No Data", IF([Reliability_Indicator2]="Yes","No Service", IF(S202="Routine", "Improved", IF(S202="Unreliable", "Basic", IF(S202="No O&amp;M", "No service")))))</f>
        <v>No Data</v>
      </c>
      <c r="AA202" s="133" t="str">
        <f>IF([EnvPro_Indicator1]="", "Fill in data", IF([EnvPro_Indicator1]="Significant pollution", "No service", IF(AND([EnvPro_Indicator1]="Not polluting groundwater &amp; not untreated in river", [EnvPro_Indicator2]="No"),"Basic", IF([EnvPro_Indicator2]="Yes", "Improved"))))</f>
        <v>Basic</v>
      </c>
      <c r="AB202" s="134" t="str">
        <f t="shared" si="3"/>
        <v>Basic</v>
      </c>
      <c r="AC202" s="134" t="str">
        <f>IF(OR(San[[#This Row],[Access_SL1]]="No data",San[[#This Row],[Use_SL1]]="No data",San[[#This Row],[Reliability_SL1]]="No data",San[[#This Row],[EnvPro_SL1]]="No data"),"Incomplete", "Complete")</f>
        <v>Incomplete</v>
      </c>
      <c r="AD202" s="176" t="s">
        <v>1601</v>
      </c>
      <c r="AE202" s="176" t="s">
        <v>1601</v>
      </c>
      <c r="AF202" s="136" t="s">
        <v>1601</v>
      </c>
      <c r="AG202" s="136">
        <v>51.51429380130201</v>
      </c>
      <c r="AH202" s="136" t="s">
        <v>1601</v>
      </c>
      <c r="AW202" s="1">
        <f>IFERROR(VLOOKUP(San[[#This Row],[Access_SL1]],$AS$5:$AT$8,2,FALSE),"Error")</f>
        <v>2</v>
      </c>
      <c r="AX202" s="1">
        <f>IFERROR(VLOOKUP(San[[#This Row],[Use_SL1]],$AS$5:$AT$8,2,FALSE),"Error")</f>
        <v>3</v>
      </c>
      <c r="AY202" s="1" t="str">
        <f>IFERROR(VLOOKUP(San[[#This Row],[Use_SL2]],$AS$5:$AT$8,2,FALSE),"Error")</f>
        <v>Error</v>
      </c>
      <c r="AZ202" s="1" t="str">
        <f>IFERROR(VLOOKUP(San[[#This Row],[Reliability_SL1]],$AS$5:$AT$8,2,FALSE),"Error")</f>
        <v>Error</v>
      </c>
      <c r="BA202" s="1">
        <f>IFERROR(VLOOKUP(San[[#This Row],[EnvPro_SL1]],$AS$5:$AT$8,2,FALSE),"Error")</f>
        <v>2</v>
      </c>
    </row>
    <row r="203" spans="2:53">
      <c r="B203" s="133" t="s">
        <v>522</v>
      </c>
      <c r="C203" s="171" t="s">
        <v>1650</v>
      </c>
      <c r="D203" s="171" t="s">
        <v>1646</v>
      </c>
      <c r="E203" s="171" t="s">
        <v>515</v>
      </c>
      <c r="F203" s="172" t="s">
        <v>1612</v>
      </c>
      <c r="G203" s="173" t="s">
        <v>1831</v>
      </c>
      <c r="H203" s="50" t="s">
        <v>1783</v>
      </c>
      <c r="I203" s="50" t="s">
        <v>18</v>
      </c>
      <c r="J203" s="133" t="s">
        <v>1772</v>
      </c>
      <c r="K203" s="50" t="s">
        <v>1754</v>
      </c>
      <c r="L203" s="50" t="s">
        <v>1753</v>
      </c>
      <c r="M203" s="133" t="s">
        <v>1752</v>
      </c>
      <c r="N203" s="133" t="s">
        <v>1601</v>
      </c>
      <c r="O203" s="133" t="s">
        <v>1601</v>
      </c>
      <c r="P203" s="133" t="s">
        <v>1601</v>
      </c>
      <c r="Q203" s="133" t="s">
        <v>1755</v>
      </c>
      <c r="R203" s="142" t="s">
        <v>1601</v>
      </c>
      <c r="S203" s="174" t="s">
        <v>1601</v>
      </c>
      <c r="T203" s="175" t="s">
        <v>1754</v>
      </c>
      <c r="U203" s="133" t="s">
        <v>1756</v>
      </c>
      <c r="V203" s="133" t="s">
        <v>1754</v>
      </c>
      <c r="W203" s="133" t="str">
        <f>IF([Access_Indicator2]="Yes","No service",IF([Access_Indicator3]="Available", "Improved",IF([Access_Indicator4]="No", "Limited",IF(AND([Access_Indicator4]="yes", [Access_Indicator5]&lt;=[Access_Indicator6]),"Basic","Limited"))))</f>
        <v>Basic</v>
      </c>
      <c r="X203" s="133" t="str">
        <f>IF([Use_Indicator1]="", "Fill in data", IF([Use_Indicator1]="All", "Improved", IF([Use_Indicator1]="Some", "Basic", IF([Use_Indicator1]="No use", "No Service"))))</f>
        <v>Improved</v>
      </c>
      <c r="Y203" s="134" t="s">
        <v>1601</v>
      </c>
      <c r="Z203" s="134" t="str">
        <f>IF(S203="No data", "No Data", IF([Reliability_Indicator2]="Yes","No Service", IF(S203="Routine", "Improved", IF(S203="Unreliable", "Basic", IF(S203="No O&amp;M", "No service")))))</f>
        <v>No Data</v>
      </c>
      <c r="AA203" s="133" t="str">
        <f>IF([EnvPro_Indicator1]="", "Fill in data", IF([EnvPro_Indicator1]="Significant pollution", "No service", IF(AND([EnvPro_Indicator1]="Not polluting groundwater &amp; not untreated in river", [EnvPro_Indicator2]="No"),"Basic", IF([EnvPro_Indicator2]="Yes", "Improved"))))</f>
        <v>Basic</v>
      </c>
      <c r="AB203" s="134" t="str">
        <f t="shared" si="3"/>
        <v>Basic</v>
      </c>
      <c r="AC203" s="134" t="str">
        <f>IF(OR(San[[#This Row],[Access_SL1]]="No data",San[[#This Row],[Use_SL1]]="No data",San[[#This Row],[Reliability_SL1]]="No data",San[[#This Row],[EnvPro_SL1]]="No data"),"Incomplete", "Complete")</f>
        <v>Incomplete</v>
      </c>
      <c r="AD203" s="176" t="s">
        <v>1601</v>
      </c>
      <c r="AE203" s="176" t="s">
        <v>1601</v>
      </c>
      <c r="AF203" s="136" t="s">
        <v>1601</v>
      </c>
      <c r="AG203" s="136">
        <v>51.51429380130201</v>
      </c>
      <c r="AH203" s="136" t="s">
        <v>1601</v>
      </c>
      <c r="AW203" s="1">
        <f>IFERROR(VLOOKUP(San[[#This Row],[Access_SL1]],$AS$5:$AT$8,2,FALSE),"Error")</f>
        <v>2</v>
      </c>
      <c r="AX203" s="1">
        <f>IFERROR(VLOOKUP(San[[#This Row],[Use_SL1]],$AS$5:$AT$8,2,FALSE),"Error")</f>
        <v>3</v>
      </c>
      <c r="AY203" s="1" t="str">
        <f>IFERROR(VLOOKUP(San[[#This Row],[Use_SL2]],$AS$5:$AT$8,2,FALSE),"Error")</f>
        <v>Error</v>
      </c>
      <c r="AZ203" s="1" t="str">
        <f>IFERROR(VLOOKUP(San[[#This Row],[Reliability_SL1]],$AS$5:$AT$8,2,FALSE),"Error")</f>
        <v>Error</v>
      </c>
      <c r="BA203" s="1">
        <f>IFERROR(VLOOKUP(San[[#This Row],[EnvPro_SL1]],$AS$5:$AT$8,2,FALSE),"Error")</f>
        <v>2</v>
      </c>
    </row>
    <row r="204" spans="2:53">
      <c r="B204" s="133" t="s">
        <v>523</v>
      </c>
      <c r="C204" s="171" t="s">
        <v>1650</v>
      </c>
      <c r="D204" s="171" t="s">
        <v>1646</v>
      </c>
      <c r="E204" s="171" t="s">
        <v>515</v>
      </c>
      <c r="F204" s="172" t="s">
        <v>1612</v>
      </c>
      <c r="G204" s="173" t="s">
        <v>1832</v>
      </c>
      <c r="H204" s="50" t="s">
        <v>1786</v>
      </c>
      <c r="I204" s="50" t="s">
        <v>18</v>
      </c>
      <c r="J204" s="133" t="s">
        <v>1772</v>
      </c>
      <c r="K204" s="50" t="s">
        <v>1754</v>
      </c>
      <c r="L204" s="50" t="s">
        <v>1753</v>
      </c>
      <c r="M204" s="133" t="s">
        <v>1752</v>
      </c>
      <c r="N204" s="133" t="s">
        <v>1601</v>
      </c>
      <c r="O204" s="133" t="s">
        <v>1601</v>
      </c>
      <c r="P204" s="133" t="s">
        <v>1601</v>
      </c>
      <c r="Q204" s="133" t="s">
        <v>1755</v>
      </c>
      <c r="R204" s="142" t="s">
        <v>1601</v>
      </c>
      <c r="S204" s="174" t="s">
        <v>1601</v>
      </c>
      <c r="T204" s="175" t="s">
        <v>1754</v>
      </c>
      <c r="U204" s="133" t="s">
        <v>1756</v>
      </c>
      <c r="V204" s="133" t="s">
        <v>1754</v>
      </c>
      <c r="W204" s="133" t="str">
        <f>IF([Access_Indicator2]="Yes","No service",IF([Access_Indicator3]="Available", "Improved",IF([Access_Indicator4]="No", "Limited",IF(AND([Access_Indicator4]="yes", [Access_Indicator5]&lt;=[Access_Indicator6]),"Basic","Limited"))))</f>
        <v>Basic</v>
      </c>
      <c r="X204" s="133" t="str">
        <f>IF([Use_Indicator1]="", "Fill in data", IF([Use_Indicator1]="All", "Improved", IF([Use_Indicator1]="Some", "Basic", IF([Use_Indicator1]="No use", "No Service"))))</f>
        <v>Improved</v>
      </c>
      <c r="Y204" s="134" t="s">
        <v>1601</v>
      </c>
      <c r="Z204" s="134" t="str">
        <f>IF(S204="No data", "No Data", IF([Reliability_Indicator2]="Yes","No Service", IF(S204="Routine", "Improved", IF(S204="Unreliable", "Basic", IF(S204="No O&amp;M", "No service")))))</f>
        <v>No Data</v>
      </c>
      <c r="AA204" s="133" t="str">
        <f>IF([EnvPro_Indicator1]="", "Fill in data", IF([EnvPro_Indicator1]="Significant pollution", "No service", IF(AND([EnvPro_Indicator1]="Not polluting groundwater &amp; not untreated in river", [EnvPro_Indicator2]="No"),"Basic", IF([EnvPro_Indicator2]="Yes", "Improved"))))</f>
        <v>Basic</v>
      </c>
      <c r="AB204" s="134" t="str">
        <f t="shared" si="3"/>
        <v>Basic</v>
      </c>
      <c r="AC204" s="134" t="str">
        <f>IF(OR(San[[#This Row],[Access_SL1]]="No data",San[[#This Row],[Use_SL1]]="No data",San[[#This Row],[Reliability_SL1]]="No data",San[[#This Row],[EnvPro_SL1]]="No data"),"Incomplete", "Complete")</f>
        <v>Incomplete</v>
      </c>
      <c r="AD204" s="176" t="s">
        <v>1601</v>
      </c>
      <c r="AE204" s="176" t="s">
        <v>1601</v>
      </c>
      <c r="AF204" s="136" t="s">
        <v>1601</v>
      </c>
      <c r="AG204" s="136">
        <v>88.310217945089164</v>
      </c>
      <c r="AH204" s="136" t="s">
        <v>1601</v>
      </c>
      <c r="AW204" s="1">
        <f>IFERROR(VLOOKUP(San[[#This Row],[Access_SL1]],$AS$5:$AT$8,2,FALSE),"Error")</f>
        <v>2</v>
      </c>
      <c r="AX204" s="1">
        <f>IFERROR(VLOOKUP(San[[#This Row],[Use_SL1]],$AS$5:$AT$8,2,FALSE),"Error")</f>
        <v>3</v>
      </c>
      <c r="AY204" s="1" t="str">
        <f>IFERROR(VLOOKUP(San[[#This Row],[Use_SL2]],$AS$5:$AT$8,2,FALSE),"Error")</f>
        <v>Error</v>
      </c>
      <c r="AZ204" s="1" t="str">
        <f>IFERROR(VLOOKUP(San[[#This Row],[Reliability_SL1]],$AS$5:$AT$8,2,FALSE),"Error")</f>
        <v>Error</v>
      </c>
      <c r="BA204" s="1">
        <f>IFERROR(VLOOKUP(San[[#This Row],[EnvPro_SL1]],$AS$5:$AT$8,2,FALSE),"Error")</f>
        <v>2</v>
      </c>
    </row>
    <row r="205" spans="2:53">
      <c r="B205" s="133" t="s">
        <v>524</v>
      </c>
      <c r="C205" s="171" t="s">
        <v>1650</v>
      </c>
      <c r="D205" s="171" t="s">
        <v>1646</v>
      </c>
      <c r="E205" s="171" t="s">
        <v>515</v>
      </c>
      <c r="F205" s="172" t="s">
        <v>1612</v>
      </c>
      <c r="G205" s="173" t="s">
        <v>1833</v>
      </c>
      <c r="H205" s="50" t="s">
        <v>1783</v>
      </c>
      <c r="I205" s="50" t="s">
        <v>18</v>
      </c>
      <c r="J205" s="133" t="s">
        <v>1772</v>
      </c>
      <c r="K205" s="50" t="s">
        <v>1754</v>
      </c>
      <c r="L205" s="50" t="s">
        <v>1753</v>
      </c>
      <c r="M205" s="133" t="s">
        <v>1752</v>
      </c>
      <c r="N205" s="133" t="s">
        <v>1601</v>
      </c>
      <c r="O205" s="133" t="s">
        <v>1601</v>
      </c>
      <c r="P205" s="133" t="s">
        <v>1601</v>
      </c>
      <c r="Q205" s="133" t="s">
        <v>1755</v>
      </c>
      <c r="R205" s="142" t="s">
        <v>1601</v>
      </c>
      <c r="S205" s="174" t="s">
        <v>1601</v>
      </c>
      <c r="T205" s="175" t="s">
        <v>1754</v>
      </c>
      <c r="U205" s="133" t="s">
        <v>1756</v>
      </c>
      <c r="V205" s="133" t="s">
        <v>1754</v>
      </c>
      <c r="W205" s="133" t="str">
        <f>IF([Access_Indicator2]="Yes","No service",IF([Access_Indicator3]="Available", "Improved",IF([Access_Indicator4]="No", "Limited",IF(AND([Access_Indicator4]="yes", [Access_Indicator5]&lt;=[Access_Indicator6]),"Basic","Limited"))))</f>
        <v>Basic</v>
      </c>
      <c r="X205" s="133" t="str">
        <f>IF([Use_Indicator1]="", "Fill in data", IF([Use_Indicator1]="All", "Improved", IF([Use_Indicator1]="Some", "Basic", IF([Use_Indicator1]="No use", "No Service"))))</f>
        <v>Improved</v>
      </c>
      <c r="Y205" s="134" t="s">
        <v>1601</v>
      </c>
      <c r="Z205" s="134" t="str">
        <f>IF(S205="No data", "No Data", IF([Reliability_Indicator2]="Yes","No Service", IF(S205="Routine", "Improved", IF(S205="Unreliable", "Basic", IF(S205="No O&amp;M", "No service")))))</f>
        <v>No Data</v>
      </c>
      <c r="AA205" s="133" t="str">
        <f>IF([EnvPro_Indicator1]="", "Fill in data", IF([EnvPro_Indicator1]="Significant pollution", "No service", IF(AND([EnvPro_Indicator1]="Not polluting groundwater &amp; not untreated in river", [EnvPro_Indicator2]="No"),"Basic", IF([EnvPro_Indicator2]="Yes", "Improved"))))</f>
        <v>Basic</v>
      </c>
      <c r="AB205" s="134" t="str">
        <f t="shared" si="3"/>
        <v>Basic</v>
      </c>
      <c r="AC205" s="134" t="str">
        <f>IF(OR(San[[#This Row],[Access_SL1]]="No data",San[[#This Row],[Use_SL1]]="No data",San[[#This Row],[Reliability_SL1]]="No data",San[[#This Row],[EnvPro_SL1]]="No data"),"Incomplete", "Complete")</f>
        <v>Incomplete</v>
      </c>
      <c r="AD205" s="176" t="s">
        <v>1601</v>
      </c>
      <c r="AE205" s="176" t="s">
        <v>1601</v>
      </c>
      <c r="AF205" s="136" t="s">
        <v>1601</v>
      </c>
      <c r="AG205" s="136">
        <v>57.033682422870079</v>
      </c>
      <c r="AH205" s="136" t="s">
        <v>1601</v>
      </c>
      <c r="AW205" s="1">
        <f>IFERROR(VLOOKUP(San[[#This Row],[Access_SL1]],$AS$5:$AT$8,2,FALSE),"Error")</f>
        <v>2</v>
      </c>
      <c r="AX205" s="1">
        <f>IFERROR(VLOOKUP(San[[#This Row],[Use_SL1]],$AS$5:$AT$8,2,FALSE),"Error")</f>
        <v>3</v>
      </c>
      <c r="AY205" s="1" t="str">
        <f>IFERROR(VLOOKUP(San[[#This Row],[Use_SL2]],$AS$5:$AT$8,2,FALSE),"Error")</f>
        <v>Error</v>
      </c>
      <c r="AZ205" s="1" t="str">
        <f>IFERROR(VLOOKUP(San[[#This Row],[Reliability_SL1]],$AS$5:$AT$8,2,FALSE),"Error")</f>
        <v>Error</v>
      </c>
      <c r="BA205" s="1">
        <f>IFERROR(VLOOKUP(San[[#This Row],[EnvPro_SL1]],$AS$5:$AT$8,2,FALSE),"Error")</f>
        <v>2</v>
      </c>
    </row>
    <row r="206" spans="2:53">
      <c r="B206" s="133" t="s">
        <v>525</v>
      </c>
      <c r="C206" s="171" t="s">
        <v>1650</v>
      </c>
      <c r="D206" s="171" t="s">
        <v>1646</v>
      </c>
      <c r="E206" s="171" t="s">
        <v>515</v>
      </c>
      <c r="F206" s="172" t="s">
        <v>1612</v>
      </c>
      <c r="G206" s="173" t="s">
        <v>1834</v>
      </c>
      <c r="H206" s="50" t="s">
        <v>1783</v>
      </c>
      <c r="I206" s="50" t="s">
        <v>18</v>
      </c>
      <c r="J206" s="133" t="s">
        <v>1772</v>
      </c>
      <c r="K206" s="50" t="s">
        <v>1754</v>
      </c>
      <c r="L206" s="50" t="s">
        <v>1753</v>
      </c>
      <c r="M206" s="133" t="s">
        <v>1752</v>
      </c>
      <c r="N206" s="133" t="s">
        <v>1601</v>
      </c>
      <c r="O206" s="133" t="s">
        <v>1601</v>
      </c>
      <c r="P206" s="133" t="s">
        <v>1601</v>
      </c>
      <c r="Q206" s="133" t="s">
        <v>1755</v>
      </c>
      <c r="R206" s="142" t="s">
        <v>1601</v>
      </c>
      <c r="S206" s="174" t="s">
        <v>1601</v>
      </c>
      <c r="T206" s="175" t="s">
        <v>1754</v>
      </c>
      <c r="U206" s="133" t="s">
        <v>1756</v>
      </c>
      <c r="V206" s="133" t="s">
        <v>1754</v>
      </c>
      <c r="W206" s="133" t="str">
        <f>IF([Access_Indicator2]="Yes","No service",IF([Access_Indicator3]="Available", "Improved",IF([Access_Indicator4]="No", "Limited",IF(AND([Access_Indicator4]="yes", [Access_Indicator5]&lt;=[Access_Indicator6]),"Basic","Limited"))))</f>
        <v>Basic</v>
      </c>
      <c r="X206" s="133" t="str">
        <f>IF([Use_Indicator1]="", "Fill in data", IF([Use_Indicator1]="All", "Improved", IF([Use_Indicator1]="Some", "Basic", IF([Use_Indicator1]="No use", "No Service"))))</f>
        <v>Improved</v>
      </c>
      <c r="Y206" s="134" t="s">
        <v>1601</v>
      </c>
      <c r="Z206" s="134" t="str">
        <f>IF(S206="No data", "No Data", IF([Reliability_Indicator2]="Yes","No Service", IF(S206="Routine", "Improved", IF(S206="Unreliable", "Basic", IF(S206="No O&amp;M", "No service")))))</f>
        <v>No Data</v>
      </c>
      <c r="AA206" s="133" t="str">
        <f>IF([EnvPro_Indicator1]="", "Fill in data", IF([EnvPro_Indicator1]="Significant pollution", "No service", IF(AND([EnvPro_Indicator1]="Not polluting groundwater &amp; not untreated in river", [EnvPro_Indicator2]="No"),"Basic", IF([EnvPro_Indicator2]="Yes", "Improved"))))</f>
        <v>Basic</v>
      </c>
      <c r="AB206" s="134" t="str">
        <f t="shared" si="3"/>
        <v>Basic</v>
      </c>
      <c r="AC206" s="134" t="str">
        <f>IF(OR(San[[#This Row],[Access_SL1]]="No data",San[[#This Row],[Use_SL1]]="No data",San[[#This Row],[Reliability_SL1]]="No data",San[[#This Row],[EnvPro_SL1]]="No data"),"Incomplete", "Complete")</f>
        <v>Incomplete</v>
      </c>
      <c r="AD206" s="176" t="s">
        <v>1601</v>
      </c>
      <c r="AE206" s="176" t="s">
        <v>1601</v>
      </c>
      <c r="AF206" s="136" t="s">
        <v>1601</v>
      </c>
      <c r="AG206" s="136">
        <v>211.57656382677612</v>
      </c>
      <c r="AH206" s="136" t="s">
        <v>1601</v>
      </c>
      <c r="AW206" s="1">
        <f>IFERROR(VLOOKUP(San[[#This Row],[Access_SL1]],$AS$5:$AT$8,2,FALSE),"Error")</f>
        <v>2</v>
      </c>
      <c r="AX206" s="1">
        <f>IFERROR(VLOOKUP(San[[#This Row],[Use_SL1]],$AS$5:$AT$8,2,FALSE),"Error")</f>
        <v>3</v>
      </c>
      <c r="AY206" s="1" t="str">
        <f>IFERROR(VLOOKUP(San[[#This Row],[Use_SL2]],$AS$5:$AT$8,2,FALSE),"Error")</f>
        <v>Error</v>
      </c>
      <c r="AZ206" s="1" t="str">
        <f>IFERROR(VLOOKUP(San[[#This Row],[Reliability_SL1]],$AS$5:$AT$8,2,FALSE),"Error")</f>
        <v>Error</v>
      </c>
      <c r="BA206" s="1">
        <f>IFERROR(VLOOKUP(San[[#This Row],[EnvPro_SL1]],$AS$5:$AT$8,2,FALSE),"Error")</f>
        <v>2</v>
      </c>
    </row>
    <row r="207" spans="2:53">
      <c r="B207" s="133" t="s">
        <v>526</v>
      </c>
      <c r="C207" s="171" t="s">
        <v>1650</v>
      </c>
      <c r="D207" s="171" t="s">
        <v>1646</v>
      </c>
      <c r="E207" s="171" t="s">
        <v>515</v>
      </c>
      <c r="F207" s="172" t="s">
        <v>1612</v>
      </c>
      <c r="G207" s="173" t="s">
        <v>1835</v>
      </c>
      <c r="H207" s="50" t="s">
        <v>1786</v>
      </c>
      <c r="I207" s="50" t="s">
        <v>18</v>
      </c>
      <c r="J207" s="133" t="s">
        <v>1772</v>
      </c>
      <c r="K207" s="50" t="s">
        <v>1754</v>
      </c>
      <c r="L207" s="50" t="s">
        <v>1753</v>
      </c>
      <c r="M207" s="133" t="s">
        <v>1752</v>
      </c>
      <c r="N207" s="133" t="s">
        <v>1601</v>
      </c>
      <c r="O207" s="133" t="s">
        <v>1601</v>
      </c>
      <c r="P207" s="133" t="s">
        <v>1601</v>
      </c>
      <c r="Q207" s="133" t="s">
        <v>1755</v>
      </c>
      <c r="R207" s="142" t="s">
        <v>1601</v>
      </c>
      <c r="S207" s="174" t="s">
        <v>1601</v>
      </c>
      <c r="T207" s="175" t="s">
        <v>1754</v>
      </c>
      <c r="U207" s="133" t="s">
        <v>1756</v>
      </c>
      <c r="V207" s="133" t="s">
        <v>1754</v>
      </c>
      <c r="W207" s="133" t="str">
        <f>IF([Access_Indicator2]="Yes","No service",IF([Access_Indicator3]="Available", "Improved",IF([Access_Indicator4]="No", "Limited",IF(AND([Access_Indicator4]="yes", [Access_Indicator5]&lt;=[Access_Indicator6]),"Basic","Limited"))))</f>
        <v>Basic</v>
      </c>
      <c r="X207" s="133" t="str">
        <f>IF([Use_Indicator1]="", "Fill in data", IF([Use_Indicator1]="All", "Improved", IF([Use_Indicator1]="Some", "Basic", IF([Use_Indicator1]="No use", "No Service"))))</f>
        <v>Improved</v>
      </c>
      <c r="Y207" s="134" t="s">
        <v>1601</v>
      </c>
      <c r="Z207" s="134" t="str">
        <f>IF(S207="No data", "No Data", IF([Reliability_Indicator2]="Yes","No Service", IF(S207="Routine", "Improved", IF(S207="Unreliable", "Basic", IF(S207="No O&amp;M", "No service")))))</f>
        <v>No Data</v>
      </c>
      <c r="AA207" s="133" t="str">
        <f>IF([EnvPro_Indicator1]="", "Fill in data", IF([EnvPro_Indicator1]="Significant pollution", "No service", IF(AND([EnvPro_Indicator1]="Not polluting groundwater &amp; not untreated in river", [EnvPro_Indicator2]="No"),"Basic", IF([EnvPro_Indicator2]="Yes", "Improved"))))</f>
        <v>Basic</v>
      </c>
      <c r="AB207" s="134" t="str">
        <f t="shared" si="3"/>
        <v>Basic</v>
      </c>
      <c r="AC207" s="134" t="str">
        <f>IF(OR(San[[#This Row],[Access_SL1]]="No data",San[[#This Row],[Use_SL1]]="No data",San[[#This Row],[Reliability_SL1]]="No data",San[[#This Row],[EnvPro_SL1]]="No data"),"Incomplete", "Complete")</f>
        <v>Incomplete</v>
      </c>
      <c r="AD207" s="176" t="s">
        <v>1601</v>
      </c>
      <c r="AE207" s="176" t="s">
        <v>1601</v>
      </c>
      <c r="AF207" s="136" t="s">
        <v>1601</v>
      </c>
      <c r="AG207" s="136">
        <v>108.54797622417209</v>
      </c>
      <c r="AH207" s="136" t="s">
        <v>1601</v>
      </c>
      <c r="AW207" s="1">
        <f>IFERROR(VLOOKUP(San[[#This Row],[Access_SL1]],$AS$5:$AT$8,2,FALSE),"Error")</f>
        <v>2</v>
      </c>
      <c r="AX207" s="1">
        <f>IFERROR(VLOOKUP(San[[#This Row],[Use_SL1]],$AS$5:$AT$8,2,FALSE),"Error")</f>
        <v>3</v>
      </c>
      <c r="AY207" s="1" t="str">
        <f>IFERROR(VLOOKUP(San[[#This Row],[Use_SL2]],$AS$5:$AT$8,2,FALSE),"Error")</f>
        <v>Error</v>
      </c>
      <c r="AZ207" s="1" t="str">
        <f>IFERROR(VLOOKUP(San[[#This Row],[Reliability_SL1]],$AS$5:$AT$8,2,FALSE),"Error")</f>
        <v>Error</v>
      </c>
      <c r="BA207" s="1">
        <f>IFERROR(VLOOKUP(San[[#This Row],[EnvPro_SL1]],$AS$5:$AT$8,2,FALSE),"Error")</f>
        <v>2</v>
      </c>
    </row>
    <row r="208" spans="2:53">
      <c r="B208" s="133" t="s">
        <v>527</v>
      </c>
      <c r="C208" s="171" t="s">
        <v>1650</v>
      </c>
      <c r="D208" s="171" t="s">
        <v>1646</v>
      </c>
      <c r="E208" s="171" t="s">
        <v>515</v>
      </c>
      <c r="F208" s="172" t="s">
        <v>1612</v>
      </c>
      <c r="G208" s="173" t="s">
        <v>1836</v>
      </c>
      <c r="H208" s="50" t="s">
        <v>1786</v>
      </c>
      <c r="I208" s="50" t="s">
        <v>18</v>
      </c>
      <c r="J208" s="133" t="s">
        <v>1772</v>
      </c>
      <c r="K208" s="50" t="s">
        <v>1754</v>
      </c>
      <c r="L208" s="50" t="s">
        <v>1753</v>
      </c>
      <c r="M208" s="133" t="s">
        <v>1752</v>
      </c>
      <c r="N208" s="133" t="s">
        <v>1601</v>
      </c>
      <c r="O208" s="133" t="s">
        <v>1601</v>
      </c>
      <c r="P208" s="133" t="s">
        <v>1601</v>
      </c>
      <c r="Q208" s="133" t="s">
        <v>1755</v>
      </c>
      <c r="R208" s="142" t="s">
        <v>1601</v>
      </c>
      <c r="S208" s="174" t="s">
        <v>1601</v>
      </c>
      <c r="T208" s="175" t="s">
        <v>1754</v>
      </c>
      <c r="U208" s="133" t="s">
        <v>1756</v>
      </c>
      <c r="V208" s="133" t="s">
        <v>1754</v>
      </c>
      <c r="W208" s="133" t="str">
        <f>IF([Access_Indicator2]="Yes","No service",IF([Access_Indicator3]="Available", "Improved",IF([Access_Indicator4]="No", "Limited",IF(AND([Access_Indicator4]="yes", [Access_Indicator5]&lt;=[Access_Indicator6]),"Basic","Limited"))))</f>
        <v>Basic</v>
      </c>
      <c r="X208" s="133" t="str">
        <f>IF([Use_Indicator1]="", "Fill in data", IF([Use_Indicator1]="All", "Improved", IF([Use_Indicator1]="Some", "Basic", IF([Use_Indicator1]="No use", "No Service"))))</f>
        <v>Improved</v>
      </c>
      <c r="Y208" s="134" t="s">
        <v>1601</v>
      </c>
      <c r="Z208" s="134" t="str">
        <f>IF(S208="No data", "No Data", IF([Reliability_Indicator2]="Yes","No Service", IF(S208="Routine", "Improved", IF(S208="Unreliable", "Basic", IF(S208="No O&amp;M", "No service")))))</f>
        <v>No Data</v>
      </c>
      <c r="AA208" s="133" t="str">
        <f>IF([EnvPro_Indicator1]="", "Fill in data", IF([EnvPro_Indicator1]="Significant pollution", "No service", IF(AND([EnvPro_Indicator1]="Not polluting groundwater &amp; not untreated in river", [EnvPro_Indicator2]="No"),"Basic", IF([EnvPro_Indicator2]="Yes", "Improved"))))</f>
        <v>Basic</v>
      </c>
      <c r="AB208" s="134" t="str">
        <f t="shared" si="3"/>
        <v>Basic</v>
      </c>
      <c r="AC208" s="134" t="str">
        <f>IF(OR(San[[#This Row],[Access_SL1]]="No data",San[[#This Row],[Use_SL1]]="No data",San[[#This Row],[Reliability_SL1]]="No data",San[[#This Row],[EnvPro_SL1]]="No data"),"Incomplete", "Complete")</f>
        <v>Incomplete</v>
      </c>
      <c r="AD208" s="176" t="s">
        <v>1601</v>
      </c>
      <c r="AE208" s="176" t="s">
        <v>1601</v>
      </c>
      <c r="AF208" s="136" t="s">
        <v>1601</v>
      </c>
      <c r="AG208" s="136">
        <v>206.05717520520804</v>
      </c>
      <c r="AH208" s="136" t="s">
        <v>1601</v>
      </c>
      <c r="AW208" s="1">
        <f>IFERROR(VLOOKUP(San[[#This Row],[Access_SL1]],$AS$5:$AT$8,2,FALSE),"Error")</f>
        <v>2</v>
      </c>
      <c r="AX208" s="1">
        <f>IFERROR(VLOOKUP(San[[#This Row],[Use_SL1]],$AS$5:$AT$8,2,FALSE),"Error")</f>
        <v>3</v>
      </c>
      <c r="AY208" s="1" t="str">
        <f>IFERROR(VLOOKUP(San[[#This Row],[Use_SL2]],$AS$5:$AT$8,2,FALSE),"Error")</f>
        <v>Error</v>
      </c>
      <c r="AZ208" s="1" t="str">
        <f>IFERROR(VLOOKUP(San[[#This Row],[Reliability_SL1]],$AS$5:$AT$8,2,FALSE),"Error")</f>
        <v>Error</v>
      </c>
      <c r="BA208" s="1">
        <f>IFERROR(VLOOKUP(San[[#This Row],[EnvPro_SL1]],$AS$5:$AT$8,2,FALSE),"Error")</f>
        <v>2</v>
      </c>
    </row>
    <row r="209" spans="2:53">
      <c r="B209" s="133" t="s">
        <v>528</v>
      </c>
      <c r="C209" s="171" t="s">
        <v>1650</v>
      </c>
      <c r="D209" s="171" t="s">
        <v>1646</v>
      </c>
      <c r="E209" s="171" t="s">
        <v>515</v>
      </c>
      <c r="F209" s="172" t="s">
        <v>1612</v>
      </c>
      <c r="G209" s="173" t="s">
        <v>1837</v>
      </c>
      <c r="H209" s="50" t="s">
        <v>1783</v>
      </c>
      <c r="I209" s="50" t="s">
        <v>18</v>
      </c>
      <c r="J209" s="133" t="s">
        <v>1772</v>
      </c>
      <c r="K209" s="50" t="s">
        <v>1754</v>
      </c>
      <c r="L209" s="50" t="s">
        <v>1753</v>
      </c>
      <c r="M209" s="133" t="s">
        <v>1752</v>
      </c>
      <c r="N209" s="133" t="s">
        <v>1601</v>
      </c>
      <c r="O209" s="133" t="s">
        <v>1601</v>
      </c>
      <c r="P209" s="133" t="s">
        <v>1601</v>
      </c>
      <c r="Q209" s="133" t="s">
        <v>1755</v>
      </c>
      <c r="R209" s="142" t="s">
        <v>1601</v>
      </c>
      <c r="S209" s="174" t="s">
        <v>1601</v>
      </c>
      <c r="T209" s="175" t="s">
        <v>1754</v>
      </c>
      <c r="U209" s="133" t="s">
        <v>1756</v>
      </c>
      <c r="V209" s="133" t="s">
        <v>1754</v>
      </c>
      <c r="W209" s="133" t="str">
        <f>IF([Access_Indicator2]="Yes","No service",IF([Access_Indicator3]="Available", "Improved",IF([Access_Indicator4]="No", "Limited",IF(AND([Access_Indicator4]="yes", [Access_Indicator5]&lt;=[Access_Indicator6]),"Basic","Limited"))))</f>
        <v>Basic</v>
      </c>
      <c r="X209" s="133" t="str">
        <f>IF([Use_Indicator1]="", "Fill in data", IF([Use_Indicator1]="All", "Improved", IF([Use_Indicator1]="Some", "Basic", IF([Use_Indicator1]="No use", "No Service"))))</f>
        <v>Improved</v>
      </c>
      <c r="Y209" s="134" t="s">
        <v>1601</v>
      </c>
      <c r="Z209" s="134" t="str">
        <f>IF(S209="No data", "No Data", IF([Reliability_Indicator2]="Yes","No Service", IF(S209="Routine", "Improved", IF(S209="Unreliable", "Basic", IF(S209="No O&amp;M", "No service")))))</f>
        <v>No Data</v>
      </c>
      <c r="AA209" s="133" t="str">
        <f>IF([EnvPro_Indicator1]="", "Fill in data", IF([EnvPro_Indicator1]="Significant pollution", "No service", IF(AND([EnvPro_Indicator1]="Not polluting groundwater &amp; not untreated in river", [EnvPro_Indicator2]="No"),"Basic", IF([EnvPro_Indicator2]="Yes", "Improved"))))</f>
        <v>Basic</v>
      </c>
      <c r="AB209" s="134" t="str">
        <f t="shared" si="3"/>
        <v>Basic</v>
      </c>
      <c r="AC209" s="134" t="str">
        <f>IF(OR(San[[#This Row],[Access_SL1]]="No data",San[[#This Row],[Use_SL1]]="No data",San[[#This Row],[Reliability_SL1]]="No data",San[[#This Row],[EnvPro_SL1]]="No data"),"Incomplete", "Complete")</f>
        <v>Incomplete</v>
      </c>
      <c r="AD209" s="176" t="s">
        <v>1601</v>
      </c>
      <c r="AE209" s="176" t="s">
        <v>1601</v>
      </c>
      <c r="AF209" s="136" t="s">
        <v>1601</v>
      </c>
      <c r="AG209" s="136">
        <v>108.54797622417212</v>
      </c>
      <c r="AH209" s="136" t="s">
        <v>1601</v>
      </c>
      <c r="AW209" s="1">
        <f>IFERROR(VLOOKUP(San[[#This Row],[Access_SL1]],$AS$5:$AT$8,2,FALSE),"Error")</f>
        <v>2</v>
      </c>
      <c r="AX209" s="1">
        <f>IFERROR(VLOOKUP(San[[#This Row],[Use_SL1]],$AS$5:$AT$8,2,FALSE),"Error")</f>
        <v>3</v>
      </c>
      <c r="AY209" s="1" t="str">
        <f>IFERROR(VLOOKUP(San[[#This Row],[Use_SL2]],$AS$5:$AT$8,2,FALSE),"Error")</f>
        <v>Error</v>
      </c>
      <c r="AZ209" s="1" t="str">
        <f>IFERROR(VLOOKUP(San[[#This Row],[Reliability_SL1]],$AS$5:$AT$8,2,FALSE),"Error")</f>
        <v>Error</v>
      </c>
      <c r="BA209" s="1">
        <f>IFERROR(VLOOKUP(San[[#This Row],[EnvPro_SL1]],$AS$5:$AT$8,2,FALSE),"Error")</f>
        <v>2</v>
      </c>
    </row>
    <row r="210" spans="2:53">
      <c r="B210" s="133" t="s">
        <v>529</v>
      </c>
      <c r="C210" s="171" t="s">
        <v>1650</v>
      </c>
      <c r="D210" s="171" t="s">
        <v>1646</v>
      </c>
      <c r="E210" s="171" t="s">
        <v>515</v>
      </c>
      <c r="F210" s="172" t="s">
        <v>1612</v>
      </c>
      <c r="G210" s="173" t="s">
        <v>1838</v>
      </c>
      <c r="H210" s="50" t="s">
        <v>1783</v>
      </c>
      <c r="I210" s="50" t="s">
        <v>18</v>
      </c>
      <c r="J210" s="133" t="s">
        <v>1772</v>
      </c>
      <c r="K210" s="50" t="s">
        <v>1754</v>
      </c>
      <c r="L210" s="50" t="s">
        <v>1753</v>
      </c>
      <c r="M210" s="133" t="s">
        <v>1752</v>
      </c>
      <c r="N210" s="133" t="s">
        <v>1601</v>
      </c>
      <c r="O210" s="133" t="s">
        <v>1601</v>
      </c>
      <c r="P210" s="133" t="s">
        <v>1601</v>
      </c>
      <c r="Q210" s="133" t="s">
        <v>1755</v>
      </c>
      <c r="R210" s="142" t="s">
        <v>1601</v>
      </c>
      <c r="S210" s="174" t="s">
        <v>1601</v>
      </c>
      <c r="T210" s="175" t="s">
        <v>1754</v>
      </c>
      <c r="U210" s="133" t="s">
        <v>1756</v>
      </c>
      <c r="V210" s="133" t="s">
        <v>1754</v>
      </c>
      <c r="W210" s="133" t="str">
        <f>IF([Access_Indicator2]="Yes","No service",IF([Access_Indicator3]="Available", "Improved",IF([Access_Indicator4]="No", "Limited",IF(AND([Access_Indicator4]="yes", [Access_Indicator5]&lt;=[Access_Indicator6]),"Basic","Limited"))))</f>
        <v>Basic</v>
      </c>
      <c r="X210" s="133" t="str">
        <f>IF([Use_Indicator1]="", "Fill in data", IF([Use_Indicator1]="All", "Improved", IF([Use_Indicator1]="Some", "Basic", IF([Use_Indicator1]="No use", "No Service"))))</f>
        <v>Improved</v>
      </c>
      <c r="Y210" s="134" t="s">
        <v>1601</v>
      </c>
      <c r="Z210" s="134" t="str">
        <f>IF(S210="No data", "No Data", IF([Reliability_Indicator2]="Yes","No Service", IF(S210="Routine", "Improved", IF(S210="Unreliable", "Basic", IF(S210="No O&amp;M", "No service")))))</f>
        <v>No Data</v>
      </c>
      <c r="AA210" s="133" t="str">
        <f>IF([EnvPro_Indicator1]="", "Fill in data", IF([EnvPro_Indicator1]="Significant pollution", "No service", IF(AND([EnvPro_Indicator1]="Not polluting groundwater &amp; not untreated in river", [EnvPro_Indicator2]="No"),"Basic", IF([EnvPro_Indicator2]="Yes", "Improved"))))</f>
        <v>Basic</v>
      </c>
      <c r="AB210" s="134" t="str">
        <f t="shared" si="3"/>
        <v>Basic</v>
      </c>
      <c r="AC210" s="134" t="str">
        <f>IF(OR(San[[#This Row],[Access_SL1]]="No data",San[[#This Row],[Use_SL1]]="No data",San[[#This Row],[Reliability_SL1]]="No data",San[[#This Row],[EnvPro_SL1]]="No data"),"Incomplete", "Complete")</f>
        <v>Incomplete</v>
      </c>
      <c r="AD210" s="176" t="s">
        <v>1601</v>
      </c>
      <c r="AE210" s="176" t="s">
        <v>1601</v>
      </c>
      <c r="AF210" s="136" t="s">
        <v>1601</v>
      </c>
      <c r="AG210" s="136">
        <v>132.46532691763372</v>
      </c>
      <c r="AH210" s="136" t="s">
        <v>1601</v>
      </c>
      <c r="AW210" s="1">
        <f>IFERROR(VLOOKUP(San[[#This Row],[Access_SL1]],$AS$5:$AT$8,2,FALSE),"Error")</f>
        <v>2</v>
      </c>
      <c r="AX210" s="1">
        <f>IFERROR(VLOOKUP(San[[#This Row],[Use_SL1]],$AS$5:$AT$8,2,FALSE),"Error")</f>
        <v>3</v>
      </c>
      <c r="AY210" s="1" t="str">
        <f>IFERROR(VLOOKUP(San[[#This Row],[Use_SL2]],$AS$5:$AT$8,2,FALSE),"Error")</f>
        <v>Error</v>
      </c>
      <c r="AZ210" s="1" t="str">
        <f>IFERROR(VLOOKUP(San[[#This Row],[Reliability_SL1]],$AS$5:$AT$8,2,FALSE),"Error")</f>
        <v>Error</v>
      </c>
      <c r="BA210" s="1">
        <f>IFERROR(VLOOKUP(San[[#This Row],[EnvPro_SL1]],$AS$5:$AT$8,2,FALSE),"Error")</f>
        <v>2</v>
      </c>
    </row>
    <row r="211" spans="2:53">
      <c r="B211" s="133" t="s">
        <v>530</v>
      </c>
      <c r="C211" s="171" t="s">
        <v>1650</v>
      </c>
      <c r="D211" s="171" t="s">
        <v>1646</v>
      </c>
      <c r="E211" s="171" t="s">
        <v>515</v>
      </c>
      <c r="F211" s="172" t="s">
        <v>1612</v>
      </c>
      <c r="G211" s="173" t="s">
        <v>1839</v>
      </c>
      <c r="H211" s="50" t="s">
        <v>1783</v>
      </c>
      <c r="I211" s="50" t="s">
        <v>18</v>
      </c>
      <c r="J211" s="133" t="s">
        <v>1772</v>
      </c>
      <c r="K211" s="50" t="s">
        <v>1754</v>
      </c>
      <c r="L211" s="50" t="s">
        <v>1753</v>
      </c>
      <c r="M211" s="133" t="s">
        <v>1752</v>
      </c>
      <c r="N211" s="133" t="s">
        <v>1601</v>
      </c>
      <c r="O211" s="133" t="s">
        <v>1601</v>
      </c>
      <c r="P211" s="133" t="s">
        <v>1601</v>
      </c>
      <c r="Q211" s="133" t="s">
        <v>1755</v>
      </c>
      <c r="R211" s="142" t="s">
        <v>1601</v>
      </c>
      <c r="S211" s="174" t="s">
        <v>1601</v>
      </c>
      <c r="T211" s="175" t="s">
        <v>1754</v>
      </c>
      <c r="U211" s="133" t="s">
        <v>1756</v>
      </c>
      <c r="V211" s="133" t="s">
        <v>1754</v>
      </c>
      <c r="W211" s="133" t="str">
        <f>IF([Access_Indicator2]="Yes","No service",IF([Access_Indicator3]="Available", "Improved",IF([Access_Indicator4]="No", "Limited",IF(AND([Access_Indicator4]="yes", [Access_Indicator5]&lt;=[Access_Indicator6]),"Basic","Limited"))))</f>
        <v>Basic</v>
      </c>
      <c r="X211" s="133" t="str">
        <f>IF([Use_Indicator1]="", "Fill in data", IF([Use_Indicator1]="All", "Improved", IF([Use_Indicator1]="Some", "Basic", IF([Use_Indicator1]="No use", "No Service"))))</f>
        <v>Improved</v>
      </c>
      <c r="Y211" s="134" t="s">
        <v>1601</v>
      </c>
      <c r="Z211" s="134" t="str">
        <f>IF(S211="No data", "No Data", IF([Reliability_Indicator2]="Yes","No Service", IF(S211="Routine", "Improved", IF(S211="Unreliable", "Basic", IF(S211="No O&amp;M", "No service")))))</f>
        <v>No Data</v>
      </c>
      <c r="AA211" s="133" t="str">
        <f>IF([EnvPro_Indicator1]="", "Fill in data", IF([EnvPro_Indicator1]="Significant pollution", "No service", IF(AND([EnvPro_Indicator1]="Not polluting groundwater &amp; not untreated in river", [EnvPro_Indicator2]="No"),"Basic", IF([EnvPro_Indicator2]="Yes", "Improved"))))</f>
        <v>Basic</v>
      </c>
      <c r="AB211" s="134" t="str">
        <f t="shared" si="3"/>
        <v>Basic</v>
      </c>
      <c r="AC211" s="134" t="str">
        <f>IF(OR(San[[#This Row],[Access_SL1]]="No data",San[[#This Row],[Use_SL1]]="No data",San[[#This Row],[Reliability_SL1]]="No data",San[[#This Row],[EnvPro_SL1]]="No data"),"Incomplete", "Complete")</f>
        <v>Incomplete</v>
      </c>
      <c r="AD211" s="176" t="s">
        <v>1601</v>
      </c>
      <c r="AE211" s="176" t="s">
        <v>1601</v>
      </c>
      <c r="AF211" s="136" t="s">
        <v>1601</v>
      </c>
      <c r="AG211" s="136">
        <v>73.591848287574294</v>
      </c>
      <c r="AH211" s="136" t="s">
        <v>1601</v>
      </c>
      <c r="AW211" s="1">
        <f>IFERROR(VLOOKUP(San[[#This Row],[Access_SL1]],$AS$5:$AT$8,2,FALSE),"Error")</f>
        <v>2</v>
      </c>
      <c r="AX211" s="1">
        <f>IFERROR(VLOOKUP(San[[#This Row],[Use_SL1]],$AS$5:$AT$8,2,FALSE),"Error")</f>
        <v>3</v>
      </c>
      <c r="AY211" s="1" t="str">
        <f>IFERROR(VLOOKUP(San[[#This Row],[Use_SL2]],$AS$5:$AT$8,2,FALSE),"Error")</f>
        <v>Error</v>
      </c>
      <c r="AZ211" s="1" t="str">
        <f>IFERROR(VLOOKUP(San[[#This Row],[Reliability_SL1]],$AS$5:$AT$8,2,FALSE),"Error")</f>
        <v>Error</v>
      </c>
      <c r="BA211" s="1">
        <f>IFERROR(VLOOKUP(San[[#This Row],[EnvPro_SL1]],$AS$5:$AT$8,2,FALSE),"Error")</f>
        <v>2</v>
      </c>
    </row>
    <row r="212" spans="2:53">
      <c r="B212" s="133" t="s">
        <v>531</v>
      </c>
      <c r="C212" s="171" t="s">
        <v>1650</v>
      </c>
      <c r="D212" s="171" t="s">
        <v>1646</v>
      </c>
      <c r="E212" s="171" t="s">
        <v>515</v>
      </c>
      <c r="F212" s="172" t="s">
        <v>1612</v>
      </c>
      <c r="G212" s="173" t="s">
        <v>1840</v>
      </c>
      <c r="H212" s="50" t="s">
        <v>1786</v>
      </c>
      <c r="I212" s="50" t="s">
        <v>18</v>
      </c>
      <c r="J212" s="133" t="s">
        <v>1772</v>
      </c>
      <c r="K212" s="50" t="s">
        <v>1754</v>
      </c>
      <c r="L212" s="50" t="s">
        <v>1753</v>
      </c>
      <c r="M212" s="133" t="s">
        <v>1752</v>
      </c>
      <c r="N212" s="133" t="s">
        <v>1601</v>
      </c>
      <c r="O212" s="133" t="s">
        <v>1601</v>
      </c>
      <c r="P212" s="133" t="s">
        <v>1601</v>
      </c>
      <c r="Q212" s="133" t="s">
        <v>1755</v>
      </c>
      <c r="R212" s="142" t="s">
        <v>1601</v>
      </c>
      <c r="S212" s="174" t="s">
        <v>1601</v>
      </c>
      <c r="T212" s="175" t="s">
        <v>1754</v>
      </c>
      <c r="U212" s="133" t="s">
        <v>1756</v>
      </c>
      <c r="V212" s="133" t="s">
        <v>1754</v>
      </c>
      <c r="W212" s="133" t="str">
        <f>IF([Access_Indicator2]="Yes","No service",IF([Access_Indicator3]="Available", "Improved",IF([Access_Indicator4]="No", "Limited",IF(AND([Access_Indicator4]="yes", [Access_Indicator5]&lt;=[Access_Indicator6]),"Basic","Limited"))))</f>
        <v>Basic</v>
      </c>
      <c r="X212" s="133" t="str">
        <f>IF([Use_Indicator1]="", "Fill in data", IF([Use_Indicator1]="All", "Improved", IF([Use_Indicator1]="Some", "Basic", IF([Use_Indicator1]="No use", "No Service"))))</f>
        <v>Improved</v>
      </c>
      <c r="Y212" s="134" t="s">
        <v>1601</v>
      </c>
      <c r="Z212" s="134" t="str">
        <f>IF(S212="No data", "No Data", IF([Reliability_Indicator2]="Yes","No Service", IF(S212="Routine", "Improved", IF(S212="Unreliable", "Basic", IF(S212="No O&amp;M", "No service")))))</f>
        <v>No Data</v>
      </c>
      <c r="AA212" s="133" t="str">
        <f>IF([EnvPro_Indicator1]="", "Fill in data", IF([EnvPro_Indicator1]="Significant pollution", "No service", IF(AND([EnvPro_Indicator1]="Not polluting groundwater &amp; not untreated in river", [EnvPro_Indicator2]="No"),"Basic", IF([EnvPro_Indicator2]="Yes", "Improved"))))</f>
        <v>Basic</v>
      </c>
      <c r="AB212" s="134" t="str">
        <f t="shared" si="3"/>
        <v>Basic</v>
      </c>
      <c r="AC212" s="134" t="str">
        <f>IF(OR(San[[#This Row],[Access_SL1]]="No data",San[[#This Row],[Use_SL1]]="No data",San[[#This Row],[Reliability_SL1]]="No data",San[[#This Row],[EnvPro_SL1]]="No data"),"Incomplete", "Complete")</f>
        <v>Incomplete</v>
      </c>
      <c r="AD212" s="176" t="s">
        <v>1601</v>
      </c>
      <c r="AE212" s="176" t="s">
        <v>1601</v>
      </c>
      <c r="AF212" s="136" t="s">
        <v>1601</v>
      </c>
      <c r="AG212" s="136">
        <v>66.232663458816873</v>
      </c>
      <c r="AH212" s="136" t="s">
        <v>1601</v>
      </c>
      <c r="AW212" s="1">
        <f>IFERROR(VLOOKUP(San[[#This Row],[Access_SL1]],$AS$5:$AT$8,2,FALSE),"Error")</f>
        <v>2</v>
      </c>
      <c r="AX212" s="1">
        <f>IFERROR(VLOOKUP(San[[#This Row],[Use_SL1]],$AS$5:$AT$8,2,FALSE),"Error")</f>
        <v>3</v>
      </c>
      <c r="AY212" s="1" t="str">
        <f>IFERROR(VLOOKUP(San[[#This Row],[Use_SL2]],$AS$5:$AT$8,2,FALSE),"Error")</f>
        <v>Error</v>
      </c>
      <c r="AZ212" s="1" t="str">
        <f>IFERROR(VLOOKUP(San[[#This Row],[Reliability_SL1]],$AS$5:$AT$8,2,FALSE),"Error")</f>
        <v>Error</v>
      </c>
      <c r="BA212" s="1">
        <f>IFERROR(VLOOKUP(San[[#This Row],[EnvPro_SL1]],$AS$5:$AT$8,2,FALSE),"Error")</f>
        <v>2</v>
      </c>
    </row>
    <row r="213" spans="2:53">
      <c r="B213" s="133" t="s">
        <v>532</v>
      </c>
      <c r="C213" s="171" t="s">
        <v>1650</v>
      </c>
      <c r="D213" s="171" t="s">
        <v>1646</v>
      </c>
      <c r="E213" s="171" t="s">
        <v>515</v>
      </c>
      <c r="F213" s="172" t="s">
        <v>1612</v>
      </c>
      <c r="G213" s="173" t="s">
        <v>1841</v>
      </c>
      <c r="H213" s="50" t="s">
        <v>1783</v>
      </c>
      <c r="I213" s="50" t="s">
        <v>18</v>
      </c>
      <c r="J213" s="133" t="s">
        <v>1772</v>
      </c>
      <c r="K213" s="50" t="s">
        <v>1754</v>
      </c>
      <c r="L213" s="50" t="s">
        <v>1753</v>
      </c>
      <c r="M213" s="133" t="s">
        <v>1752</v>
      </c>
      <c r="N213" s="133" t="s">
        <v>1601</v>
      </c>
      <c r="O213" s="133" t="s">
        <v>1601</v>
      </c>
      <c r="P213" s="133" t="s">
        <v>1601</v>
      </c>
      <c r="Q213" s="133" t="s">
        <v>1755</v>
      </c>
      <c r="R213" s="142" t="s">
        <v>1601</v>
      </c>
      <c r="S213" s="174" t="s">
        <v>1601</v>
      </c>
      <c r="T213" s="175" t="s">
        <v>1754</v>
      </c>
      <c r="U213" s="133" t="s">
        <v>1756</v>
      </c>
      <c r="V213" s="133" t="s">
        <v>1754</v>
      </c>
      <c r="W213" s="133" t="str">
        <f>IF([Access_Indicator2]="Yes","No service",IF([Access_Indicator3]="Available", "Improved",IF([Access_Indicator4]="No", "Limited",IF(AND([Access_Indicator4]="yes", [Access_Indicator5]&lt;=[Access_Indicator6]),"Basic","Limited"))))</f>
        <v>Basic</v>
      </c>
      <c r="X213" s="133" t="str">
        <f>IF([Use_Indicator1]="", "Fill in data", IF([Use_Indicator1]="All", "Improved", IF([Use_Indicator1]="Some", "Basic", IF([Use_Indicator1]="No use", "No Service"))))</f>
        <v>Improved</v>
      </c>
      <c r="Y213" s="134" t="s">
        <v>1601</v>
      </c>
      <c r="Z213" s="134" t="str">
        <f>IF(S213="No data", "No Data", IF([Reliability_Indicator2]="Yes","No Service", IF(S213="Routine", "Improved", IF(S213="Unreliable", "Basic", IF(S213="No O&amp;M", "No service")))))</f>
        <v>No Data</v>
      </c>
      <c r="AA213" s="133" t="str">
        <f>IF([EnvPro_Indicator1]="", "Fill in data", IF([EnvPro_Indicator1]="Significant pollution", "No service", IF(AND([EnvPro_Indicator1]="Not polluting groundwater &amp; not untreated in river", [EnvPro_Indicator2]="No"),"Basic", IF([EnvPro_Indicator2]="Yes", "Improved"))))</f>
        <v>Basic</v>
      </c>
      <c r="AB213" s="134" t="str">
        <f t="shared" si="3"/>
        <v>Basic</v>
      </c>
      <c r="AC213" s="134" t="str">
        <f>IF(OR(San[[#This Row],[Access_SL1]]="No data",San[[#This Row],[Use_SL1]]="No data",San[[#This Row],[Reliability_SL1]]="No data",San[[#This Row],[EnvPro_SL1]]="No data"),"Incomplete", "Complete")</f>
        <v>Incomplete</v>
      </c>
      <c r="AD213" s="176" t="s">
        <v>1601</v>
      </c>
      <c r="AE213" s="176" t="s">
        <v>1601</v>
      </c>
      <c r="AF213" s="136" t="s">
        <v>1601</v>
      </c>
      <c r="AG213" s="136">
        <v>79.111236909142363</v>
      </c>
      <c r="AH213" s="136" t="s">
        <v>1601</v>
      </c>
      <c r="AW213" s="1">
        <f>IFERROR(VLOOKUP(San[[#This Row],[Access_SL1]],$AS$5:$AT$8,2,FALSE),"Error")</f>
        <v>2</v>
      </c>
      <c r="AX213" s="1">
        <f>IFERROR(VLOOKUP(San[[#This Row],[Use_SL1]],$AS$5:$AT$8,2,FALSE),"Error")</f>
        <v>3</v>
      </c>
      <c r="AY213" s="1" t="str">
        <f>IFERROR(VLOOKUP(San[[#This Row],[Use_SL2]],$AS$5:$AT$8,2,FALSE),"Error")</f>
        <v>Error</v>
      </c>
      <c r="AZ213" s="1" t="str">
        <f>IFERROR(VLOOKUP(San[[#This Row],[Reliability_SL1]],$AS$5:$AT$8,2,FALSE),"Error")</f>
        <v>Error</v>
      </c>
      <c r="BA213" s="1">
        <f>IFERROR(VLOOKUP(San[[#This Row],[EnvPro_SL1]],$AS$5:$AT$8,2,FALSE),"Error")</f>
        <v>2</v>
      </c>
    </row>
    <row r="214" spans="2:53">
      <c r="B214" s="133" t="s">
        <v>533</v>
      </c>
      <c r="C214" s="171" t="s">
        <v>1650</v>
      </c>
      <c r="D214" s="171" t="s">
        <v>1646</v>
      </c>
      <c r="E214" s="171" t="s">
        <v>515</v>
      </c>
      <c r="F214" s="172" t="s">
        <v>1612</v>
      </c>
      <c r="G214" s="173" t="s">
        <v>1842</v>
      </c>
      <c r="H214" s="50" t="s">
        <v>1783</v>
      </c>
      <c r="I214" s="50" t="s">
        <v>18</v>
      </c>
      <c r="J214" s="133" t="s">
        <v>1772</v>
      </c>
      <c r="K214" s="50" t="s">
        <v>1754</v>
      </c>
      <c r="L214" s="50" t="s">
        <v>1753</v>
      </c>
      <c r="M214" s="133" t="s">
        <v>1752</v>
      </c>
      <c r="N214" s="133" t="s">
        <v>1601</v>
      </c>
      <c r="O214" s="133" t="s">
        <v>1601</v>
      </c>
      <c r="P214" s="133" t="s">
        <v>1601</v>
      </c>
      <c r="Q214" s="133" t="s">
        <v>1755</v>
      </c>
      <c r="R214" s="142" t="s">
        <v>1601</v>
      </c>
      <c r="S214" s="174" t="s">
        <v>1601</v>
      </c>
      <c r="T214" s="175" t="s">
        <v>1754</v>
      </c>
      <c r="U214" s="133" t="s">
        <v>1756</v>
      </c>
      <c r="V214" s="133" t="s">
        <v>1754</v>
      </c>
      <c r="W214" s="133" t="str">
        <f>IF([Access_Indicator2]="Yes","No service",IF([Access_Indicator3]="Available", "Improved",IF([Access_Indicator4]="No", "Limited",IF(AND([Access_Indicator4]="yes", [Access_Indicator5]&lt;=[Access_Indicator6]),"Basic","Limited"))))</f>
        <v>Basic</v>
      </c>
      <c r="X214" s="133" t="str">
        <f>IF([Use_Indicator1]="", "Fill in data", IF([Use_Indicator1]="All", "Improved", IF([Use_Indicator1]="Some", "Basic", IF([Use_Indicator1]="No use", "No Service"))))</f>
        <v>Improved</v>
      </c>
      <c r="Y214" s="134" t="s">
        <v>1601</v>
      </c>
      <c r="Z214" s="134" t="str">
        <f>IF(S214="No data", "No Data", IF([Reliability_Indicator2]="Yes","No Service", IF(S214="Routine", "Improved", IF(S214="Unreliable", "Basic", IF(S214="No O&amp;M", "No service")))))</f>
        <v>No Data</v>
      </c>
      <c r="AA214" s="133" t="str">
        <f>IF([EnvPro_Indicator1]="", "Fill in data", IF([EnvPro_Indicator1]="Significant pollution", "No service", IF(AND([EnvPro_Indicator1]="Not polluting groundwater &amp; not untreated in river", [EnvPro_Indicator2]="No"),"Basic", IF([EnvPro_Indicator2]="Yes", "Improved"))))</f>
        <v>Basic</v>
      </c>
      <c r="AB214" s="134" t="str">
        <f t="shared" si="3"/>
        <v>Basic</v>
      </c>
      <c r="AC214" s="134" t="str">
        <f>IF(OR(San[[#This Row],[Access_SL1]]="No data",San[[#This Row],[Use_SL1]]="No data",San[[#This Row],[Reliability_SL1]]="No data",San[[#This Row],[EnvPro_SL1]]="No data"),"Incomplete", "Complete")</f>
        <v>Incomplete</v>
      </c>
      <c r="AD214" s="176" t="s">
        <v>1601</v>
      </c>
      <c r="AE214" s="176" t="s">
        <v>1601</v>
      </c>
      <c r="AF214" s="136" t="s">
        <v>1601</v>
      </c>
      <c r="AG214" s="136">
        <v>36.795924143787147</v>
      </c>
      <c r="AH214" s="136" t="s">
        <v>1601</v>
      </c>
      <c r="AW214" s="1">
        <f>IFERROR(VLOOKUP(San[[#This Row],[Access_SL1]],$AS$5:$AT$8,2,FALSE),"Error")</f>
        <v>2</v>
      </c>
      <c r="AX214" s="1">
        <f>IFERROR(VLOOKUP(San[[#This Row],[Use_SL1]],$AS$5:$AT$8,2,FALSE),"Error")</f>
        <v>3</v>
      </c>
      <c r="AY214" s="1" t="str">
        <f>IFERROR(VLOOKUP(San[[#This Row],[Use_SL2]],$AS$5:$AT$8,2,FALSE),"Error")</f>
        <v>Error</v>
      </c>
      <c r="AZ214" s="1" t="str">
        <f>IFERROR(VLOOKUP(San[[#This Row],[Reliability_SL1]],$AS$5:$AT$8,2,FALSE),"Error")</f>
        <v>Error</v>
      </c>
      <c r="BA214" s="1">
        <f>IFERROR(VLOOKUP(San[[#This Row],[EnvPro_SL1]],$AS$5:$AT$8,2,FALSE),"Error")</f>
        <v>2</v>
      </c>
    </row>
    <row r="215" spans="2:53">
      <c r="B215" s="133" t="s">
        <v>534</v>
      </c>
      <c r="C215" s="171" t="s">
        <v>1650</v>
      </c>
      <c r="D215" s="171" t="s">
        <v>1646</v>
      </c>
      <c r="E215" s="171" t="s">
        <v>515</v>
      </c>
      <c r="F215" s="172" t="s">
        <v>1612</v>
      </c>
      <c r="G215" s="173" t="s">
        <v>1843</v>
      </c>
      <c r="H215" s="50" t="s">
        <v>1783</v>
      </c>
      <c r="I215" s="50" t="s">
        <v>18</v>
      </c>
      <c r="J215" s="133" t="s">
        <v>1772</v>
      </c>
      <c r="K215" s="50" t="s">
        <v>1754</v>
      </c>
      <c r="L215" s="50" t="s">
        <v>1753</v>
      </c>
      <c r="M215" s="133" t="s">
        <v>1752</v>
      </c>
      <c r="N215" s="133" t="s">
        <v>1601</v>
      </c>
      <c r="O215" s="133" t="s">
        <v>1601</v>
      </c>
      <c r="P215" s="133" t="s">
        <v>1601</v>
      </c>
      <c r="Q215" s="133" t="s">
        <v>1755</v>
      </c>
      <c r="R215" s="142" t="s">
        <v>1601</v>
      </c>
      <c r="S215" s="174" t="s">
        <v>1601</v>
      </c>
      <c r="T215" s="175" t="s">
        <v>1754</v>
      </c>
      <c r="U215" s="133" t="s">
        <v>1756</v>
      </c>
      <c r="V215" s="133" t="s">
        <v>1754</v>
      </c>
      <c r="W215" s="133" t="str">
        <f>IF([Access_Indicator2]="Yes","No service",IF([Access_Indicator3]="Available", "Improved",IF([Access_Indicator4]="No", "Limited",IF(AND([Access_Indicator4]="yes", [Access_Indicator5]&lt;=[Access_Indicator6]),"Basic","Limited"))))</f>
        <v>Basic</v>
      </c>
      <c r="X215" s="133" t="str">
        <f>IF([Use_Indicator1]="", "Fill in data", IF([Use_Indicator1]="All", "Improved", IF([Use_Indicator1]="Some", "Basic", IF([Use_Indicator1]="No use", "No Service"))))</f>
        <v>Improved</v>
      </c>
      <c r="Y215" s="134" t="s">
        <v>1601</v>
      </c>
      <c r="Z215" s="134" t="str">
        <f>IF(S215="No data", "No Data", IF([Reliability_Indicator2]="Yes","No Service", IF(S215="Routine", "Improved", IF(S215="Unreliable", "Basic", IF(S215="No O&amp;M", "No service")))))</f>
        <v>No Data</v>
      </c>
      <c r="AA215" s="133" t="str">
        <f>IF([EnvPro_Indicator1]="", "Fill in data", IF([EnvPro_Indicator1]="Significant pollution", "No service", IF(AND([EnvPro_Indicator1]="Not polluting groundwater &amp; not untreated in river", [EnvPro_Indicator2]="No"),"Basic", IF([EnvPro_Indicator2]="Yes", "Improved"))))</f>
        <v>Basic</v>
      </c>
      <c r="AB215" s="134" t="str">
        <f t="shared" si="3"/>
        <v>Basic</v>
      </c>
      <c r="AC215" s="134" t="str">
        <f>IF(OR(San[[#This Row],[Access_SL1]]="No data",San[[#This Row],[Use_SL1]]="No data",San[[#This Row],[Reliability_SL1]]="No data",San[[#This Row],[EnvPro_SL1]]="No data"),"Incomplete", "Complete")</f>
        <v>Incomplete</v>
      </c>
      <c r="AD215" s="176" t="s">
        <v>1601</v>
      </c>
      <c r="AE215" s="176" t="s">
        <v>1601</v>
      </c>
      <c r="AF215" s="136" t="s">
        <v>1601</v>
      </c>
      <c r="AG215" s="136">
        <v>58.873478630059438</v>
      </c>
      <c r="AH215" s="136" t="s">
        <v>1601</v>
      </c>
      <c r="AW215" s="1">
        <f>IFERROR(VLOOKUP(San[[#This Row],[Access_SL1]],$AS$5:$AT$8,2,FALSE),"Error")</f>
        <v>2</v>
      </c>
      <c r="AX215" s="1">
        <f>IFERROR(VLOOKUP(San[[#This Row],[Use_SL1]],$AS$5:$AT$8,2,FALSE),"Error")</f>
        <v>3</v>
      </c>
      <c r="AY215" s="1" t="str">
        <f>IFERROR(VLOOKUP(San[[#This Row],[Use_SL2]],$AS$5:$AT$8,2,FALSE),"Error")</f>
        <v>Error</v>
      </c>
      <c r="AZ215" s="1" t="str">
        <f>IFERROR(VLOOKUP(San[[#This Row],[Reliability_SL1]],$AS$5:$AT$8,2,FALSE),"Error")</f>
        <v>Error</v>
      </c>
      <c r="BA215" s="1">
        <f>IFERROR(VLOOKUP(San[[#This Row],[EnvPro_SL1]],$AS$5:$AT$8,2,FALSE),"Error")</f>
        <v>2</v>
      </c>
    </row>
    <row r="216" spans="2:53">
      <c r="B216" s="133" t="s">
        <v>535</v>
      </c>
      <c r="C216" s="171" t="s">
        <v>1650</v>
      </c>
      <c r="D216" s="171" t="s">
        <v>1646</v>
      </c>
      <c r="E216" s="171" t="s">
        <v>515</v>
      </c>
      <c r="F216" s="172" t="s">
        <v>1612</v>
      </c>
      <c r="G216" s="173" t="s">
        <v>1795</v>
      </c>
      <c r="H216" s="50" t="s">
        <v>1783</v>
      </c>
      <c r="I216" s="50" t="s">
        <v>18</v>
      </c>
      <c r="J216" s="133" t="s">
        <v>1772</v>
      </c>
      <c r="K216" s="50" t="s">
        <v>1754</v>
      </c>
      <c r="L216" s="50" t="s">
        <v>1753</v>
      </c>
      <c r="M216" s="133" t="s">
        <v>1752</v>
      </c>
      <c r="N216" s="133" t="s">
        <v>1601</v>
      </c>
      <c r="O216" s="133" t="s">
        <v>1601</v>
      </c>
      <c r="P216" s="133" t="s">
        <v>1601</v>
      </c>
      <c r="Q216" s="133" t="s">
        <v>1755</v>
      </c>
      <c r="R216" s="142" t="s">
        <v>1601</v>
      </c>
      <c r="S216" s="174" t="s">
        <v>1601</v>
      </c>
      <c r="T216" s="175" t="s">
        <v>1754</v>
      </c>
      <c r="U216" s="133" t="s">
        <v>1756</v>
      </c>
      <c r="V216" s="133" t="s">
        <v>1754</v>
      </c>
      <c r="W216" s="133" t="str">
        <f>IF([Access_Indicator2]="Yes","No service",IF([Access_Indicator3]="Available", "Improved",IF([Access_Indicator4]="No", "Limited",IF(AND([Access_Indicator4]="yes", [Access_Indicator5]&lt;=[Access_Indicator6]),"Basic","Limited"))))</f>
        <v>Basic</v>
      </c>
      <c r="X216" s="133" t="str">
        <f>IF([Use_Indicator1]="", "Fill in data", IF([Use_Indicator1]="All", "Improved", IF([Use_Indicator1]="Some", "Basic", IF([Use_Indicator1]="No use", "No Service"))))</f>
        <v>Improved</v>
      </c>
      <c r="Y216" s="134" t="s">
        <v>1601</v>
      </c>
      <c r="Z216" s="134" t="str">
        <f>IF(S216="No data", "No Data", IF([Reliability_Indicator2]="Yes","No Service", IF(S216="Routine", "Improved", IF(S216="Unreliable", "Basic", IF(S216="No O&amp;M", "No service")))))</f>
        <v>No Data</v>
      </c>
      <c r="AA216" s="133" t="str">
        <f>IF([EnvPro_Indicator1]="", "Fill in data", IF([EnvPro_Indicator1]="Significant pollution", "No service", IF(AND([EnvPro_Indicator1]="Not polluting groundwater &amp; not untreated in river", [EnvPro_Indicator2]="No"),"Basic", IF([EnvPro_Indicator2]="Yes", "Improved"))))</f>
        <v>Basic</v>
      </c>
      <c r="AB216" s="134" t="str">
        <f t="shared" si="3"/>
        <v>Basic</v>
      </c>
      <c r="AC216" s="134" t="str">
        <f>IF(OR(San[[#This Row],[Access_SL1]]="No data",San[[#This Row],[Use_SL1]]="No data",San[[#This Row],[Reliability_SL1]]="No data",San[[#This Row],[EnvPro_SL1]]="No data"),"Incomplete", "Complete")</f>
        <v>Incomplete</v>
      </c>
      <c r="AD216" s="176" t="s">
        <v>1601</v>
      </c>
      <c r="AE216" s="176" t="s">
        <v>1601</v>
      </c>
      <c r="AF216" s="136" t="s">
        <v>1601</v>
      </c>
      <c r="AG216" s="136">
        <v>73.591848287574294</v>
      </c>
      <c r="AH216" s="136" t="s">
        <v>1601</v>
      </c>
      <c r="AW216" s="1">
        <f>IFERROR(VLOOKUP(San[[#This Row],[Access_SL1]],$AS$5:$AT$8,2,FALSE),"Error")</f>
        <v>2</v>
      </c>
      <c r="AX216" s="1">
        <f>IFERROR(VLOOKUP(San[[#This Row],[Use_SL1]],$AS$5:$AT$8,2,FALSE),"Error")</f>
        <v>3</v>
      </c>
      <c r="AY216" s="1" t="str">
        <f>IFERROR(VLOOKUP(San[[#This Row],[Use_SL2]],$AS$5:$AT$8,2,FALSE),"Error")</f>
        <v>Error</v>
      </c>
      <c r="AZ216" s="1" t="str">
        <f>IFERROR(VLOOKUP(San[[#This Row],[Reliability_SL1]],$AS$5:$AT$8,2,FALSE),"Error")</f>
        <v>Error</v>
      </c>
      <c r="BA216" s="1">
        <f>IFERROR(VLOOKUP(San[[#This Row],[EnvPro_SL1]],$AS$5:$AT$8,2,FALSE),"Error")</f>
        <v>2</v>
      </c>
    </row>
    <row r="217" spans="2:53">
      <c r="B217" s="133" t="s">
        <v>536</v>
      </c>
      <c r="C217" s="171" t="s">
        <v>1650</v>
      </c>
      <c r="D217" s="171" t="s">
        <v>1646</v>
      </c>
      <c r="E217" s="171" t="s">
        <v>515</v>
      </c>
      <c r="F217" s="172" t="s">
        <v>1612</v>
      </c>
      <c r="G217" s="173" t="s">
        <v>1844</v>
      </c>
      <c r="H217" s="50" t="s">
        <v>1783</v>
      </c>
      <c r="I217" s="50" t="s">
        <v>18</v>
      </c>
      <c r="J217" s="133" t="s">
        <v>1772</v>
      </c>
      <c r="K217" s="50" t="s">
        <v>1754</v>
      </c>
      <c r="L217" s="50" t="s">
        <v>1753</v>
      </c>
      <c r="M217" s="133" t="s">
        <v>1752</v>
      </c>
      <c r="N217" s="133" t="s">
        <v>1601</v>
      </c>
      <c r="O217" s="133" t="s">
        <v>1601</v>
      </c>
      <c r="P217" s="133" t="s">
        <v>1601</v>
      </c>
      <c r="Q217" s="133" t="s">
        <v>1755</v>
      </c>
      <c r="R217" s="142" t="s">
        <v>1601</v>
      </c>
      <c r="S217" s="174" t="s">
        <v>1601</v>
      </c>
      <c r="T217" s="175" t="s">
        <v>1752</v>
      </c>
      <c r="U217" s="133" t="s">
        <v>1756</v>
      </c>
      <c r="V217" s="133" t="s">
        <v>1754</v>
      </c>
      <c r="W217" s="133" t="str">
        <f>IF([Access_Indicator2]="Yes","No service",IF([Access_Indicator3]="Available", "Improved",IF([Access_Indicator4]="No", "Limited",IF(AND([Access_Indicator4]="yes", [Access_Indicator5]&lt;=[Access_Indicator6]),"Basic","Limited"))))</f>
        <v>Basic</v>
      </c>
      <c r="X217" s="133" t="str">
        <f>IF([Use_Indicator1]="", "Fill in data", IF([Use_Indicator1]="All", "Improved", IF([Use_Indicator1]="Some", "Basic", IF([Use_Indicator1]="No use", "No Service"))))</f>
        <v>Improved</v>
      </c>
      <c r="Y217" s="134" t="s">
        <v>1601</v>
      </c>
      <c r="Z217" s="134" t="str">
        <f>IF(S217="No data", "No Data", IF([Reliability_Indicator2]="Yes","No Service", IF(S217="Routine", "Improved", IF(S217="Unreliable", "Basic", IF(S217="No O&amp;M", "No service")))))</f>
        <v>No Data</v>
      </c>
      <c r="AA217" s="133" t="str">
        <f>IF([EnvPro_Indicator1]="", "Fill in data", IF([EnvPro_Indicator1]="Significant pollution", "No service", IF(AND([EnvPro_Indicator1]="Not polluting groundwater &amp; not untreated in river", [EnvPro_Indicator2]="No"),"Basic", IF([EnvPro_Indicator2]="Yes", "Improved"))))</f>
        <v>Basic</v>
      </c>
      <c r="AB217" s="134" t="str">
        <f t="shared" si="3"/>
        <v>Basic</v>
      </c>
      <c r="AC217" s="134" t="str">
        <f>IF(OR(San[[#This Row],[Access_SL1]]="No data",San[[#This Row],[Use_SL1]]="No data",San[[#This Row],[Reliability_SL1]]="No data",San[[#This Row],[EnvPro_SL1]]="No data"),"Incomplete", "Complete")</f>
        <v>Incomplete</v>
      </c>
      <c r="AD217" s="176" t="s">
        <v>1601</v>
      </c>
      <c r="AE217" s="176" t="s">
        <v>1601</v>
      </c>
      <c r="AF217" s="136" t="s">
        <v>1601</v>
      </c>
      <c r="AG217" s="136">
        <v>126.94593829606565</v>
      </c>
      <c r="AH217" s="136" t="s">
        <v>1601</v>
      </c>
      <c r="AW217" s="1">
        <f>IFERROR(VLOOKUP(San[[#This Row],[Access_SL1]],$AS$5:$AT$8,2,FALSE),"Error")</f>
        <v>2</v>
      </c>
      <c r="AX217" s="1">
        <f>IFERROR(VLOOKUP(San[[#This Row],[Use_SL1]],$AS$5:$AT$8,2,FALSE),"Error")</f>
        <v>3</v>
      </c>
      <c r="AY217" s="1" t="str">
        <f>IFERROR(VLOOKUP(San[[#This Row],[Use_SL2]],$AS$5:$AT$8,2,FALSE),"Error")</f>
        <v>Error</v>
      </c>
      <c r="AZ217" s="1" t="str">
        <f>IFERROR(VLOOKUP(San[[#This Row],[Reliability_SL1]],$AS$5:$AT$8,2,FALSE),"Error")</f>
        <v>Error</v>
      </c>
      <c r="BA217" s="1">
        <f>IFERROR(VLOOKUP(San[[#This Row],[EnvPro_SL1]],$AS$5:$AT$8,2,FALSE),"Error")</f>
        <v>2</v>
      </c>
    </row>
    <row r="218" spans="2:53">
      <c r="B218" s="133" t="s">
        <v>537</v>
      </c>
      <c r="C218" s="171" t="s">
        <v>1650</v>
      </c>
      <c r="D218" s="171" t="s">
        <v>1646</v>
      </c>
      <c r="E218" s="171" t="s">
        <v>515</v>
      </c>
      <c r="F218" s="172" t="s">
        <v>1612</v>
      </c>
      <c r="G218" s="173" t="s">
        <v>1845</v>
      </c>
      <c r="H218" s="50" t="s">
        <v>1783</v>
      </c>
      <c r="I218" s="50" t="s">
        <v>18</v>
      </c>
      <c r="J218" s="133" t="s">
        <v>1772</v>
      </c>
      <c r="K218" s="50" t="s">
        <v>1754</v>
      </c>
      <c r="L218" s="50" t="s">
        <v>1753</v>
      </c>
      <c r="M218" s="133" t="s">
        <v>1752</v>
      </c>
      <c r="N218" s="133" t="s">
        <v>1601</v>
      </c>
      <c r="O218" s="133" t="s">
        <v>1601</v>
      </c>
      <c r="P218" s="133" t="s">
        <v>1601</v>
      </c>
      <c r="Q218" s="133" t="s">
        <v>1755</v>
      </c>
      <c r="R218" s="142" t="s">
        <v>1601</v>
      </c>
      <c r="S218" s="174" t="s">
        <v>1601</v>
      </c>
      <c r="T218" s="175" t="s">
        <v>1752</v>
      </c>
      <c r="U218" s="133" t="s">
        <v>1756</v>
      </c>
      <c r="V218" s="133" t="s">
        <v>1754</v>
      </c>
      <c r="W218" s="133" t="str">
        <f>IF([Access_Indicator2]="Yes","No service",IF([Access_Indicator3]="Available", "Improved",IF([Access_Indicator4]="No", "Limited",IF(AND([Access_Indicator4]="yes", [Access_Indicator5]&lt;=[Access_Indicator6]),"Basic","Limited"))))</f>
        <v>Basic</v>
      </c>
      <c r="X218" s="133" t="str">
        <f>IF([Use_Indicator1]="", "Fill in data", IF([Use_Indicator1]="All", "Improved", IF([Use_Indicator1]="Some", "Basic", IF([Use_Indicator1]="No use", "No Service"))))</f>
        <v>Improved</v>
      </c>
      <c r="Y218" s="134" t="s">
        <v>1601</v>
      </c>
      <c r="Z218" s="134" t="str">
        <f>IF(S218="No data", "No Data", IF([Reliability_Indicator2]="Yes","No Service", IF(S218="Routine", "Improved", IF(S218="Unreliable", "Basic", IF(S218="No O&amp;M", "No service")))))</f>
        <v>No Data</v>
      </c>
      <c r="AA218" s="133" t="str">
        <f>IF([EnvPro_Indicator1]="", "Fill in data", IF([EnvPro_Indicator1]="Significant pollution", "No service", IF(AND([EnvPro_Indicator1]="Not polluting groundwater &amp; not untreated in river", [EnvPro_Indicator2]="No"),"Basic", IF([EnvPro_Indicator2]="Yes", "Improved"))))</f>
        <v>Basic</v>
      </c>
      <c r="AB218" s="134" t="str">
        <f t="shared" si="3"/>
        <v>Basic</v>
      </c>
      <c r="AC218" s="134" t="str">
        <f>IF(OR(San[[#This Row],[Access_SL1]]="No data",San[[#This Row],[Use_SL1]]="No data",San[[#This Row],[Reliability_SL1]]="No data",San[[#This Row],[EnvPro_SL1]]="No data"),"Incomplete", "Complete")</f>
        <v>Incomplete</v>
      </c>
      <c r="AD218" s="176" t="s">
        <v>1601</v>
      </c>
      <c r="AE218" s="176" t="s">
        <v>1601</v>
      </c>
      <c r="AF218" s="136" t="s">
        <v>1601</v>
      </c>
      <c r="AG218" s="136">
        <v>103.02858760260399</v>
      </c>
      <c r="AH218" s="136" t="s">
        <v>1601</v>
      </c>
      <c r="AW218" s="1">
        <f>IFERROR(VLOOKUP(San[[#This Row],[Access_SL1]],$AS$5:$AT$8,2,FALSE),"Error")</f>
        <v>2</v>
      </c>
      <c r="AX218" s="1">
        <f>IFERROR(VLOOKUP(San[[#This Row],[Use_SL1]],$AS$5:$AT$8,2,FALSE),"Error")</f>
        <v>3</v>
      </c>
      <c r="AY218" s="1" t="str">
        <f>IFERROR(VLOOKUP(San[[#This Row],[Use_SL2]],$AS$5:$AT$8,2,FALSE),"Error")</f>
        <v>Error</v>
      </c>
      <c r="AZ218" s="1" t="str">
        <f>IFERROR(VLOOKUP(San[[#This Row],[Reliability_SL1]],$AS$5:$AT$8,2,FALSE),"Error")</f>
        <v>Error</v>
      </c>
      <c r="BA218" s="1">
        <f>IFERROR(VLOOKUP(San[[#This Row],[EnvPro_SL1]],$AS$5:$AT$8,2,FALSE),"Error")</f>
        <v>2</v>
      </c>
    </row>
    <row r="219" spans="2:53">
      <c r="B219" s="133" t="s">
        <v>538</v>
      </c>
      <c r="C219" s="171" t="s">
        <v>1650</v>
      </c>
      <c r="D219" s="171" t="s">
        <v>1646</v>
      </c>
      <c r="E219" s="171" t="s">
        <v>515</v>
      </c>
      <c r="F219" s="172" t="s">
        <v>1612</v>
      </c>
      <c r="G219" s="173" t="s">
        <v>1797</v>
      </c>
      <c r="H219" s="50" t="s">
        <v>1786</v>
      </c>
      <c r="I219" s="50" t="s">
        <v>18</v>
      </c>
      <c r="J219" s="133" t="s">
        <v>1772</v>
      </c>
      <c r="K219" s="50" t="s">
        <v>1754</v>
      </c>
      <c r="L219" s="50" t="s">
        <v>1753</v>
      </c>
      <c r="M219" s="133" t="s">
        <v>1752</v>
      </c>
      <c r="N219" s="133" t="s">
        <v>1601</v>
      </c>
      <c r="O219" s="133" t="s">
        <v>1601</v>
      </c>
      <c r="P219" s="133" t="s">
        <v>1601</v>
      </c>
      <c r="Q219" s="133" t="s">
        <v>1755</v>
      </c>
      <c r="R219" s="142" t="s">
        <v>1601</v>
      </c>
      <c r="S219" s="174" t="s">
        <v>1601</v>
      </c>
      <c r="T219" s="175" t="s">
        <v>1754</v>
      </c>
      <c r="U219" s="133" t="s">
        <v>1756</v>
      </c>
      <c r="V219" s="133" t="s">
        <v>1754</v>
      </c>
      <c r="W219" s="133" t="str">
        <f>IF([Access_Indicator2]="Yes","No service",IF([Access_Indicator3]="Available", "Improved",IF([Access_Indicator4]="No", "Limited",IF(AND([Access_Indicator4]="yes", [Access_Indicator5]&lt;=[Access_Indicator6]),"Basic","Limited"))))</f>
        <v>Basic</v>
      </c>
      <c r="X219" s="133" t="str">
        <f>IF([Use_Indicator1]="", "Fill in data", IF([Use_Indicator1]="All", "Improved", IF([Use_Indicator1]="Some", "Basic", IF([Use_Indicator1]="No use", "No Service"))))</f>
        <v>Improved</v>
      </c>
      <c r="Y219" s="134" t="s">
        <v>1601</v>
      </c>
      <c r="Z219" s="134" t="str">
        <f>IF(S219="No data", "No Data", IF([Reliability_Indicator2]="Yes","No Service", IF(S219="Routine", "Improved", IF(S219="Unreliable", "Basic", IF(S219="No O&amp;M", "No service")))))</f>
        <v>No Data</v>
      </c>
      <c r="AA219" s="133" t="str">
        <f>IF([EnvPro_Indicator1]="", "Fill in data", IF([EnvPro_Indicator1]="Significant pollution", "No service", IF(AND([EnvPro_Indicator1]="Not polluting groundwater &amp; not untreated in river", [EnvPro_Indicator2]="No"),"Basic", IF([EnvPro_Indicator2]="Yes", "Improved"))))</f>
        <v>Basic</v>
      </c>
      <c r="AB219" s="134" t="str">
        <f t="shared" si="3"/>
        <v>Basic</v>
      </c>
      <c r="AC219" s="134" t="str">
        <f>IF(OR(San[[#This Row],[Access_SL1]]="No data",San[[#This Row],[Use_SL1]]="No data",San[[#This Row],[Reliability_SL1]]="No data",San[[#This Row],[EnvPro_SL1]]="No data"),"Incomplete", "Complete")</f>
        <v>Incomplete</v>
      </c>
      <c r="AD219" s="176" t="s">
        <v>1601</v>
      </c>
      <c r="AE219" s="176" t="s">
        <v>1601</v>
      </c>
      <c r="AF219" s="136" t="s">
        <v>1601</v>
      </c>
      <c r="AG219" s="136">
        <v>72.671950183979618</v>
      </c>
      <c r="AH219" s="136" t="s">
        <v>1601</v>
      </c>
      <c r="AW219" s="1">
        <f>IFERROR(VLOOKUP(San[[#This Row],[Access_SL1]],$AS$5:$AT$8,2,FALSE),"Error")</f>
        <v>2</v>
      </c>
      <c r="AX219" s="1">
        <f>IFERROR(VLOOKUP(San[[#This Row],[Use_SL1]],$AS$5:$AT$8,2,FALSE),"Error")</f>
        <v>3</v>
      </c>
      <c r="AY219" s="1" t="str">
        <f>IFERROR(VLOOKUP(San[[#This Row],[Use_SL2]],$AS$5:$AT$8,2,FALSE),"Error")</f>
        <v>Error</v>
      </c>
      <c r="AZ219" s="1" t="str">
        <f>IFERROR(VLOOKUP(San[[#This Row],[Reliability_SL1]],$AS$5:$AT$8,2,FALSE),"Error")</f>
        <v>Error</v>
      </c>
      <c r="BA219" s="1">
        <f>IFERROR(VLOOKUP(San[[#This Row],[EnvPro_SL1]],$AS$5:$AT$8,2,FALSE),"Error")</f>
        <v>2</v>
      </c>
    </row>
    <row r="220" spans="2:53">
      <c r="B220" s="133" t="s">
        <v>539</v>
      </c>
      <c r="C220" s="171" t="s">
        <v>1650</v>
      </c>
      <c r="D220" s="171" t="s">
        <v>1646</v>
      </c>
      <c r="E220" s="171" t="s">
        <v>515</v>
      </c>
      <c r="F220" s="172" t="s">
        <v>1612</v>
      </c>
      <c r="G220" s="173" t="s">
        <v>1846</v>
      </c>
      <c r="H220" s="50" t="s">
        <v>1783</v>
      </c>
      <c r="I220" s="50" t="s">
        <v>18</v>
      </c>
      <c r="J220" s="133" t="s">
        <v>1772</v>
      </c>
      <c r="K220" s="50" t="s">
        <v>1754</v>
      </c>
      <c r="L220" s="50" t="s">
        <v>1753</v>
      </c>
      <c r="M220" s="133" t="s">
        <v>1752</v>
      </c>
      <c r="N220" s="133" t="s">
        <v>1601</v>
      </c>
      <c r="O220" s="133" t="s">
        <v>1601</v>
      </c>
      <c r="P220" s="133" t="s">
        <v>1601</v>
      </c>
      <c r="Q220" s="133" t="s">
        <v>1755</v>
      </c>
      <c r="R220" s="142" t="s">
        <v>1601</v>
      </c>
      <c r="S220" s="174" t="s">
        <v>1601</v>
      </c>
      <c r="T220" s="175" t="s">
        <v>1752</v>
      </c>
      <c r="U220" s="133" t="s">
        <v>1756</v>
      </c>
      <c r="V220" s="133" t="s">
        <v>1754</v>
      </c>
      <c r="W220" s="133" t="str">
        <f>IF([Access_Indicator2]="Yes","No service",IF([Access_Indicator3]="Available", "Improved",IF([Access_Indicator4]="No", "Limited",IF(AND([Access_Indicator4]="yes", [Access_Indicator5]&lt;=[Access_Indicator6]),"Basic","Limited"))))</f>
        <v>Basic</v>
      </c>
      <c r="X220" s="133" t="str">
        <f>IF([Use_Indicator1]="", "Fill in data", IF([Use_Indicator1]="All", "Improved", IF([Use_Indicator1]="Some", "Basic", IF([Use_Indicator1]="No use", "No Service"))))</f>
        <v>Improved</v>
      </c>
      <c r="Y220" s="134" t="s">
        <v>1601</v>
      </c>
      <c r="Z220" s="134" t="str">
        <f>IF(S220="No data", "No Data", IF([Reliability_Indicator2]="Yes","No Service", IF(S220="Routine", "Improved", IF(S220="Unreliable", "Basic", IF(S220="No O&amp;M", "No service")))))</f>
        <v>No Data</v>
      </c>
      <c r="AA220" s="133" t="str">
        <f>IF([EnvPro_Indicator1]="", "Fill in data", IF([EnvPro_Indicator1]="Significant pollution", "No service", IF(AND([EnvPro_Indicator1]="Not polluting groundwater &amp; not untreated in river", [EnvPro_Indicator2]="No"),"Basic", IF([EnvPro_Indicator2]="Yes", "Improved"))))</f>
        <v>Basic</v>
      </c>
      <c r="AB220" s="134" t="str">
        <f t="shared" si="3"/>
        <v>Basic</v>
      </c>
      <c r="AC220" s="134" t="str">
        <f>IF(OR(San[[#This Row],[Access_SL1]]="No data",San[[#This Row],[Use_SL1]]="No data",San[[#This Row],[Reliability_SL1]]="No data",San[[#This Row],[EnvPro_SL1]]="No data"),"Incomplete", "Complete")</f>
        <v>Incomplete</v>
      </c>
      <c r="AD220" s="176" t="s">
        <v>1601</v>
      </c>
      <c r="AE220" s="176" t="s">
        <v>1601</v>
      </c>
      <c r="AF220" s="136" t="s">
        <v>1601</v>
      </c>
      <c r="AG220" s="136">
        <v>75.431644494763646</v>
      </c>
      <c r="AH220" s="136" t="s">
        <v>1601</v>
      </c>
      <c r="AW220" s="1">
        <f>IFERROR(VLOOKUP(San[[#This Row],[Access_SL1]],$AS$5:$AT$8,2,FALSE),"Error")</f>
        <v>2</v>
      </c>
      <c r="AX220" s="1">
        <f>IFERROR(VLOOKUP(San[[#This Row],[Use_SL1]],$AS$5:$AT$8,2,FALSE),"Error")</f>
        <v>3</v>
      </c>
      <c r="AY220" s="1" t="str">
        <f>IFERROR(VLOOKUP(San[[#This Row],[Use_SL2]],$AS$5:$AT$8,2,FALSE),"Error")</f>
        <v>Error</v>
      </c>
      <c r="AZ220" s="1" t="str">
        <f>IFERROR(VLOOKUP(San[[#This Row],[Reliability_SL1]],$AS$5:$AT$8,2,FALSE),"Error")</f>
        <v>Error</v>
      </c>
      <c r="BA220" s="1">
        <f>IFERROR(VLOOKUP(San[[#This Row],[EnvPro_SL1]],$AS$5:$AT$8,2,FALSE),"Error")</f>
        <v>2</v>
      </c>
    </row>
    <row r="221" spans="2:53">
      <c r="B221" s="133" t="s">
        <v>540</v>
      </c>
      <c r="C221" s="171" t="s">
        <v>1650</v>
      </c>
      <c r="D221" s="171" t="s">
        <v>1646</v>
      </c>
      <c r="E221" s="171" t="s">
        <v>515</v>
      </c>
      <c r="F221" s="172" t="s">
        <v>1612</v>
      </c>
      <c r="G221" s="173" t="s">
        <v>1798</v>
      </c>
      <c r="H221" s="50" t="s">
        <v>1786</v>
      </c>
      <c r="I221" s="50" t="s">
        <v>18</v>
      </c>
      <c r="J221" s="133" t="s">
        <v>1772</v>
      </c>
      <c r="K221" s="50" t="s">
        <v>1754</v>
      </c>
      <c r="L221" s="50" t="s">
        <v>1753</v>
      </c>
      <c r="M221" s="133" t="s">
        <v>1752</v>
      </c>
      <c r="N221" s="133" t="s">
        <v>1601</v>
      </c>
      <c r="O221" s="133" t="s">
        <v>1601</v>
      </c>
      <c r="P221" s="133" t="s">
        <v>1601</v>
      </c>
      <c r="Q221" s="133" t="s">
        <v>1755</v>
      </c>
      <c r="R221" s="142" t="s">
        <v>1601</v>
      </c>
      <c r="S221" s="174" t="s">
        <v>1601</v>
      </c>
      <c r="T221" s="175" t="s">
        <v>1754</v>
      </c>
      <c r="U221" s="133" t="s">
        <v>1756</v>
      </c>
      <c r="V221" s="133" t="s">
        <v>1754</v>
      </c>
      <c r="W221" s="133" t="str">
        <f>IF([Access_Indicator2]="Yes","No service",IF([Access_Indicator3]="Available", "Improved",IF([Access_Indicator4]="No", "Limited",IF(AND([Access_Indicator4]="yes", [Access_Indicator5]&lt;=[Access_Indicator6]),"Basic","Limited"))))</f>
        <v>Basic</v>
      </c>
      <c r="X221" s="133" t="str">
        <f>IF([Use_Indicator1]="", "Fill in data", IF([Use_Indicator1]="All", "Improved", IF([Use_Indicator1]="Some", "Basic", IF([Use_Indicator1]="No use", "No Service"))))</f>
        <v>Improved</v>
      </c>
      <c r="Y221" s="134" t="s">
        <v>1601</v>
      </c>
      <c r="Z221" s="134" t="str">
        <f>IF(S221="No data", "No Data", IF([Reliability_Indicator2]="Yes","No Service", IF(S221="Routine", "Improved", IF(S221="Unreliable", "Basic", IF(S221="No O&amp;M", "No service")))))</f>
        <v>No Data</v>
      </c>
      <c r="AA221" s="133" t="str">
        <f>IF([EnvPro_Indicator1]="", "Fill in data", IF([EnvPro_Indicator1]="Significant pollution", "No service", IF(AND([EnvPro_Indicator1]="Not polluting groundwater &amp; not untreated in river", [EnvPro_Indicator2]="No"),"Basic", IF([EnvPro_Indicator2]="Yes", "Improved"))))</f>
        <v>Basic</v>
      </c>
      <c r="AB221" s="134" t="str">
        <f t="shared" si="3"/>
        <v>Basic</v>
      </c>
      <c r="AC221" s="134" t="str">
        <f>IF(OR(San[[#This Row],[Access_SL1]]="No data",San[[#This Row],[Use_SL1]]="No data",San[[#This Row],[Reliability_SL1]]="No data",San[[#This Row],[EnvPro_SL1]]="No data"),"Incomplete", "Complete")</f>
        <v>Incomplete</v>
      </c>
      <c r="AD221" s="176" t="s">
        <v>1601</v>
      </c>
      <c r="AE221" s="176" t="s">
        <v>1601</v>
      </c>
      <c r="AF221" s="136" t="s">
        <v>1601</v>
      </c>
      <c r="AG221" s="136">
        <v>95.669402773846599</v>
      </c>
      <c r="AH221" s="136" t="s">
        <v>1601</v>
      </c>
      <c r="AW221" s="1">
        <f>IFERROR(VLOOKUP(San[[#This Row],[Access_SL1]],$AS$5:$AT$8,2,FALSE),"Error")</f>
        <v>2</v>
      </c>
      <c r="AX221" s="1">
        <f>IFERROR(VLOOKUP(San[[#This Row],[Use_SL1]],$AS$5:$AT$8,2,FALSE),"Error")</f>
        <v>3</v>
      </c>
      <c r="AY221" s="1" t="str">
        <f>IFERROR(VLOOKUP(San[[#This Row],[Use_SL2]],$AS$5:$AT$8,2,FALSE),"Error")</f>
        <v>Error</v>
      </c>
      <c r="AZ221" s="1" t="str">
        <f>IFERROR(VLOOKUP(San[[#This Row],[Reliability_SL1]],$AS$5:$AT$8,2,FALSE),"Error")</f>
        <v>Error</v>
      </c>
      <c r="BA221" s="1">
        <f>IFERROR(VLOOKUP(San[[#This Row],[EnvPro_SL1]],$AS$5:$AT$8,2,FALSE),"Error")</f>
        <v>2</v>
      </c>
    </row>
    <row r="222" spans="2:53">
      <c r="B222" s="133" t="s">
        <v>541</v>
      </c>
      <c r="C222" s="171" t="s">
        <v>1650</v>
      </c>
      <c r="D222" s="171" t="s">
        <v>1646</v>
      </c>
      <c r="E222" s="171" t="s">
        <v>515</v>
      </c>
      <c r="F222" s="172" t="s">
        <v>1612</v>
      </c>
      <c r="G222" s="173" t="s">
        <v>1847</v>
      </c>
      <c r="H222" s="50" t="s">
        <v>1783</v>
      </c>
      <c r="I222" s="50" t="s">
        <v>18</v>
      </c>
      <c r="J222" s="133" t="s">
        <v>1772</v>
      </c>
      <c r="K222" s="50" t="s">
        <v>1754</v>
      </c>
      <c r="L222" s="50" t="s">
        <v>1753</v>
      </c>
      <c r="M222" s="133" t="s">
        <v>1752</v>
      </c>
      <c r="N222" s="133" t="s">
        <v>1601</v>
      </c>
      <c r="O222" s="133" t="s">
        <v>1601</v>
      </c>
      <c r="P222" s="133" t="s">
        <v>1601</v>
      </c>
      <c r="Q222" s="133" t="s">
        <v>1755</v>
      </c>
      <c r="R222" s="142" t="s">
        <v>1601</v>
      </c>
      <c r="S222" s="174" t="s">
        <v>1601</v>
      </c>
      <c r="T222" s="175" t="s">
        <v>1754</v>
      </c>
      <c r="U222" s="133" t="s">
        <v>1756</v>
      </c>
      <c r="V222" s="133" t="s">
        <v>1754</v>
      </c>
      <c r="W222" s="133" t="str">
        <f>IF([Access_Indicator2]="Yes","No service",IF([Access_Indicator3]="Available", "Improved",IF([Access_Indicator4]="No", "Limited",IF(AND([Access_Indicator4]="yes", [Access_Indicator5]&lt;=[Access_Indicator6]),"Basic","Limited"))))</f>
        <v>Basic</v>
      </c>
      <c r="X222" s="133" t="str">
        <f>IF([Use_Indicator1]="", "Fill in data", IF([Use_Indicator1]="All", "Improved", IF([Use_Indicator1]="Some", "Basic", IF([Use_Indicator1]="No use", "No Service"))))</f>
        <v>Improved</v>
      </c>
      <c r="Y222" s="134" t="s">
        <v>1601</v>
      </c>
      <c r="Z222" s="134" t="str">
        <f>IF(S222="No data", "No Data", IF([Reliability_Indicator2]="Yes","No Service", IF(S222="Routine", "Improved", IF(S222="Unreliable", "Basic", IF(S222="No O&amp;M", "No service")))))</f>
        <v>No Data</v>
      </c>
      <c r="AA222" s="133" t="str">
        <f>IF([EnvPro_Indicator1]="", "Fill in data", IF([EnvPro_Indicator1]="Significant pollution", "No service", IF(AND([EnvPro_Indicator1]="Not polluting groundwater &amp; not untreated in river", [EnvPro_Indicator2]="No"),"Basic", IF([EnvPro_Indicator2]="Yes", "Improved"))))</f>
        <v>Basic</v>
      </c>
      <c r="AB222" s="134" t="str">
        <f t="shared" si="3"/>
        <v>Basic</v>
      </c>
      <c r="AC222" s="134" t="str">
        <f>IF(OR(San[[#This Row],[Access_SL1]]="No data",San[[#This Row],[Use_SL1]]="No data",San[[#This Row],[Reliability_SL1]]="No data",San[[#This Row],[EnvPro_SL1]]="No data"),"Incomplete", "Complete")</f>
        <v>Incomplete</v>
      </c>
      <c r="AD222" s="176" t="s">
        <v>1601</v>
      </c>
      <c r="AE222" s="176" t="s">
        <v>1601</v>
      </c>
      <c r="AF222" s="136" t="s">
        <v>1601</v>
      </c>
      <c r="AG222" s="136">
        <v>64.392867251627507</v>
      </c>
      <c r="AH222" s="136" t="s">
        <v>1601</v>
      </c>
      <c r="AW222" s="1">
        <f>IFERROR(VLOOKUP(San[[#This Row],[Access_SL1]],$AS$5:$AT$8,2,FALSE),"Error")</f>
        <v>2</v>
      </c>
      <c r="AX222" s="1">
        <f>IFERROR(VLOOKUP(San[[#This Row],[Use_SL1]],$AS$5:$AT$8,2,FALSE),"Error")</f>
        <v>3</v>
      </c>
      <c r="AY222" s="1" t="str">
        <f>IFERROR(VLOOKUP(San[[#This Row],[Use_SL2]],$AS$5:$AT$8,2,FALSE),"Error")</f>
        <v>Error</v>
      </c>
      <c r="AZ222" s="1" t="str">
        <f>IFERROR(VLOOKUP(San[[#This Row],[Reliability_SL1]],$AS$5:$AT$8,2,FALSE),"Error")</f>
        <v>Error</v>
      </c>
      <c r="BA222" s="1">
        <f>IFERROR(VLOOKUP(San[[#This Row],[EnvPro_SL1]],$AS$5:$AT$8,2,FALSE),"Error")</f>
        <v>2</v>
      </c>
    </row>
    <row r="223" spans="2:53">
      <c r="B223" s="133" t="s">
        <v>542</v>
      </c>
      <c r="C223" s="171" t="s">
        <v>1650</v>
      </c>
      <c r="D223" s="171" t="s">
        <v>1646</v>
      </c>
      <c r="E223" s="171" t="s">
        <v>515</v>
      </c>
      <c r="F223" s="172" t="s">
        <v>1612</v>
      </c>
      <c r="G223" s="173" t="s">
        <v>1804</v>
      </c>
      <c r="H223" s="50" t="s">
        <v>1783</v>
      </c>
      <c r="I223" s="50" t="s">
        <v>18</v>
      </c>
      <c r="J223" s="133" t="s">
        <v>1772</v>
      </c>
      <c r="K223" s="50" t="s">
        <v>1754</v>
      </c>
      <c r="L223" s="50" t="s">
        <v>1753</v>
      </c>
      <c r="M223" s="133" t="s">
        <v>1752</v>
      </c>
      <c r="N223" s="133" t="s">
        <v>1601</v>
      </c>
      <c r="O223" s="133" t="s">
        <v>1601</v>
      </c>
      <c r="P223" s="133" t="s">
        <v>1601</v>
      </c>
      <c r="Q223" s="133" t="s">
        <v>1755</v>
      </c>
      <c r="R223" s="142" t="s">
        <v>1601</v>
      </c>
      <c r="S223" s="174" t="s">
        <v>1601</v>
      </c>
      <c r="T223" s="175" t="s">
        <v>1754</v>
      </c>
      <c r="U223" s="133" t="s">
        <v>1756</v>
      </c>
      <c r="V223" s="133" t="s">
        <v>1754</v>
      </c>
      <c r="W223" s="133" t="str">
        <f>IF([Access_Indicator2]="Yes","No service",IF([Access_Indicator3]="Available", "Improved",IF([Access_Indicator4]="No", "Limited",IF(AND([Access_Indicator4]="yes", [Access_Indicator5]&lt;=[Access_Indicator6]),"Basic","Limited"))))</f>
        <v>Basic</v>
      </c>
      <c r="X223" s="133" t="str">
        <f>IF([Use_Indicator1]="", "Fill in data", IF([Use_Indicator1]="All", "Improved", IF([Use_Indicator1]="Some", "Basic", IF([Use_Indicator1]="No use", "No Service"))))</f>
        <v>Improved</v>
      </c>
      <c r="Y223" s="134" t="s">
        <v>1601</v>
      </c>
      <c r="Z223" s="134" t="str">
        <f>IF(S223="No data", "No Data", IF([Reliability_Indicator2]="Yes","No Service", IF(S223="Routine", "Improved", IF(S223="Unreliable", "Basic", IF(S223="No O&amp;M", "No service")))))</f>
        <v>No Data</v>
      </c>
      <c r="AA223" s="133" t="str">
        <f>IF([EnvPro_Indicator1]="", "Fill in data", IF([EnvPro_Indicator1]="Significant pollution", "No service", IF(AND([EnvPro_Indicator1]="Not polluting groundwater &amp; not untreated in river", [EnvPro_Indicator2]="No"),"Basic", IF([EnvPro_Indicator2]="Yes", "Improved"))))</f>
        <v>Basic</v>
      </c>
      <c r="AB223" s="134" t="str">
        <f t="shared" si="3"/>
        <v>Basic</v>
      </c>
      <c r="AC223" s="134" t="str">
        <f>IF(OR(San[[#This Row],[Access_SL1]]="No data",San[[#This Row],[Use_SL1]]="No data",San[[#This Row],[Reliability_SL1]]="No data",San[[#This Row],[EnvPro_SL1]]="No data"),"Incomplete", "Complete")</f>
        <v>Incomplete</v>
      </c>
      <c r="AD223" s="176" t="s">
        <v>1601</v>
      </c>
      <c r="AE223" s="176" t="s">
        <v>1601</v>
      </c>
      <c r="AF223" s="136" t="s">
        <v>1601</v>
      </c>
      <c r="AG223" s="136">
        <v>55.193886215680728</v>
      </c>
      <c r="AH223" s="136" t="s">
        <v>1601</v>
      </c>
      <c r="AW223" s="1">
        <f>IFERROR(VLOOKUP(San[[#This Row],[Access_SL1]],$AS$5:$AT$8,2,FALSE),"Error")</f>
        <v>2</v>
      </c>
      <c r="AX223" s="1">
        <f>IFERROR(VLOOKUP(San[[#This Row],[Use_SL1]],$AS$5:$AT$8,2,FALSE),"Error")</f>
        <v>3</v>
      </c>
      <c r="AY223" s="1" t="str">
        <f>IFERROR(VLOOKUP(San[[#This Row],[Use_SL2]],$AS$5:$AT$8,2,FALSE),"Error")</f>
        <v>Error</v>
      </c>
      <c r="AZ223" s="1" t="str">
        <f>IFERROR(VLOOKUP(San[[#This Row],[Reliability_SL1]],$AS$5:$AT$8,2,FALSE),"Error")</f>
        <v>Error</v>
      </c>
      <c r="BA223" s="1">
        <f>IFERROR(VLOOKUP(San[[#This Row],[EnvPro_SL1]],$AS$5:$AT$8,2,FALSE),"Error")</f>
        <v>2</v>
      </c>
    </row>
    <row r="224" spans="2:53">
      <c r="B224" s="133" t="s">
        <v>543</v>
      </c>
      <c r="C224" s="171" t="s">
        <v>1650</v>
      </c>
      <c r="D224" s="171" t="s">
        <v>1646</v>
      </c>
      <c r="E224" s="171" t="s">
        <v>515</v>
      </c>
      <c r="F224" s="172" t="s">
        <v>1612</v>
      </c>
      <c r="G224" s="173" t="s">
        <v>1848</v>
      </c>
      <c r="H224" s="50" t="s">
        <v>1786</v>
      </c>
      <c r="I224" s="50" t="s">
        <v>18</v>
      </c>
      <c r="J224" s="133" t="s">
        <v>1772</v>
      </c>
      <c r="K224" s="50" t="s">
        <v>1754</v>
      </c>
      <c r="L224" s="50" t="s">
        <v>1753</v>
      </c>
      <c r="M224" s="133" t="s">
        <v>1752</v>
      </c>
      <c r="N224" s="133" t="s">
        <v>1601</v>
      </c>
      <c r="O224" s="133" t="s">
        <v>1601</v>
      </c>
      <c r="P224" s="133" t="s">
        <v>1601</v>
      </c>
      <c r="Q224" s="133" t="s">
        <v>1755</v>
      </c>
      <c r="R224" s="142" t="s">
        <v>1601</v>
      </c>
      <c r="S224" s="174" t="s">
        <v>1601</v>
      </c>
      <c r="T224" s="175" t="s">
        <v>1752</v>
      </c>
      <c r="U224" s="133" t="s">
        <v>1756</v>
      </c>
      <c r="V224" s="133" t="s">
        <v>1754</v>
      </c>
      <c r="W224" s="133" t="str">
        <f>IF([Access_Indicator2]="Yes","No service",IF([Access_Indicator3]="Available", "Improved",IF([Access_Indicator4]="No", "Limited",IF(AND([Access_Indicator4]="yes", [Access_Indicator5]&lt;=[Access_Indicator6]),"Basic","Limited"))))</f>
        <v>Basic</v>
      </c>
      <c r="X224" s="133" t="str">
        <f>IF([Use_Indicator1]="", "Fill in data", IF([Use_Indicator1]="All", "Improved", IF([Use_Indicator1]="Some", "Basic", IF([Use_Indicator1]="No use", "No Service"))))</f>
        <v>Improved</v>
      </c>
      <c r="Y224" s="134" t="s">
        <v>1601</v>
      </c>
      <c r="Z224" s="134" t="str">
        <f>IF(S224="No data", "No Data", IF([Reliability_Indicator2]="Yes","No Service", IF(S224="Routine", "Improved", IF(S224="Unreliable", "Basic", IF(S224="No O&amp;M", "No service")))))</f>
        <v>No Data</v>
      </c>
      <c r="AA224" s="133" t="str">
        <f>IF([EnvPro_Indicator1]="", "Fill in data", IF([EnvPro_Indicator1]="Significant pollution", "No service", IF(AND([EnvPro_Indicator1]="Not polluting groundwater &amp; not untreated in river", [EnvPro_Indicator2]="No"),"Basic", IF([EnvPro_Indicator2]="Yes", "Improved"))))</f>
        <v>Basic</v>
      </c>
      <c r="AB224" s="134" t="str">
        <f t="shared" si="3"/>
        <v>Basic</v>
      </c>
      <c r="AC224" s="134" t="str">
        <f>IF(OR(San[[#This Row],[Access_SL1]]="No data",San[[#This Row],[Use_SL1]]="No data",San[[#This Row],[Reliability_SL1]]="No data",San[[#This Row],[EnvPro_SL1]]="No data"),"Incomplete", "Complete")</f>
        <v>Incomplete</v>
      </c>
      <c r="AD224" s="176" t="s">
        <v>1601</v>
      </c>
      <c r="AE224" s="176" t="s">
        <v>1601</v>
      </c>
      <c r="AF224" s="136" t="s">
        <v>1601</v>
      </c>
      <c r="AG224" s="136">
        <v>58.873478630059438</v>
      </c>
      <c r="AH224" s="136" t="s">
        <v>1601</v>
      </c>
      <c r="AW224" s="1">
        <f>IFERROR(VLOOKUP(San[[#This Row],[Access_SL1]],$AS$5:$AT$8,2,FALSE),"Error")</f>
        <v>2</v>
      </c>
      <c r="AX224" s="1">
        <f>IFERROR(VLOOKUP(San[[#This Row],[Use_SL1]],$AS$5:$AT$8,2,FALSE),"Error")</f>
        <v>3</v>
      </c>
      <c r="AY224" s="1" t="str">
        <f>IFERROR(VLOOKUP(San[[#This Row],[Use_SL2]],$AS$5:$AT$8,2,FALSE),"Error")</f>
        <v>Error</v>
      </c>
      <c r="AZ224" s="1" t="str">
        <f>IFERROR(VLOOKUP(San[[#This Row],[Reliability_SL1]],$AS$5:$AT$8,2,FALSE),"Error")</f>
        <v>Error</v>
      </c>
      <c r="BA224" s="1">
        <f>IFERROR(VLOOKUP(San[[#This Row],[EnvPro_SL1]],$AS$5:$AT$8,2,FALSE),"Error")</f>
        <v>2</v>
      </c>
    </row>
    <row r="225" spans="2:53">
      <c r="B225" s="133" t="s">
        <v>544</v>
      </c>
      <c r="C225" s="171" t="s">
        <v>1650</v>
      </c>
      <c r="D225" s="171" t="s">
        <v>1646</v>
      </c>
      <c r="E225" s="171" t="s">
        <v>515</v>
      </c>
      <c r="F225" s="172" t="s">
        <v>1612</v>
      </c>
      <c r="G225" s="173" t="s">
        <v>1849</v>
      </c>
      <c r="H225" s="50" t="s">
        <v>1783</v>
      </c>
      <c r="I225" s="50" t="s">
        <v>18</v>
      </c>
      <c r="J225" s="133" t="s">
        <v>1772</v>
      </c>
      <c r="K225" s="50" t="s">
        <v>1754</v>
      </c>
      <c r="L225" s="50" t="s">
        <v>1753</v>
      </c>
      <c r="M225" s="133" t="s">
        <v>1752</v>
      </c>
      <c r="N225" s="133" t="s">
        <v>1601</v>
      </c>
      <c r="O225" s="133" t="s">
        <v>1601</v>
      </c>
      <c r="P225" s="133" t="s">
        <v>1601</v>
      </c>
      <c r="Q225" s="133" t="s">
        <v>1755</v>
      </c>
      <c r="R225" s="142" t="s">
        <v>1601</v>
      </c>
      <c r="S225" s="174" t="s">
        <v>1601</v>
      </c>
      <c r="T225" s="175" t="s">
        <v>1752</v>
      </c>
      <c r="U225" s="133" t="s">
        <v>1756</v>
      </c>
      <c r="V225" s="133" t="s">
        <v>1754</v>
      </c>
      <c r="W225" s="133" t="str">
        <f>IF([Access_Indicator2]="Yes","No service",IF([Access_Indicator3]="Available", "Improved",IF([Access_Indicator4]="No", "Limited",IF(AND([Access_Indicator4]="yes", [Access_Indicator5]&lt;=[Access_Indicator6]),"Basic","Limited"))))</f>
        <v>Basic</v>
      </c>
      <c r="X225" s="133" t="str">
        <f>IF([Use_Indicator1]="", "Fill in data", IF([Use_Indicator1]="All", "Improved", IF([Use_Indicator1]="Some", "Basic", IF([Use_Indicator1]="No use", "No Service"))))</f>
        <v>Improved</v>
      </c>
      <c r="Y225" s="134" t="s">
        <v>1601</v>
      </c>
      <c r="Z225" s="134" t="str">
        <f>IF(S225="No data", "No Data", IF([Reliability_Indicator2]="Yes","No Service", IF(S225="Routine", "Improved", IF(S225="Unreliable", "Basic", IF(S225="No O&amp;M", "No service")))))</f>
        <v>No Data</v>
      </c>
      <c r="AA225" s="133" t="str">
        <f>IF([EnvPro_Indicator1]="", "Fill in data", IF([EnvPro_Indicator1]="Significant pollution", "No service", IF(AND([EnvPro_Indicator1]="Not polluting groundwater &amp; not untreated in river", [EnvPro_Indicator2]="No"),"Basic", IF([EnvPro_Indicator2]="Yes", "Improved"))))</f>
        <v>Basic</v>
      </c>
      <c r="AB225" s="134" t="str">
        <f t="shared" si="3"/>
        <v>Basic</v>
      </c>
      <c r="AC225" s="134" t="str">
        <f>IF(OR(San[[#This Row],[Access_SL1]]="No data",San[[#This Row],[Use_SL1]]="No data",San[[#This Row],[Reliability_SL1]]="No data",San[[#This Row],[EnvPro_SL1]]="No data"),"Incomplete", "Complete")</f>
        <v>Incomplete</v>
      </c>
      <c r="AD225" s="176" t="s">
        <v>1601</v>
      </c>
      <c r="AE225" s="176" t="s">
        <v>1601</v>
      </c>
      <c r="AF225" s="136" t="s">
        <v>1601</v>
      </c>
      <c r="AG225" s="136">
        <v>117.74695726011888</v>
      </c>
      <c r="AH225" s="136" t="s">
        <v>1601</v>
      </c>
      <c r="AW225" s="1">
        <f>IFERROR(VLOOKUP(San[[#This Row],[Access_SL1]],$AS$5:$AT$8,2,FALSE),"Error")</f>
        <v>2</v>
      </c>
      <c r="AX225" s="1">
        <f>IFERROR(VLOOKUP(San[[#This Row],[Use_SL1]],$AS$5:$AT$8,2,FALSE),"Error")</f>
        <v>3</v>
      </c>
      <c r="AY225" s="1" t="str">
        <f>IFERROR(VLOOKUP(San[[#This Row],[Use_SL2]],$AS$5:$AT$8,2,FALSE),"Error")</f>
        <v>Error</v>
      </c>
      <c r="AZ225" s="1" t="str">
        <f>IFERROR(VLOOKUP(San[[#This Row],[Reliability_SL1]],$AS$5:$AT$8,2,FALSE),"Error")</f>
        <v>Error</v>
      </c>
      <c r="BA225" s="1">
        <f>IFERROR(VLOOKUP(San[[#This Row],[EnvPro_SL1]],$AS$5:$AT$8,2,FALSE),"Error")</f>
        <v>2</v>
      </c>
    </row>
    <row r="226" spans="2:53">
      <c r="B226" s="133" t="s">
        <v>545</v>
      </c>
      <c r="C226" s="171" t="s">
        <v>1650</v>
      </c>
      <c r="D226" s="171" t="s">
        <v>1646</v>
      </c>
      <c r="E226" s="171" t="s">
        <v>515</v>
      </c>
      <c r="F226" s="172" t="s">
        <v>1612</v>
      </c>
      <c r="G226" s="173" t="s">
        <v>1850</v>
      </c>
      <c r="H226" s="50" t="s">
        <v>1783</v>
      </c>
      <c r="I226" s="50" t="s">
        <v>18</v>
      </c>
      <c r="J226" s="133" t="s">
        <v>1772</v>
      </c>
      <c r="K226" s="50" t="s">
        <v>1754</v>
      </c>
      <c r="L226" s="50" t="s">
        <v>1753</v>
      </c>
      <c r="M226" s="133" t="s">
        <v>1752</v>
      </c>
      <c r="N226" s="133" t="s">
        <v>1601</v>
      </c>
      <c r="O226" s="133" t="s">
        <v>1601</v>
      </c>
      <c r="P226" s="133" t="s">
        <v>1601</v>
      </c>
      <c r="Q226" s="133" t="s">
        <v>1755</v>
      </c>
      <c r="R226" s="142" t="s">
        <v>1601</v>
      </c>
      <c r="S226" s="174" t="s">
        <v>1601</v>
      </c>
      <c r="T226" s="175" t="s">
        <v>1754</v>
      </c>
      <c r="U226" s="133" t="s">
        <v>1756</v>
      </c>
      <c r="V226" s="133" t="s">
        <v>1754</v>
      </c>
      <c r="W226" s="133" t="str">
        <f>IF([Access_Indicator2]="Yes","No service",IF([Access_Indicator3]="Available", "Improved",IF([Access_Indicator4]="No", "Limited",IF(AND([Access_Indicator4]="yes", [Access_Indicator5]&lt;=[Access_Indicator6]),"Basic","Limited"))))</f>
        <v>Basic</v>
      </c>
      <c r="X226" s="133" t="str">
        <f>IF([Use_Indicator1]="", "Fill in data", IF([Use_Indicator1]="All", "Improved", IF([Use_Indicator1]="Some", "Basic", IF([Use_Indicator1]="No use", "No Service"))))</f>
        <v>Improved</v>
      </c>
      <c r="Y226" s="134" t="s">
        <v>1601</v>
      </c>
      <c r="Z226" s="134" t="str">
        <f>IF(S226="No data", "No Data", IF([Reliability_Indicator2]="Yes","No Service", IF(S226="Routine", "Improved", IF(S226="Unreliable", "Basic", IF(S226="No O&amp;M", "No service")))))</f>
        <v>No Data</v>
      </c>
      <c r="AA226" s="133" t="str">
        <f>IF([EnvPro_Indicator1]="", "Fill in data", IF([EnvPro_Indicator1]="Significant pollution", "No service", IF(AND([EnvPro_Indicator1]="Not polluting groundwater &amp; not untreated in river", [EnvPro_Indicator2]="No"),"Basic", IF([EnvPro_Indicator2]="Yes", "Improved"))))</f>
        <v>Basic</v>
      </c>
      <c r="AB226" s="134" t="str">
        <f t="shared" si="3"/>
        <v>Basic</v>
      </c>
      <c r="AC226" s="134" t="str">
        <f>IF(OR(San[[#This Row],[Access_SL1]]="No data",San[[#This Row],[Use_SL1]]="No data",San[[#This Row],[Reliability_SL1]]="No data",San[[#This Row],[EnvPro_SL1]]="No data"),"Incomplete", "Complete")</f>
        <v>Incomplete</v>
      </c>
      <c r="AD226" s="176" t="s">
        <v>1601</v>
      </c>
      <c r="AE226" s="176" t="s">
        <v>1601</v>
      </c>
      <c r="AF226" s="136" t="s">
        <v>1601</v>
      </c>
      <c r="AG226" s="136">
        <v>36.795924143787147</v>
      </c>
      <c r="AH226" s="136" t="s">
        <v>1601</v>
      </c>
      <c r="AW226" s="1">
        <f>IFERROR(VLOOKUP(San[[#This Row],[Access_SL1]],$AS$5:$AT$8,2,FALSE),"Error")</f>
        <v>2</v>
      </c>
      <c r="AX226" s="1">
        <f>IFERROR(VLOOKUP(San[[#This Row],[Use_SL1]],$AS$5:$AT$8,2,FALSE),"Error")</f>
        <v>3</v>
      </c>
      <c r="AY226" s="1" t="str">
        <f>IFERROR(VLOOKUP(San[[#This Row],[Use_SL2]],$AS$5:$AT$8,2,FALSE),"Error")</f>
        <v>Error</v>
      </c>
      <c r="AZ226" s="1" t="str">
        <f>IFERROR(VLOOKUP(San[[#This Row],[Reliability_SL1]],$AS$5:$AT$8,2,FALSE),"Error")</f>
        <v>Error</v>
      </c>
      <c r="BA226" s="1">
        <f>IFERROR(VLOOKUP(San[[#This Row],[EnvPro_SL1]],$AS$5:$AT$8,2,FALSE),"Error")</f>
        <v>2</v>
      </c>
    </row>
    <row r="227" spans="2:53">
      <c r="B227" s="133" t="s">
        <v>546</v>
      </c>
      <c r="C227" s="171" t="s">
        <v>1650</v>
      </c>
      <c r="D227" s="171" t="s">
        <v>1646</v>
      </c>
      <c r="E227" s="171" t="s">
        <v>515</v>
      </c>
      <c r="F227" s="172" t="s">
        <v>1612</v>
      </c>
      <c r="G227" s="173" t="s">
        <v>1851</v>
      </c>
      <c r="H227" s="50" t="s">
        <v>1786</v>
      </c>
      <c r="I227" s="50" t="s">
        <v>18</v>
      </c>
      <c r="J227" s="133" t="s">
        <v>1772</v>
      </c>
      <c r="K227" s="50" t="s">
        <v>1754</v>
      </c>
      <c r="L227" s="50" t="s">
        <v>1753</v>
      </c>
      <c r="M227" s="133" t="s">
        <v>1752</v>
      </c>
      <c r="N227" s="133" t="s">
        <v>1601</v>
      </c>
      <c r="O227" s="133" t="s">
        <v>1601</v>
      </c>
      <c r="P227" s="133" t="s">
        <v>1601</v>
      </c>
      <c r="Q227" s="133" t="s">
        <v>1755</v>
      </c>
      <c r="R227" s="142" t="s">
        <v>1601</v>
      </c>
      <c r="S227" s="174" t="s">
        <v>1601</v>
      </c>
      <c r="T227" s="175" t="s">
        <v>1752</v>
      </c>
      <c r="U227" s="133" t="s">
        <v>1756</v>
      </c>
      <c r="V227" s="133" t="s">
        <v>1754</v>
      </c>
      <c r="W227" s="133" t="str">
        <f>IF([Access_Indicator2]="Yes","No service",IF([Access_Indicator3]="Available", "Improved",IF([Access_Indicator4]="No", "Limited",IF(AND([Access_Indicator4]="yes", [Access_Indicator5]&lt;=[Access_Indicator6]),"Basic","Limited"))))</f>
        <v>Basic</v>
      </c>
      <c r="X227" s="133" t="str">
        <f>IF([Use_Indicator1]="", "Fill in data", IF([Use_Indicator1]="All", "Improved", IF([Use_Indicator1]="Some", "Basic", IF([Use_Indicator1]="No use", "No Service"))))</f>
        <v>Improved</v>
      </c>
      <c r="Y227" s="134" t="s">
        <v>1601</v>
      </c>
      <c r="Z227" s="134" t="str">
        <f>IF(S227="No data", "No Data", IF([Reliability_Indicator2]="Yes","No Service", IF(S227="Routine", "Improved", IF(S227="Unreliable", "Basic", IF(S227="No O&amp;M", "No service")))))</f>
        <v>No Data</v>
      </c>
      <c r="AA227" s="133" t="str">
        <f>IF([EnvPro_Indicator1]="", "Fill in data", IF([EnvPro_Indicator1]="Significant pollution", "No service", IF(AND([EnvPro_Indicator1]="Not polluting groundwater &amp; not untreated in river", [EnvPro_Indicator2]="No"),"Basic", IF([EnvPro_Indicator2]="Yes", "Improved"))))</f>
        <v>Basic</v>
      </c>
      <c r="AB227" s="134" t="str">
        <f t="shared" si="3"/>
        <v>Basic</v>
      </c>
      <c r="AC227" s="134" t="str">
        <f>IF(OR(San[[#This Row],[Access_SL1]]="No data",San[[#This Row],[Use_SL1]]="No data",San[[#This Row],[Reliability_SL1]]="No data",San[[#This Row],[EnvPro_SL1]]="No data"),"Incomplete", "Complete")</f>
        <v>Incomplete</v>
      </c>
      <c r="AD227" s="176" t="s">
        <v>1601</v>
      </c>
      <c r="AE227" s="176" t="s">
        <v>1601</v>
      </c>
      <c r="AF227" s="136" t="s">
        <v>1601</v>
      </c>
      <c r="AG227" s="136">
        <v>165.58165864704216</v>
      </c>
      <c r="AH227" s="136" t="s">
        <v>1601</v>
      </c>
      <c r="AW227" s="1">
        <f>IFERROR(VLOOKUP(San[[#This Row],[Access_SL1]],$AS$5:$AT$8,2,FALSE),"Error")</f>
        <v>2</v>
      </c>
      <c r="AX227" s="1">
        <f>IFERROR(VLOOKUP(San[[#This Row],[Use_SL1]],$AS$5:$AT$8,2,FALSE),"Error")</f>
        <v>3</v>
      </c>
      <c r="AY227" s="1" t="str">
        <f>IFERROR(VLOOKUP(San[[#This Row],[Use_SL2]],$AS$5:$AT$8,2,FALSE),"Error")</f>
        <v>Error</v>
      </c>
      <c r="AZ227" s="1" t="str">
        <f>IFERROR(VLOOKUP(San[[#This Row],[Reliability_SL1]],$AS$5:$AT$8,2,FALSE),"Error")</f>
        <v>Error</v>
      </c>
      <c r="BA227" s="1">
        <f>IFERROR(VLOOKUP(San[[#This Row],[EnvPro_SL1]],$AS$5:$AT$8,2,FALSE),"Error")</f>
        <v>2</v>
      </c>
    </row>
    <row r="228" spans="2:53">
      <c r="B228" s="133" t="s">
        <v>547</v>
      </c>
      <c r="C228" s="171" t="s">
        <v>1650</v>
      </c>
      <c r="D228" s="171" t="s">
        <v>1646</v>
      </c>
      <c r="E228" s="171" t="s">
        <v>515</v>
      </c>
      <c r="F228" s="172" t="s">
        <v>1612</v>
      </c>
      <c r="G228" s="173" t="s">
        <v>1852</v>
      </c>
      <c r="H228" s="50" t="s">
        <v>1786</v>
      </c>
      <c r="I228" s="50" t="s">
        <v>18</v>
      </c>
      <c r="J228" s="133" t="s">
        <v>1772</v>
      </c>
      <c r="K228" s="50" t="s">
        <v>1754</v>
      </c>
      <c r="L228" s="50" t="s">
        <v>1753</v>
      </c>
      <c r="M228" s="133" t="s">
        <v>1752</v>
      </c>
      <c r="N228" s="133" t="s">
        <v>1601</v>
      </c>
      <c r="O228" s="133" t="s">
        <v>1601</v>
      </c>
      <c r="P228" s="133" t="s">
        <v>1601</v>
      </c>
      <c r="Q228" s="133" t="s">
        <v>1755</v>
      </c>
      <c r="R228" s="142" t="s">
        <v>1601</v>
      </c>
      <c r="S228" s="174" t="s">
        <v>1601</v>
      </c>
      <c r="T228" s="175" t="s">
        <v>1754</v>
      </c>
      <c r="U228" s="133" t="s">
        <v>1756</v>
      </c>
      <c r="V228" s="133" t="s">
        <v>1754</v>
      </c>
      <c r="W228" s="133" t="str">
        <f>IF([Access_Indicator2]="Yes","No service",IF([Access_Indicator3]="Available", "Improved",IF([Access_Indicator4]="No", "Limited",IF(AND([Access_Indicator4]="yes", [Access_Indicator5]&lt;=[Access_Indicator6]),"Basic","Limited"))))</f>
        <v>Basic</v>
      </c>
      <c r="X228" s="133" t="str">
        <f>IF([Use_Indicator1]="", "Fill in data", IF([Use_Indicator1]="All", "Improved", IF([Use_Indicator1]="Some", "Basic", IF([Use_Indicator1]="No use", "No Service"))))</f>
        <v>Improved</v>
      </c>
      <c r="Y228" s="134" t="s">
        <v>1601</v>
      </c>
      <c r="Z228" s="134" t="str">
        <f>IF(S228="No data", "No Data", IF([Reliability_Indicator2]="Yes","No Service", IF(S228="Routine", "Improved", IF(S228="Unreliable", "Basic", IF(S228="No O&amp;M", "No service")))))</f>
        <v>No Data</v>
      </c>
      <c r="AA228" s="133" t="str">
        <f>IF([EnvPro_Indicator1]="", "Fill in data", IF([EnvPro_Indicator1]="Significant pollution", "No service", IF(AND([EnvPro_Indicator1]="Not polluting groundwater &amp; not untreated in river", [EnvPro_Indicator2]="No"),"Basic", IF([EnvPro_Indicator2]="Yes", "Improved"))))</f>
        <v>Basic</v>
      </c>
      <c r="AB228" s="134" t="str">
        <f t="shared" si="3"/>
        <v>Basic</v>
      </c>
      <c r="AC228" s="134" t="str">
        <f>IF(OR(San[[#This Row],[Access_SL1]]="No data",San[[#This Row],[Use_SL1]]="No data",San[[#This Row],[Reliability_SL1]]="No data",San[[#This Row],[EnvPro_SL1]]="No data"),"Incomplete", "Complete")</f>
        <v>Incomplete</v>
      </c>
      <c r="AD228" s="176" t="s">
        <v>1601</v>
      </c>
      <c r="AE228" s="176" t="s">
        <v>1601</v>
      </c>
      <c r="AF228" s="136" t="s">
        <v>1601</v>
      </c>
      <c r="AG228" s="136">
        <v>77.271440701953011</v>
      </c>
      <c r="AH228" s="136" t="s">
        <v>1601</v>
      </c>
      <c r="AW228" s="1">
        <f>IFERROR(VLOOKUP(San[[#This Row],[Access_SL1]],$AS$5:$AT$8,2,FALSE),"Error")</f>
        <v>2</v>
      </c>
      <c r="AX228" s="1">
        <f>IFERROR(VLOOKUP(San[[#This Row],[Use_SL1]],$AS$5:$AT$8,2,FALSE),"Error")</f>
        <v>3</v>
      </c>
      <c r="AY228" s="1" t="str">
        <f>IFERROR(VLOOKUP(San[[#This Row],[Use_SL2]],$AS$5:$AT$8,2,FALSE),"Error")</f>
        <v>Error</v>
      </c>
      <c r="AZ228" s="1" t="str">
        <f>IFERROR(VLOOKUP(San[[#This Row],[Reliability_SL1]],$AS$5:$AT$8,2,FALSE),"Error")</f>
        <v>Error</v>
      </c>
      <c r="BA228" s="1">
        <f>IFERROR(VLOOKUP(San[[#This Row],[EnvPro_SL1]],$AS$5:$AT$8,2,FALSE),"Error")</f>
        <v>2</v>
      </c>
    </row>
    <row r="229" spans="2:53">
      <c r="B229" s="133" t="s">
        <v>548</v>
      </c>
      <c r="C229" s="171" t="s">
        <v>1650</v>
      </c>
      <c r="D229" s="171" t="s">
        <v>1646</v>
      </c>
      <c r="E229" s="171" t="s">
        <v>515</v>
      </c>
      <c r="F229" s="172" t="s">
        <v>1612</v>
      </c>
      <c r="G229" s="173" t="s">
        <v>1853</v>
      </c>
      <c r="H229" s="50" t="s">
        <v>1786</v>
      </c>
      <c r="I229" s="50" t="s">
        <v>18</v>
      </c>
      <c r="J229" s="133" t="s">
        <v>1772</v>
      </c>
      <c r="K229" s="50" t="s">
        <v>1754</v>
      </c>
      <c r="L229" s="50" t="s">
        <v>1753</v>
      </c>
      <c r="M229" s="133" t="s">
        <v>1752</v>
      </c>
      <c r="N229" s="133" t="s">
        <v>1601</v>
      </c>
      <c r="O229" s="133" t="s">
        <v>1601</v>
      </c>
      <c r="P229" s="133" t="s">
        <v>1601</v>
      </c>
      <c r="Q229" s="133" t="s">
        <v>1755</v>
      </c>
      <c r="R229" s="142" t="s">
        <v>1601</v>
      </c>
      <c r="S229" s="174" t="s">
        <v>1601</v>
      </c>
      <c r="T229" s="175" t="s">
        <v>1754</v>
      </c>
      <c r="U229" s="133" t="s">
        <v>1756</v>
      </c>
      <c r="V229" s="133" t="s">
        <v>1754</v>
      </c>
      <c r="W229" s="133" t="str">
        <f>IF([Access_Indicator2]="Yes","No service",IF([Access_Indicator3]="Available", "Improved",IF([Access_Indicator4]="No", "Limited",IF(AND([Access_Indicator4]="yes", [Access_Indicator5]&lt;=[Access_Indicator6]),"Basic","Limited"))))</f>
        <v>Basic</v>
      </c>
      <c r="X229" s="133" t="str">
        <f>IF([Use_Indicator1]="", "Fill in data", IF([Use_Indicator1]="All", "Improved", IF([Use_Indicator1]="Some", "Basic", IF([Use_Indicator1]="No use", "No Service"))))</f>
        <v>Improved</v>
      </c>
      <c r="Y229" s="134" t="s">
        <v>1601</v>
      </c>
      <c r="Z229" s="134" t="str">
        <f>IF(S229="No data", "No Data", IF([Reliability_Indicator2]="Yes","No Service", IF(S229="Routine", "Improved", IF(S229="Unreliable", "Basic", IF(S229="No O&amp;M", "No service")))))</f>
        <v>No Data</v>
      </c>
      <c r="AA229" s="133" t="str">
        <f>IF([EnvPro_Indicator1]="", "Fill in data", IF([EnvPro_Indicator1]="Significant pollution", "No service", IF(AND([EnvPro_Indicator1]="Not polluting groundwater &amp; not untreated in river", [EnvPro_Indicator2]="No"),"Basic", IF([EnvPro_Indicator2]="Yes", "Improved"))))</f>
        <v>Basic</v>
      </c>
      <c r="AB229" s="134" t="str">
        <f t="shared" si="3"/>
        <v>Basic</v>
      </c>
      <c r="AC229" s="134" t="str">
        <f>IF(OR(San[[#This Row],[Access_SL1]]="No data",San[[#This Row],[Use_SL1]]="No data",San[[#This Row],[Reliability_SL1]]="No data",San[[#This Row],[EnvPro_SL1]]="No data"),"Incomplete", "Complete")</f>
        <v>Incomplete</v>
      </c>
      <c r="AD229" s="176" t="s">
        <v>1601</v>
      </c>
      <c r="AE229" s="176" t="s">
        <v>1601</v>
      </c>
      <c r="AF229" s="136" t="s">
        <v>1601</v>
      </c>
      <c r="AG229" s="136">
        <v>71.752052080384942</v>
      </c>
      <c r="AH229" s="136" t="s">
        <v>1601</v>
      </c>
      <c r="AW229" s="1">
        <f>IFERROR(VLOOKUP(San[[#This Row],[Access_SL1]],$AS$5:$AT$8,2,FALSE),"Error")</f>
        <v>2</v>
      </c>
      <c r="AX229" s="1">
        <f>IFERROR(VLOOKUP(San[[#This Row],[Use_SL1]],$AS$5:$AT$8,2,FALSE),"Error")</f>
        <v>3</v>
      </c>
      <c r="AY229" s="1" t="str">
        <f>IFERROR(VLOOKUP(San[[#This Row],[Use_SL2]],$AS$5:$AT$8,2,FALSE),"Error")</f>
        <v>Error</v>
      </c>
      <c r="AZ229" s="1" t="str">
        <f>IFERROR(VLOOKUP(San[[#This Row],[Reliability_SL1]],$AS$5:$AT$8,2,FALSE),"Error")</f>
        <v>Error</v>
      </c>
      <c r="BA229" s="1">
        <f>IFERROR(VLOOKUP(San[[#This Row],[EnvPro_SL1]],$AS$5:$AT$8,2,FALSE),"Error")</f>
        <v>2</v>
      </c>
    </row>
    <row r="230" spans="2:53">
      <c r="B230" s="133" t="s">
        <v>549</v>
      </c>
      <c r="C230" s="171" t="s">
        <v>1650</v>
      </c>
      <c r="D230" s="171" t="s">
        <v>1646</v>
      </c>
      <c r="E230" s="171" t="s">
        <v>515</v>
      </c>
      <c r="F230" s="172" t="s">
        <v>1612</v>
      </c>
      <c r="G230" s="173" t="s">
        <v>1854</v>
      </c>
      <c r="H230" s="50" t="s">
        <v>1783</v>
      </c>
      <c r="I230" s="50" t="s">
        <v>18</v>
      </c>
      <c r="J230" s="133" t="s">
        <v>1772</v>
      </c>
      <c r="K230" s="50" t="s">
        <v>1754</v>
      </c>
      <c r="L230" s="50" t="s">
        <v>1753</v>
      </c>
      <c r="M230" s="133" t="s">
        <v>1752</v>
      </c>
      <c r="N230" s="133" t="s">
        <v>1601</v>
      </c>
      <c r="O230" s="133" t="s">
        <v>1601</v>
      </c>
      <c r="P230" s="133" t="s">
        <v>1601</v>
      </c>
      <c r="Q230" s="133" t="s">
        <v>1755</v>
      </c>
      <c r="R230" s="142" t="s">
        <v>1601</v>
      </c>
      <c r="S230" s="174" t="s">
        <v>1601</v>
      </c>
      <c r="T230" s="175" t="s">
        <v>1752</v>
      </c>
      <c r="U230" s="133" t="s">
        <v>1756</v>
      </c>
      <c r="V230" s="133" t="s">
        <v>1754</v>
      </c>
      <c r="W230" s="133" t="str">
        <f>IF([Access_Indicator2]="Yes","No service",IF([Access_Indicator3]="Available", "Improved",IF([Access_Indicator4]="No", "Limited",IF(AND([Access_Indicator4]="yes", [Access_Indicator5]&lt;=[Access_Indicator6]),"Basic","Limited"))))</f>
        <v>Basic</v>
      </c>
      <c r="X230" s="133" t="str">
        <f>IF([Use_Indicator1]="", "Fill in data", IF([Use_Indicator1]="All", "Improved", IF([Use_Indicator1]="Some", "Basic", IF([Use_Indicator1]="No use", "No Service"))))</f>
        <v>Improved</v>
      </c>
      <c r="Y230" s="134" t="s">
        <v>1601</v>
      </c>
      <c r="Z230" s="134" t="str">
        <f>IF(S230="No data", "No Data", IF([Reliability_Indicator2]="Yes","No Service", IF(S230="Routine", "Improved", IF(S230="Unreliable", "Basic", IF(S230="No O&amp;M", "No service")))))</f>
        <v>No Data</v>
      </c>
      <c r="AA230" s="133" t="str">
        <f>IF([EnvPro_Indicator1]="", "Fill in data", IF([EnvPro_Indicator1]="Significant pollution", "No service", IF(AND([EnvPro_Indicator1]="Not polluting groundwater &amp; not untreated in river", [EnvPro_Indicator2]="No"),"Basic", IF([EnvPro_Indicator2]="Yes", "Improved"))))</f>
        <v>Basic</v>
      </c>
      <c r="AB230" s="134" t="str">
        <f t="shared" si="3"/>
        <v>Basic</v>
      </c>
      <c r="AC230" s="134" t="str">
        <f>IF(OR(San[[#This Row],[Access_SL1]]="No data",San[[#This Row],[Use_SL1]]="No data",San[[#This Row],[Reliability_SL1]]="No data",San[[#This Row],[EnvPro_SL1]]="No data"),"Incomplete", "Complete")</f>
        <v>Incomplete</v>
      </c>
      <c r="AD230" s="176" t="s">
        <v>1601</v>
      </c>
      <c r="AE230" s="176" t="s">
        <v>1601</v>
      </c>
      <c r="AF230" s="136" t="s">
        <v>1601</v>
      </c>
      <c r="AG230" s="136">
        <v>176.6204358901783</v>
      </c>
      <c r="AH230" s="136" t="s">
        <v>1601</v>
      </c>
      <c r="AW230" s="1">
        <f>IFERROR(VLOOKUP(San[[#This Row],[Access_SL1]],$AS$5:$AT$8,2,FALSE),"Error")</f>
        <v>2</v>
      </c>
      <c r="AX230" s="1">
        <f>IFERROR(VLOOKUP(San[[#This Row],[Use_SL1]],$AS$5:$AT$8,2,FALSE),"Error")</f>
        <v>3</v>
      </c>
      <c r="AY230" s="1" t="str">
        <f>IFERROR(VLOOKUP(San[[#This Row],[Use_SL2]],$AS$5:$AT$8,2,FALSE),"Error")</f>
        <v>Error</v>
      </c>
      <c r="AZ230" s="1" t="str">
        <f>IFERROR(VLOOKUP(San[[#This Row],[Reliability_SL1]],$AS$5:$AT$8,2,FALSE),"Error")</f>
        <v>Error</v>
      </c>
      <c r="BA230" s="1">
        <f>IFERROR(VLOOKUP(San[[#This Row],[EnvPro_SL1]],$AS$5:$AT$8,2,FALSE),"Error")</f>
        <v>2</v>
      </c>
    </row>
    <row r="231" spans="2:53">
      <c r="B231" s="133" t="s">
        <v>550</v>
      </c>
      <c r="C231" s="171" t="s">
        <v>1650</v>
      </c>
      <c r="D231" s="171" t="s">
        <v>1646</v>
      </c>
      <c r="E231" s="171" t="s">
        <v>515</v>
      </c>
      <c r="F231" s="172" t="s">
        <v>1612</v>
      </c>
      <c r="G231" s="173" t="s">
        <v>1855</v>
      </c>
      <c r="H231" s="50" t="s">
        <v>1783</v>
      </c>
      <c r="I231" s="50" t="s">
        <v>18</v>
      </c>
      <c r="J231" s="133" t="s">
        <v>1772</v>
      </c>
      <c r="K231" s="50" t="s">
        <v>1754</v>
      </c>
      <c r="L231" s="50" t="s">
        <v>1753</v>
      </c>
      <c r="M231" s="133" t="s">
        <v>1752</v>
      </c>
      <c r="N231" s="133" t="s">
        <v>1601</v>
      </c>
      <c r="O231" s="133" t="s">
        <v>1601</v>
      </c>
      <c r="P231" s="133" t="s">
        <v>1601</v>
      </c>
      <c r="Q231" s="133" t="s">
        <v>1755</v>
      </c>
      <c r="R231" s="142" t="s">
        <v>1601</v>
      </c>
      <c r="S231" s="174" t="s">
        <v>1601</v>
      </c>
      <c r="T231" s="175" t="s">
        <v>1754</v>
      </c>
      <c r="U231" s="133" t="s">
        <v>1756</v>
      </c>
      <c r="V231" s="133" t="s">
        <v>1754</v>
      </c>
      <c r="W231" s="133" t="str">
        <f>IF([Access_Indicator2]="Yes","No service",IF([Access_Indicator3]="Available", "Improved",IF([Access_Indicator4]="No", "Limited",IF(AND([Access_Indicator4]="yes", [Access_Indicator5]&lt;=[Access_Indicator6]),"Basic","Limited"))))</f>
        <v>Basic</v>
      </c>
      <c r="X231" s="133" t="str">
        <f>IF([Use_Indicator1]="", "Fill in data", IF([Use_Indicator1]="All", "Improved", IF([Use_Indicator1]="Some", "Basic", IF([Use_Indicator1]="No use", "No Service"))))</f>
        <v>Improved</v>
      </c>
      <c r="Y231" s="134" t="s">
        <v>1601</v>
      </c>
      <c r="Z231" s="134" t="str">
        <f>IF(S231="No data", "No Data", IF([Reliability_Indicator2]="Yes","No Service", IF(S231="Routine", "Improved", IF(S231="Unreliable", "Basic", IF(S231="No O&amp;M", "No service")))))</f>
        <v>No Data</v>
      </c>
      <c r="AA231" s="133" t="str">
        <f>IF([EnvPro_Indicator1]="", "Fill in data", IF([EnvPro_Indicator1]="Significant pollution", "No service", IF(AND([EnvPro_Indicator1]="Not polluting groundwater &amp; not untreated in river", [EnvPro_Indicator2]="No"),"Basic", IF([EnvPro_Indicator2]="Yes", "Improved"))))</f>
        <v>Basic</v>
      </c>
      <c r="AB231" s="134" t="str">
        <f t="shared" si="3"/>
        <v>Basic</v>
      </c>
      <c r="AC231" s="134" t="str">
        <f>IF(OR(San[[#This Row],[Access_SL1]]="No data",San[[#This Row],[Use_SL1]]="No data",San[[#This Row],[Reliability_SL1]]="No data",San[[#This Row],[EnvPro_SL1]]="No data"),"Incomplete", "Complete")</f>
        <v>Incomplete</v>
      </c>
      <c r="AD231" s="176" t="s">
        <v>1601</v>
      </c>
      <c r="AE231" s="176" t="s">
        <v>1601</v>
      </c>
      <c r="AF231" s="136" t="s">
        <v>1601</v>
      </c>
      <c r="AG231" s="136">
        <v>110.38777243136146</v>
      </c>
      <c r="AH231" s="136" t="s">
        <v>1601</v>
      </c>
      <c r="AW231" s="1">
        <f>IFERROR(VLOOKUP(San[[#This Row],[Access_SL1]],$AS$5:$AT$8,2,FALSE),"Error")</f>
        <v>2</v>
      </c>
      <c r="AX231" s="1">
        <f>IFERROR(VLOOKUP(San[[#This Row],[Use_SL1]],$AS$5:$AT$8,2,FALSE),"Error")</f>
        <v>3</v>
      </c>
      <c r="AY231" s="1" t="str">
        <f>IFERROR(VLOOKUP(San[[#This Row],[Use_SL2]],$AS$5:$AT$8,2,FALSE),"Error")</f>
        <v>Error</v>
      </c>
      <c r="AZ231" s="1" t="str">
        <f>IFERROR(VLOOKUP(San[[#This Row],[Reliability_SL1]],$AS$5:$AT$8,2,FALSE),"Error")</f>
        <v>Error</v>
      </c>
      <c r="BA231" s="1">
        <f>IFERROR(VLOOKUP(San[[#This Row],[EnvPro_SL1]],$AS$5:$AT$8,2,FALSE),"Error")</f>
        <v>2</v>
      </c>
    </row>
    <row r="232" spans="2:53">
      <c r="B232" s="133" t="s">
        <v>551</v>
      </c>
      <c r="C232" s="171" t="s">
        <v>1650</v>
      </c>
      <c r="D232" s="171" t="s">
        <v>1646</v>
      </c>
      <c r="E232" s="171" t="s">
        <v>515</v>
      </c>
      <c r="F232" s="172" t="s">
        <v>1612</v>
      </c>
      <c r="G232" s="173" t="s">
        <v>1856</v>
      </c>
      <c r="H232" s="50" t="s">
        <v>1786</v>
      </c>
      <c r="I232" s="50" t="s">
        <v>18</v>
      </c>
      <c r="J232" s="133" t="s">
        <v>1772</v>
      </c>
      <c r="K232" s="50" t="s">
        <v>1754</v>
      </c>
      <c r="L232" s="50" t="s">
        <v>1753</v>
      </c>
      <c r="M232" s="133" t="s">
        <v>1752</v>
      </c>
      <c r="N232" s="133" t="s">
        <v>1601</v>
      </c>
      <c r="O232" s="133" t="s">
        <v>1601</v>
      </c>
      <c r="P232" s="133" t="s">
        <v>1601</v>
      </c>
      <c r="Q232" s="133" t="s">
        <v>1755</v>
      </c>
      <c r="R232" s="142" t="s">
        <v>1601</v>
      </c>
      <c r="S232" s="174" t="s">
        <v>1601</v>
      </c>
      <c r="T232" s="175" t="s">
        <v>1752</v>
      </c>
      <c r="U232" s="133" t="s">
        <v>1756</v>
      </c>
      <c r="V232" s="133" t="s">
        <v>1754</v>
      </c>
      <c r="W232" s="133" t="str">
        <f>IF([Access_Indicator2]="Yes","No service",IF([Access_Indicator3]="Available", "Improved",IF([Access_Indicator4]="No", "Limited",IF(AND([Access_Indicator4]="yes", [Access_Indicator5]&lt;=[Access_Indicator6]),"Basic","Limited"))))</f>
        <v>Basic</v>
      </c>
      <c r="X232" s="133" t="str">
        <f>IF([Use_Indicator1]="", "Fill in data", IF([Use_Indicator1]="All", "Improved", IF([Use_Indicator1]="Some", "Basic", IF([Use_Indicator1]="No use", "No Service"))))</f>
        <v>Improved</v>
      </c>
      <c r="Y232" s="134" t="s">
        <v>1601</v>
      </c>
      <c r="Z232" s="134" t="str">
        <f>IF(S232="No data", "No Data", IF([Reliability_Indicator2]="Yes","No Service", IF(S232="Routine", "Improved", IF(S232="Unreliable", "Basic", IF(S232="No O&amp;M", "No service")))))</f>
        <v>No Data</v>
      </c>
      <c r="AA232" s="133" t="str">
        <f>IF([EnvPro_Indicator1]="", "Fill in data", IF([EnvPro_Indicator1]="Significant pollution", "No service", IF(AND([EnvPro_Indicator1]="Not polluting groundwater &amp; not untreated in river", [EnvPro_Indicator2]="No"),"Basic", IF([EnvPro_Indicator2]="Yes", "Improved"))))</f>
        <v>Basic</v>
      </c>
      <c r="AB232" s="134" t="str">
        <f t="shared" si="3"/>
        <v>Basic</v>
      </c>
      <c r="AC232" s="134" t="str">
        <f>IF(OR(San[[#This Row],[Access_SL1]]="No data",San[[#This Row],[Use_SL1]]="No data",San[[#This Row],[Reliability_SL1]]="No data",San[[#This Row],[EnvPro_SL1]]="No data"),"Incomplete", "Complete")</f>
        <v>Incomplete</v>
      </c>
      <c r="AD232" s="176" t="s">
        <v>1601</v>
      </c>
      <c r="AE232" s="176" t="s">
        <v>1601</v>
      </c>
      <c r="AF232" s="136" t="s">
        <v>1601</v>
      </c>
      <c r="AG232" s="136">
        <v>105.78828191338806</v>
      </c>
      <c r="AH232" s="136" t="s">
        <v>1601</v>
      </c>
      <c r="AW232" s="1">
        <f>IFERROR(VLOOKUP(San[[#This Row],[Access_SL1]],$AS$5:$AT$8,2,FALSE),"Error")</f>
        <v>2</v>
      </c>
      <c r="AX232" s="1">
        <f>IFERROR(VLOOKUP(San[[#This Row],[Use_SL1]],$AS$5:$AT$8,2,FALSE),"Error")</f>
        <v>3</v>
      </c>
      <c r="AY232" s="1" t="str">
        <f>IFERROR(VLOOKUP(San[[#This Row],[Use_SL2]],$AS$5:$AT$8,2,FALSE),"Error")</f>
        <v>Error</v>
      </c>
      <c r="AZ232" s="1" t="str">
        <f>IFERROR(VLOOKUP(San[[#This Row],[Reliability_SL1]],$AS$5:$AT$8,2,FALSE),"Error")</f>
        <v>Error</v>
      </c>
      <c r="BA232" s="1">
        <f>IFERROR(VLOOKUP(San[[#This Row],[EnvPro_SL1]],$AS$5:$AT$8,2,FALSE),"Error")</f>
        <v>2</v>
      </c>
    </row>
    <row r="233" spans="2:53">
      <c r="B233" s="133" t="s">
        <v>552</v>
      </c>
      <c r="C233" s="171" t="s">
        <v>1650</v>
      </c>
      <c r="D233" s="171" t="s">
        <v>1646</v>
      </c>
      <c r="E233" s="171" t="s">
        <v>515</v>
      </c>
      <c r="F233" s="172" t="s">
        <v>1612</v>
      </c>
      <c r="G233" s="173" t="s">
        <v>1814</v>
      </c>
      <c r="H233" s="50" t="s">
        <v>1786</v>
      </c>
      <c r="I233" s="50" t="s">
        <v>18</v>
      </c>
      <c r="J233" s="133" t="s">
        <v>1772</v>
      </c>
      <c r="K233" s="50" t="s">
        <v>1754</v>
      </c>
      <c r="L233" s="50" t="s">
        <v>1753</v>
      </c>
      <c r="M233" s="133" t="s">
        <v>1752</v>
      </c>
      <c r="N233" s="133" t="s">
        <v>1601</v>
      </c>
      <c r="O233" s="133" t="s">
        <v>1601</v>
      </c>
      <c r="P233" s="133" t="s">
        <v>1601</v>
      </c>
      <c r="Q233" s="133" t="s">
        <v>1755</v>
      </c>
      <c r="R233" s="142" t="s">
        <v>1601</v>
      </c>
      <c r="S233" s="174" t="s">
        <v>1601</v>
      </c>
      <c r="T233" s="175" t="s">
        <v>1754</v>
      </c>
      <c r="U233" s="133" t="s">
        <v>1756</v>
      </c>
      <c r="V233" s="133" t="s">
        <v>1754</v>
      </c>
      <c r="W233" s="133" t="str">
        <f>IF([Access_Indicator2]="Yes","No service",IF([Access_Indicator3]="Available", "Improved",IF([Access_Indicator4]="No", "Limited",IF(AND([Access_Indicator4]="yes", [Access_Indicator5]&lt;=[Access_Indicator6]),"Basic","Limited"))))</f>
        <v>Basic</v>
      </c>
      <c r="X233" s="133" t="str">
        <f>IF([Use_Indicator1]="", "Fill in data", IF([Use_Indicator1]="All", "Improved", IF([Use_Indicator1]="Some", "Basic", IF([Use_Indicator1]="No use", "No Service"))))</f>
        <v>Improved</v>
      </c>
      <c r="Y233" s="134" t="s">
        <v>1601</v>
      </c>
      <c r="Z233" s="134" t="str">
        <f>IF(S233="No data", "No Data", IF([Reliability_Indicator2]="Yes","No Service", IF(S233="Routine", "Improved", IF(S233="Unreliable", "Basic", IF(S233="No O&amp;M", "No service")))))</f>
        <v>No Data</v>
      </c>
      <c r="AA233" s="133" t="str">
        <f>IF([EnvPro_Indicator1]="", "Fill in data", IF([EnvPro_Indicator1]="Significant pollution", "No service", IF(AND([EnvPro_Indicator1]="Not polluting groundwater &amp; not untreated in river", [EnvPro_Indicator2]="No"),"Basic", IF([EnvPro_Indicator2]="Yes", "Improved"))))</f>
        <v>Basic</v>
      </c>
      <c r="AB233" s="134" t="str">
        <f t="shared" si="3"/>
        <v>Basic</v>
      </c>
      <c r="AC233" s="134" t="str">
        <f>IF(OR(San[[#This Row],[Access_SL1]]="No data",San[[#This Row],[Use_SL1]]="No data",San[[#This Row],[Reliability_SL1]]="No data",San[[#This Row],[EnvPro_SL1]]="No data"),"Incomplete", "Complete")</f>
        <v>Incomplete</v>
      </c>
      <c r="AD233" s="176" t="s">
        <v>1601</v>
      </c>
      <c r="AE233" s="176" t="s">
        <v>1601</v>
      </c>
      <c r="AF233" s="136" t="s">
        <v>1601</v>
      </c>
      <c r="AG233" s="136">
        <v>73.591848287574294</v>
      </c>
      <c r="AH233" s="136" t="s">
        <v>1601</v>
      </c>
      <c r="AW233" s="1">
        <f>IFERROR(VLOOKUP(San[[#This Row],[Access_SL1]],$AS$5:$AT$8,2,FALSE),"Error")</f>
        <v>2</v>
      </c>
      <c r="AX233" s="1">
        <f>IFERROR(VLOOKUP(San[[#This Row],[Use_SL1]],$AS$5:$AT$8,2,FALSE),"Error")</f>
        <v>3</v>
      </c>
      <c r="AY233" s="1" t="str">
        <f>IFERROR(VLOOKUP(San[[#This Row],[Use_SL2]],$AS$5:$AT$8,2,FALSE),"Error")</f>
        <v>Error</v>
      </c>
      <c r="AZ233" s="1" t="str">
        <f>IFERROR(VLOOKUP(San[[#This Row],[Reliability_SL1]],$AS$5:$AT$8,2,FALSE),"Error")</f>
        <v>Error</v>
      </c>
      <c r="BA233" s="1">
        <f>IFERROR(VLOOKUP(San[[#This Row],[EnvPro_SL1]],$AS$5:$AT$8,2,FALSE),"Error")</f>
        <v>2</v>
      </c>
    </row>
    <row r="234" spans="2:53">
      <c r="B234" s="133" t="s">
        <v>553</v>
      </c>
      <c r="C234" s="171" t="s">
        <v>1650</v>
      </c>
      <c r="D234" s="171" t="s">
        <v>1646</v>
      </c>
      <c r="E234" s="171" t="s">
        <v>515</v>
      </c>
      <c r="F234" s="172" t="s">
        <v>1612</v>
      </c>
      <c r="G234" s="173" t="s">
        <v>1857</v>
      </c>
      <c r="H234" s="50" t="s">
        <v>1783</v>
      </c>
      <c r="I234" s="50" t="s">
        <v>18</v>
      </c>
      <c r="J234" s="133" t="s">
        <v>1772</v>
      </c>
      <c r="K234" s="50" t="s">
        <v>1754</v>
      </c>
      <c r="L234" s="50" t="s">
        <v>1753</v>
      </c>
      <c r="M234" s="133" t="s">
        <v>1752</v>
      </c>
      <c r="N234" s="133" t="s">
        <v>1601</v>
      </c>
      <c r="O234" s="133" t="s">
        <v>1601</v>
      </c>
      <c r="P234" s="133" t="s">
        <v>1601</v>
      </c>
      <c r="Q234" s="133" t="s">
        <v>1755</v>
      </c>
      <c r="R234" s="142" t="s">
        <v>1601</v>
      </c>
      <c r="S234" s="174" t="s">
        <v>1601</v>
      </c>
      <c r="T234" s="175" t="s">
        <v>1754</v>
      </c>
      <c r="U234" s="133" t="s">
        <v>1756</v>
      </c>
      <c r="V234" s="133" t="s">
        <v>1754</v>
      </c>
      <c r="W234" s="133" t="str">
        <f>IF([Access_Indicator2]="Yes","No service",IF([Access_Indicator3]="Available", "Improved",IF([Access_Indicator4]="No", "Limited",IF(AND([Access_Indicator4]="yes", [Access_Indicator5]&lt;=[Access_Indicator6]),"Basic","Limited"))))</f>
        <v>Basic</v>
      </c>
      <c r="X234" s="133" t="str">
        <f>IF([Use_Indicator1]="", "Fill in data", IF([Use_Indicator1]="All", "Improved", IF([Use_Indicator1]="Some", "Basic", IF([Use_Indicator1]="No use", "No Service"))))</f>
        <v>Improved</v>
      </c>
      <c r="Y234" s="134" t="s">
        <v>1601</v>
      </c>
      <c r="Z234" s="134" t="str">
        <f>IF(S234="No data", "No Data", IF([Reliability_Indicator2]="Yes","No Service", IF(S234="Routine", "Improved", IF(S234="Unreliable", "Basic", IF(S234="No O&amp;M", "No service")))))</f>
        <v>No Data</v>
      </c>
      <c r="AA234" s="133" t="str">
        <f>IF([EnvPro_Indicator1]="", "Fill in data", IF([EnvPro_Indicator1]="Significant pollution", "No service", IF(AND([EnvPro_Indicator1]="Not polluting groundwater &amp; not untreated in river", [EnvPro_Indicator2]="No"),"Basic", IF([EnvPro_Indicator2]="Yes", "Improved"))))</f>
        <v>Basic</v>
      </c>
      <c r="AB234" s="134" t="str">
        <f t="shared" si="3"/>
        <v>Basic</v>
      </c>
      <c r="AC234" s="134" t="str">
        <f>IF(OR(San[[#This Row],[Access_SL1]]="No data",San[[#This Row],[Use_SL1]]="No data",San[[#This Row],[Reliability_SL1]]="No data",San[[#This Row],[EnvPro_SL1]]="No data"),"Incomplete", "Complete")</f>
        <v>Incomplete</v>
      </c>
      <c r="AD234" s="176" t="s">
        <v>1601</v>
      </c>
      <c r="AE234" s="176" t="s">
        <v>1601</v>
      </c>
      <c r="AF234" s="136" t="s">
        <v>1601</v>
      </c>
      <c r="AG234" s="136">
        <v>44.155108972544575</v>
      </c>
      <c r="AH234" s="136" t="s">
        <v>1601</v>
      </c>
      <c r="AW234" s="1">
        <f>IFERROR(VLOOKUP(San[[#This Row],[Access_SL1]],$AS$5:$AT$8,2,FALSE),"Error")</f>
        <v>2</v>
      </c>
      <c r="AX234" s="1">
        <f>IFERROR(VLOOKUP(San[[#This Row],[Use_SL1]],$AS$5:$AT$8,2,FALSE),"Error")</f>
        <v>3</v>
      </c>
      <c r="AY234" s="1" t="str">
        <f>IFERROR(VLOOKUP(San[[#This Row],[Use_SL2]],$AS$5:$AT$8,2,FALSE),"Error")</f>
        <v>Error</v>
      </c>
      <c r="AZ234" s="1" t="str">
        <f>IFERROR(VLOOKUP(San[[#This Row],[Reliability_SL1]],$AS$5:$AT$8,2,FALSE),"Error")</f>
        <v>Error</v>
      </c>
      <c r="BA234" s="1">
        <f>IFERROR(VLOOKUP(San[[#This Row],[EnvPro_SL1]],$AS$5:$AT$8,2,FALSE),"Error")</f>
        <v>2</v>
      </c>
    </row>
    <row r="235" spans="2:53">
      <c r="B235" s="133" t="s">
        <v>554</v>
      </c>
      <c r="C235" s="171" t="s">
        <v>1650</v>
      </c>
      <c r="D235" s="171" t="s">
        <v>1646</v>
      </c>
      <c r="E235" s="171" t="s">
        <v>515</v>
      </c>
      <c r="F235" s="172" t="s">
        <v>1612</v>
      </c>
      <c r="G235" s="173" t="s">
        <v>1858</v>
      </c>
      <c r="H235" s="50" t="s">
        <v>1786</v>
      </c>
      <c r="I235" s="50" t="s">
        <v>18</v>
      </c>
      <c r="J235" s="133" t="s">
        <v>1772</v>
      </c>
      <c r="K235" s="50" t="s">
        <v>1754</v>
      </c>
      <c r="L235" s="50" t="s">
        <v>1753</v>
      </c>
      <c r="M235" s="133" t="s">
        <v>1752</v>
      </c>
      <c r="N235" s="133" t="s">
        <v>1601</v>
      </c>
      <c r="O235" s="133" t="s">
        <v>1601</v>
      </c>
      <c r="P235" s="133" t="s">
        <v>1601</v>
      </c>
      <c r="Q235" s="133" t="s">
        <v>1755</v>
      </c>
      <c r="R235" s="142" t="s">
        <v>1601</v>
      </c>
      <c r="S235" s="174" t="s">
        <v>1601</v>
      </c>
      <c r="T235" s="175" t="s">
        <v>1752</v>
      </c>
      <c r="U235" s="133" t="s">
        <v>1756</v>
      </c>
      <c r="V235" s="133" t="s">
        <v>1754</v>
      </c>
      <c r="W235" s="133" t="str">
        <f>IF([Access_Indicator2]="Yes","No service",IF([Access_Indicator3]="Available", "Improved",IF([Access_Indicator4]="No", "Limited",IF(AND([Access_Indicator4]="yes", [Access_Indicator5]&lt;=[Access_Indicator6]),"Basic","Limited"))))</f>
        <v>Basic</v>
      </c>
      <c r="X235" s="133" t="str">
        <f>IF([Use_Indicator1]="", "Fill in data", IF([Use_Indicator1]="All", "Improved", IF([Use_Indicator1]="Some", "Basic", IF([Use_Indicator1]="No use", "No Service"))))</f>
        <v>Improved</v>
      </c>
      <c r="Y235" s="134" t="s">
        <v>1601</v>
      </c>
      <c r="Z235" s="134" t="str">
        <f>IF(S235="No data", "No Data", IF([Reliability_Indicator2]="Yes","No Service", IF(S235="Routine", "Improved", IF(S235="Unreliable", "Basic", IF(S235="No O&amp;M", "No service")))))</f>
        <v>No Data</v>
      </c>
      <c r="AA235" s="133" t="str">
        <f>IF([EnvPro_Indicator1]="", "Fill in data", IF([EnvPro_Indicator1]="Significant pollution", "No service", IF(AND([EnvPro_Indicator1]="Not polluting groundwater &amp; not untreated in river", [EnvPro_Indicator2]="No"),"Basic", IF([EnvPro_Indicator2]="Yes", "Improved"))))</f>
        <v>Basic</v>
      </c>
      <c r="AB235" s="134" t="str">
        <f t="shared" si="3"/>
        <v>Basic</v>
      </c>
      <c r="AC235" s="134" t="str">
        <f>IF(OR(San[[#This Row],[Access_SL1]]="No data",San[[#This Row],[Use_SL1]]="No data",San[[#This Row],[Reliability_SL1]]="No data",San[[#This Row],[EnvPro_SL1]]="No data"),"Incomplete", "Complete")</f>
        <v>Incomplete</v>
      </c>
      <c r="AD235" s="176" t="s">
        <v>1601</v>
      </c>
      <c r="AE235" s="176" t="s">
        <v>1601</v>
      </c>
      <c r="AF235" s="136" t="s">
        <v>1601</v>
      </c>
      <c r="AG235" s="136">
        <v>91.989810359467867</v>
      </c>
      <c r="AH235" s="136" t="s">
        <v>1601</v>
      </c>
      <c r="AW235" s="1">
        <f>IFERROR(VLOOKUP(San[[#This Row],[Access_SL1]],$AS$5:$AT$8,2,FALSE),"Error")</f>
        <v>2</v>
      </c>
      <c r="AX235" s="1">
        <f>IFERROR(VLOOKUP(San[[#This Row],[Use_SL1]],$AS$5:$AT$8,2,FALSE),"Error")</f>
        <v>3</v>
      </c>
      <c r="AY235" s="1" t="str">
        <f>IFERROR(VLOOKUP(San[[#This Row],[Use_SL2]],$AS$5:$AT$8,2,FALSE),"Error")</f>
        <v>Error</v>
      </c>
      <c r="AZ235" s="1" t="str">
        <f>IFERROR(VLOOKUP(San[[#This Row],[Reliability_SL1]],$AS$5:$AT$8,2,FALSE),"Error")</f>
        <v>Error</v>
      </c>
      <c r="BA235" s="1">
        <f>IFERROR(VLOOKUP(San[[#This Row],[EnvPro_SL1]],$AS$5:$AT$8,2,FALSE),"Error")</f>
        <v>2</v>
      </c>
    </row>
    <row r="236" spans="2:53">
      <c r="B236" s="133" t="s">
        <v>555</v>
      </c>
      <c r="C236" s="171" t="s">
        <v>1650</v>
      </c>
      <c r="D236" s="171" t="s">
        <v>1646</v>
      </c>
      <c r="E236" s="171" t="s">
        <v>515</v>
      </c>
      <c r="F236" s="172" t="s">
        <v>1612</v>
      </c>
      <c r="G236" s="173" t="s">
        <v>1859</v>
      </c>
      <c r="H236" s="50" t="s">
        <v>1783</v>
      </c>
      <c r="I236" s="50" t="s">
        <v>18</v>
      </c>
      <c r="J236" s="133" t="s">
        <v>1772</v>
      </c>
      <c r="K236" s="50" t="s">
        <v>1754</v>
      </c>
      <c r="L236" s="50" t="s">
        <v>1753</v>
      </c>
      <c r="M236" s="133" t="s">
        <v>1752</v>
      </c>
      <c r="N236" s="133" t="s">
        <v>1601</v>
      </c>
      <c r="O236" s="133" t="s">
        <v>1601</v>
      </c>
      <c r="P236" s="133" t="s">
        <v>1601</v>
      </c>
      <c r="Q236" s="133" t="s">
        <v>1755</v>
      </c>
      <c r="R236" s="142" t="s">
        <v>1601</v>
      </c>
      <c r="S236" s="174" t="s">
        <v>1601</v>
      </c>
      <c r="T236" s="175" t="s">
        <v>1752</v>
      </c>
      <c r="U236" s="133" t="s">
        <v>1756</v>
      </c>
      <c r="V236" s="133" t="s">
        <v>1754</v>
      </c>
      <c r="W236" s="133" t="str">
        <f>IF([Access_Indicator2]="Yes","No service",IF([Access_Indicator3]="Available", "Improved",IF([Access_Indicator4]="No", "Limited",IF(AND([Access_Indicator4]="yes", [Access_Indicator5]&lt;=[Access_Indicator6]),"Basic","Limited"))))</f>
        <v>Basic</v>
      </c>
      <c r="X236" s="133" t="str">
        <f>IF([Use_Indicator1]="", "Fill in data", IF([Use_Indicator1]="All", "Improved", IF([Use_Indicator1]="Some", "Basic", IF([Use_Indicator1]="No use", "No Service"))))</f>
        <v>Improved</v>
      </c>
      <c r="Y236" s="134" t="s">
        <v>1601</v>
      </c>
      <c r="Z236" s="134" t="str">
        <f>IF(S236="No data", "No Data", IF([Reliability_Indicator2]="Yes","No Service", IF(S236="Routine", "Improved", IF(S236="Unreliable", "Basic", IF(S236="No O&amp;M", "No service")))))</f>
        <v>No Data</v>
      </c>
      <c r="AA236" s="133" t="str">
        <f>IF([EnvPro_Indicator1]="", "Fill in data", IF([EnvPro_Indicator1]="Significant pollution", "No service", IF(AND([EnvPro_Indicator1]="Not polluting groundwater &amp; not untreated in river", [EnvPro_Indicator2]="No"),"Basic", IF([EnvPro_Indicator2]="Yes", "Improved"))))</f>
        <v>Basic</v>
      </c>
      <c r="AB236" s="134" t="str">
        <f t="shared" si="3"/>
        <v>Basic</v>
      </c>
      <c r="AC236" s="134" t="str">
        <f>IF(OR(San[[#This Row],[Access_SL1]]="No data",San[[#This Row],[Use_SL1]]="No data",San[[#This Row],[Reliability_SL1]]="No data",San[[#This Row],[EnvPro_SL1]]="No data"),"Incomplete", "Complete")</f>
        <v>Incomplete</v>
      </c>
      <c r="AD236" s="176" t="s">
        <v>1601</v>
      </c>
      <c r="AE236" s="176" t="s">
        <v>1601</v>
      </c>
      <c r="AF236" s="136" t="s">
        <v>1601</v>
      </c>
      <c r="AG236" s="136">
        <v>58.873478630059438</v>
      </c>
      <c r="AH236" s="136" t="s">
        <v>1601</v>
      </c>
      <c r="AW236" s="1">
        <f>IFERROR(VLOOKUP(San[[#This Row],[Access_SL1]],$AS$5:$AT$8,2,FALSE),"Error")</f>
        <v>2</v>
      </c>
      <c r="AX236" s="1">
        <f>IFERROR(VLOOKUP(San[[#This Row],[Use_SL1]],$AS$5:$AT$8,2,FALSE),"Error")</f>
        <v>3</v>
      </c>
      <c r="AY236" s="1" t="str">
        <f>IFERROR(VLOOKUP(San[[#This Row],[Use_SL2]],$AS$5:$AT$8,2,FALSE),"Error")</f>
        <v>Error</v>
      </c>
      <c r="AZ236" s="1" t="str">
        <f>IFERROR(VLOOKUP(San[[#This Row],[Reliability_SL1]],$AS$5:$AT$8,2,FALSE),"Error")</f>
        <v>Error</v>
      </c>
      <c r="BA236" s="1">
        <f>IFERROR(VLOOKUP(San[[#This Row],[EnvPro_SL1]],$AS$5:$AT$8,2,FALSE),"Error")</f>
        <v>2</v>
      </c>
    </row>
    <row r="237" spans="2:53">
      <c r="B237" s="133" t="s">
        <v>556</v>
      </c>
      <c r="C237" s="171" t="s">
        <v>1650</v>
      </c>
      <c r="D237" s="171" t="s">
        <v>1646</v>
      </c>
      <c r="E237" s="171" t="s">
        <v>515</v>
      </c>
      <c r="F237" s="172" t="s">
        <v>1612</v>
      </c>
      <c r="G237" s="173" t="s">
        <v>1819</v>
      </c>
      <c r="H237" s="50" t="s">
        <v>1783</v>
      </c>
      <c r="I237" s="50" t="s">
        <v>18</v>
      </c>
      <c r="J237" s="133" t="s">
        <v>1772</v>
      </c>
      <c r="K237" s="50" t="s">
        <v>1754</v>
      </c>
      <c r="L237" s="50" t="s">
        <v>1753</v>
      </c>
      <c r="M237" s="133" t="s">
        <v>1752</v>
      </c>
      <c r="N237" s="133" t="s">
        <v>1601</v>
      </c>
      <c r="O237" s="133" t="s">
        <v>1601</v>
      </c>
      <c r="P237" s="133" t="s">
        <v>1601</v>
      </c>
      <c r="Q237" s="133" t="s">
        <v>1755</v>
      </c>
      <c r="R237" s="142" t="s">
        <v>1601</v>
      </c>
      <c r="S237" s="174" t="s">
        <v>1601</v>
      </c>
      <c r="T237" s="175" t="s">
        <v>1754</v>
      </c>
      <c r="U237" s="133" t="s">
        <v>1756</v>
      </c>
      <c r="V237" s="133" t="s">
        <v>1754</v>
      </c>
      <c r="W237" s="133" t="str">
        <f>IF([Access_Indicator2]="Yes","No service",IF([Access_Indicator3]="Available", "Improved",IF([Access_Indicator4]="No", "Limited",IF(AND([Access_Indicator4]="yes", [Access_Indicator5]&lt;=[Access_Indicator6]),"Basic","Limited"))))</f>
        <v>Basic</v>
      </c>
      <c r="X237" s="133" t="str">
        <f>IF([Use_Indicator1]="", "Fill in data", IF([Use_Indicator1]="All", "Improved", IF([Use_Indicator1]="Some", "Basic", IF([Use_Indicator1]="No use", "No Service"))))</f>
        <v>Improved</v>
      </c>
      <c r="Y237" s="134" t="s">
        <v>1601</v>
      </c>
      <c r="Z237" s="134" t="str">
        <f>IF(S237="No data", "No Data", IF([Reliability_Indicator2]="Yes","No Service", IF(S237="Routine", "Improved", IF(S237="Unreliable", "Basic", IF(S237="No O&amp;M", "No service")))))</f>
        <v>No Data</v>
      </c>
      <c r="AA237" s="133" t="str">
        <f>IF([EnvPro_Indicator1]="", "Fill in data", IF([EnvPro_Indicator1]="Significant pollution", "No service", IF(AND([EnvPro_Indicator1]="Not polluting groundwater &amp; not untreated in river", [EnvPro_Indicator2]="No"),"Basic", IF([EnvPro_Indicator2]="Yes", "Improved"))))</f>
        <v>Basic</v>
      </c>
      <c r="AB237" s="134" t="str">
        <f t="shared" si="3"/>
        <v>Basic</v>
      </c>
      <c r="AC237" s="134" t="str">
        <f>IF(OR(San[[#This Row],[Access_SL1]]="No data",San[[#This Row],[Use_SL1]]="No data",San[[#This Row],[Reliability_SL1]]="No data",San[[#This Row],[EnvPro_SL1]]="No data"),"Incomplete", "Complete")</f>
        <v>Incomplete</v>
      </c>
      <c r="AD237" s="176" t="s">
        <v>1601</v>
      </c>
      <c r="AE237" s="176" t="s">
        <v>1601</v>
      </c>
      <c r="AF237" s="136" t="s">
        <v>1601</v>
      </c>
      <c r="AG237" s="136">
        <v>63.779601849231064</v>
      </c>
      <c r="AH237" s="136" t="s">
        <v>1601</v>
      </c>
      <c r="AW237" s="1">
        <f>IFERROR(VLOOKUP(San[[#This Row],[Access_SL1]],$AS$5:$AT$8,2,FALSE),"Error")</f>
        <v>2</v>
      </c>
      <c r="AX237" s="1">
        <f>IFERROR(VLOOKUP(San[[#This Row],[Use_SL1]],$AS$5:$AT$8,2,FALSE),"Error")</f>
        <v>3</v>
      </c>
      <c r="AY237" s="1" t="str">
        <f>IFERROR(VLOOKUP(San[[#This Row],[Use_SL2]],$AS$5:$AT$8,2,FALSE),"Error")</f>
        <v>Error</v>
      </c>
      <c r="AZ237" s="1" t="str">
        <f>IFERROR(VLOOKUP(San[[#This Row],[Reliability_SL1]],$AS$5:$AT$8,2,FALSE),"Error")</f>
        <v>Error</v>
      </c>
      <c r="BA237" s="1">
        <f>IFERROR(VLOOKUP(San[[#This Row],[EnvPro_SL1]],$AS$5:$AT$8,2,FALSE),"Error")</f>
        <v>2</v>
      </c>
    </row>
    <row r="238" spans="2:53">
      <c r="B238" s="133" t="s">
        <v>557</v>
      </c>
      <c r="C238" s="171" t="s">
        <v>1650</v>
      </c>
      <c r="D238" s="171" t="s">
        <v>1646</v>
      </c>
      <c r="E238" s="171" t="s">
        <v>515</v>
      </c>
      <c r="F238" s="172" t="s">
        <v>1612</v>
      </c>
      <c r="G238" s="173" t="s">
        <v>1860</v>
      </c>
      <c r="H238" s="50" t="s">
        <v>1783</v>
      </c>
      <c r="I238" s="50" t="s">
        <v>18</v>
      </c>
      <c r="J238" s="133" t="s">
        <v>1772</v>
      </c>
      <c r="K238" s="50" t="s">
        <v>1754</v>
      </c>
      <c r="L238" s="50" t="s">
        <v>1753</v>
      </c>
      <c r="M238" s="133" t="s">
        <v>1752</v>
      </c>
      <c r="N238" s="133" t="s">
        <v>1601</v>
      </c>
      <c r="O238" s="133" t="s">
        <v>1601</v>
      </c>
      <c r="P238" s="133" t="s">
        <v>1601</v>
      </c>
      <c r="Q238" s="133" t="s">
        <v>1755</v>
      </c>
      <c r="R238" s="142" t="s">
        <v>1601</v>
      </c>
      <c r="S238" s="174" t="s">
        <v>1601</v>
      </c>
      <c r="T238" s="175" t="s">
        <v>1754</v>
      </c>
      <c r="U238" s="133" t="s">
        <v>1756</v>
      </c>
      <c r="V238" s="133" t="s">
        <v>1754</v>
      </c>
      <c r="W238" s="133" t="str">
        <f>IF([Access_Indicator2]="Yes","No service",IF([Access_Indicator3]="Available", "Improved",IF([Access_Indicator4]="No", "Limited",IF(AND([Access_Indicator4]="yes", [Access_Indicator5]&lt;=[Access_Indicator6]),"Basic","Limited"))))</f>
        <v>Basic</v>
      </c>
      <c r="X238" s="133" t="str">
        <f>IF([Use_Indicator1]="", "Fill in data", IF([Use_Indicator1]="All", "Improved", IF([Use_Indicator1]="Some", "Basic", IF([Use_Indicator1]="No use", "No Service"))))</f>
        <v>Improved</v>
      </c>
      <c r="Y238" s="134" t="s">
        <v>1601</v>
      </c>
      <c r="Z238" s="134" t="str">
        <f>IF(S238="No data", "No Data", IF([Reliability_Indicator2]="Yes","No Service", IF(S238="Routine", "Improved", IF(S238="Unreliable", "Basic", IF(S238="No O&amp;M", "No service")))))</f>
        <v>No Data</v>
      </c>
      <c r="AA238" s="133" t="str">
        <f>IF([EnvPro_Indicator1]="", "Fill in data", IF([EnvPro_Indicator1]="Significant pollution", "No service", IF(AND([EnvPro_Indicator1]="Not polluting groundwater &amp; not untreated in river", [EnvPro_Indicator2]="No"),"Basic", IF([EnvPro_Indicator2]="Yes", "Improved"))))</f>
        <v>Basic</v>
      </c>
      <c r="AB238" s="134" t="str">
        <f t="shared" si="3"/>
        <v>Basic</v>
      </c>
      <c r="AC238" s="134" t="str">
        <f>IF(OR(San[[#This Row],[Access_SL1]]="No data",San[[#This Row],[Use_SL1]]="No data",San[[#This Row],[Reliability_SL1]]="No data",San[[#This Row],[EnvPro_SL1]]="No data"),"Incomplete", "Complete")</f>
        <v>Incomplete</v>
      </c>
      <c r="AD238" s="176" t="s">
        <v>1601</v>
      </c>
      <c r="AE238" s="176" t="s">
        <v>1601</v>
      </c>
      <c r="AF238" s="136" t="s">
        <v>1601</v>
      </c>
      <c r="AG238" s="136">
        <v>29.436739315029719</v>
      </c>
      <c r="AH238" s="136" t="s">
        <v>1601</v>
      </c>
      <c r="AW238" s="1">
        <f>IFERROR(VLOOKUP(San[[#This Row],[Access_SL1]],$AS$5:$AT$8,2,FALSE),"Error")</f>
        <v>2</v>
      </c>
      <c r="AX238" s="1">
        <f>IFERROR(VLOOKUP(San[[#This Row],[Use_SL1]],$AS$5:$AT$8,2,FALSE),"Error")</f>
        <v>3</v>
      </c>
      <c r="AY238" s="1" t="str">
        <f>IFERROR(VLOOKUP(San[[#This Row],[Use_SL2]],$AS$5:$AT$8,2,FALSE),"Error")</f>
        <v>Error</v>
      </c>
      <c r="AZ238" s="1" t="str">
        <f>IFERROR(VLOOKUP(San[[#This Row],[Reliability_SL1]],$AS$5:$AT$8,2,FALSE),"Error")</f>
        <v>Error</v>
      </c>
      <c r="BA238" s="1">
        <f>IFERROR(VLOOKUP(San[[#This Row],[EnvPro_SL1]],$AS$5:$AT$8,2,FALSE),"Error")</f>
        <v>2</v>
      </c>
    </row>
    <row r="239" spans="2:53">
      <c r="B239" s="133" t="s">
        <v>558</v>
      </c>
      <c r="C239" s="171" t="s">
        <v>1650</v>
      </c>
      <c r="D239" s="171" t="s">
        <v>1646</v>
      </c>
      <c r="E239" s="171" t="s">
        <v>515</v>
      </c>
      <c r="F239" s="172" t="s">
        <v>1612</v>
      </c>
      <c r="G239" s="173" t="s">
        <v>1861</v>
      </c>
      <c r="H239" s="50" t="s">
        <v>1783</v>
      </c>
      <c r="I239" s="50" t="s">
        <v>18</v>
      </c>
      <c r="J239" s="133" t="s">
        <v>1772</v>
      </c>
      <c r="K239" s="50" t="s">
        <v>1754</v>
      </c>
      <c r="L239" s="50" t="s">
        <v>1753</v>
      </c>
      <c r="M239" s="133" t="s">
        <v>1752</v>
      </c>
      <c r="N239" s="133" t="s">
        <v>1601</v>
      </c>
      <c r="O239" s="133" t="s">
        <v>1601</v>
      </c>
      <c r="P239" s="133" t="s">
        <v>1601</v>
      </c>
      <c r="Q239" s="133" t="s">
        <v>1755</v>
      </c>
      <c r="R239" s="142" t="s">
        <v>1601</v>
      </c>
      <c r="S239" s="174" t="s">
        <v>1601</v>
      </c>
      <c r="T239" s="175" t="s">
        <v>1754</v>
      </c>
      <c r="U239" s="133" t="s">
        <v>1756</v>
      </c>
      <c r="V239" s="133" t="s">
        <v>1754</v>
      </c>
      <c r="W239" s="133" t="str">
        <f>IF([Access_Indicator2]="Yes","No service",IF([Access_Indicator3]="Available", "Improved",IF([Access_Indicator4]="No", "Limited",IF(AND([Access_Indicator4]="yes", [Access_Indicator5]&lt;=[Access_Indicator6]),"Basic","Limited"))))</f>
        <v>Basic</v>
      </c>
      <c r="X239" s="133" t="str">
        <f>IF([Use_Indicator1]="", "Fill in data", IF([Use_Indicator1]="All", "Improved", IF([Use_Indicator1]="Some", "Basic", IF([Use_Indicator1]="No use", "No Service"))))</f>
        <v>Improved</v>
      </c>
      <c r="Y239" s="134" t="s">
        <v>1601</v>
      </c>
      <c r="Z239" s="134" t="str">
        <f>IF(S239="No data", "No Data", IF([Reliability_Indicator2]="Yes","No Service", IF(S239="Routine", "Improved", IF(S239="Unreliable", "Basic", IF(S239="No O&amp;M", "No service")))))</f>
        <v>No Data</v>
      </c>
      <c r="AA239" s="133" t="str">
        <f>IF([EnvPro_Indicator1]="", "Fill in data", IF([EnvPro_Indicator1]="Significant pollution", "No service", IF(AND([EnvPro_Indicator1]="Not polluting groundwater &amp; not untreated in river", [EnvPro_Indicator2]="No"),"Basic", IF([EnvPro_Indicator2]="Yes", "Improved"))))</f>
        <v>Basic</v>
      </c>
      <c r="AB239" s="134" t="str">
        <f t="shared" si="3"/>
        <v>Basic</v>
      </c>
      <c r="AC239" s="134" t="str">
        <f>IF(OR(San[[#This Row],[Access_SL1]]="No data",San[[#This Row],[Use_SL1]]="No data",San[[#This Row],[Reliability_SL1]]="No data",San[[#This Row],[EnvPro_SL1]]="No data"),"Incomplete", "Complete")</f>
        <v>Incomplete</v>
      </c>
      <c r="AD239" s="176" t="s">
        <v>1601</v>
      </c>
      <c r="AE239" s="176" t="s">
        <v>1601</v>
      </c>
      <c r="AF239" s="136" t="s">
        <v>1601</v>
      </c>
      <c r="AG239" s="136">
        <v>58.873478630059438</v>
      </c>
      <c r="AH239" s="136" t="s">
        <v>1601</v>
      </c>
      <c r="AW239" s="1">
        <f>IFERROR(VLOOKUP(San[[#This Row],[Access_SL1]],$AS$5:$AT$8,2,FALSE),"Error")</f>
        <v>2</v>
      </c>
      <c r="AX239" s="1">
        <f>IFERROR(VLOOKUP(San[[#This Row],[Use_SL1]],$AS$5:$AT$8,2,FALSE),"Error")</f>
        <v>3</v>
      </c>
      <c r="AY239" s="1" t="str">
        <f>IFERROR(VLOOKUP(San[[#This Row],[Use_SL2]],$AS$5:$AT$8,2,FALSE),"Error")</f>
        <v>Error</v>
      </c>
      <c r="AZ239" s="1" t="str">
        <f>IFERROR(VLOOKUP(San[[#This Row],[Reliability_SL1]],$AS$5:$AT$8,2,FALSE),"Error")</f>
        <v>Error</v>
      </c>
      <c r="BA239" s="1">
        <f>IFERROR(VLOOKUP(San[[#This Row],[EnvPro_SL1]],$AS$5:$AT$8,2,FALSE),"Error")</f>
        <v>2</v>
      </c>
    </row>
    <row r="240" spans="2:53">
      <c r="B240" s="133" t="s">
        <v>559</v>
      </c>
      <c r="C240" s="171" t="s">
        <v>1650</v>
      </c>
      <c r="D240" s="171" t="s">
        <v>1646</v>
      </c>
      <c r="E240" s="171" t="s">
        <v>515</v>
      </c>
      <c r="F240" s="172" t="s">
        <v>1612</v>
      </c>
      <c r="G240" s="173" t="s">
        <v>1862</v>
      </c>
      <c r="H240" s="50" t="s">
        <v>1786</v>
      </c>
      <c r="I240" s="50" t="s">
        <v>18</v>
      </c>
      <c r="J240" s="133" t="s">
        <v>1772</v>
      </c>
      <c r="K240" s="50" t="s">
        <v>1754</v>
      </c>
      <c r="L240" s="50" t="s">
        <v>1753</v>
      </c>
      <c r="M240" s="133" t="s">
        <v>1752</v>
      </c>
      <c r="N240" s="133" t="s">
        <v>1601</v>
      </c>
      <c r="O240" s="133" t="s">
        <v>1601</v>
      </c>
      <c r="P240" s="133" t="s">
        <v>1601</v>
      </c>
      <c r="Q240" s="133" t="s">
        <v>1755</v>
      </c>
      <c r="R240" s="142" t="s">
        <v>1601</v>
      </c>
      <c r="S240" s="174" t="s">
        <v>1601</v>
      </c>
      <c r="T240" s="175" t="s">
        <v>1754</v>
      </c>
      <c r="U240" s="133" t="s">
        <v>1756</v>
      </c>
      <c r="V240" s="133" t="s">
        <v>1754</v>
      </c>
      <c r="W240" s="133" t="str">
        <f>IF([Access_Indicator2]="Yes","No service",IF([Access_Indicator3]="Available", "Improved",IF([Access_Indicator4]="No", "Limited",IF(AND([Access_Indicator4]="yes", [Access_Indicator5]&lt;=[Access_Indicator6]),"Basic","Limited"))))</f>
        <v>Basic</v>
      </c>
      <c r="X240" s="133" t="str">
        <f>IF([Use_Indicator1]="", "Fill in data", IF([Use_Indicator1]="All", "Improved", IF([Use_Indicator1]="Some", "Basic", IF([Use_Indicator1]="No use", "No Service"))))</f>
        <v>Improved</v>
      </c>
      <c r="Y240" s="134" t="s">
        <v>1601</v>
      </c>
      <c r="Z240" s="134" t="str">
        <f>IF(S240="No data", "No Data", IF([Reliability_Indicator2]="Yes","No Service", IF(S240="Routine", "Improved", IF(S240="Unreliable", "Basic", IF(S240="No O&amp;M", "No service")))))</f>
        <v>No Data</v>
      </c>
      <c r="AA240" s="133" t="str">
        <f>IF([EnvPro_Indicator1]="", "Fill in data", IF([EnvPro_Indicator1]="Significant pollution", "No service", IF(AND([EnvPro_Indicator1]="Not polluting groundwater &amp; not untreated in river", [EnvPro_Indicator2]="No"),"Basic", IF([EnvPro_Indicator2]="Yes", "Improved"))))</f>
        <v>Basic</v>
      </c>
      <c r="AB240" s="134" t="str">
        <f t="shared" si="3"/>
        <v>Basic</v>
      </c>
      <c r="AC240" s="134" t="str">
        <f>IF(OR(San[[#This Row],[Access_SL1]]="No data",San[[#This Row],[Use_SL1]]="No data",San[[#This Row],[Reliability_SL1]]="No data",San[[#This Row],[EnvPro_SL1]]="No data"),"Incomplete", "Complete")</f>
        <v>Incomplete</v>
      </c>
      <c r="AD240" s="176" t="s">
        <v>1601</v>
      </c>
      <c r="AE240" s="176" t="s">
        <v>1601</v>
      </c>
      <c r="AF240" s="136" t="s">
        <v>1601</v>
      </c>
      <c r="AG240" s="136">
        <v>136.14491933201245</v>
      </c>
      <c r="AH240" s="136" t="s">
        <v>1601</v>
      </c>
      <c r="AW240" s="1">
        <f>IFERROR(VLOOKUP(San[[#This Row],[Access_SL1]],$AS$5:$AT$8,2,FALSE),"Error")</f>
        <v>2</v>
      </c>
      <c r="AX240" s="1">
        <f>IFERROR(VLOOKUP(San[[#This Row],[Use_SL1]],$AS$5:$AT$8,2,FALSE),"Error")</f>
        <v>3</v>
      </c>
      <c r="AY240" s="1" t="str">
        <f>IFERROR(VLOOKUP(San[[#This Row],[Use_SL2]],$AS$5:$AT$8,2,FALSE),"Error")</f>
        <v>Error</v>
      </c>
      <c r="AZ240" s="1" t="str">
        <f>IFERROR(VLOOKUP(San[[#This Row],[Reliability_SL1]],$AS$5:$AT$8,2,FALSE),"Error")</f>
        <v>Error</v>
      </c>
      <c r="BA240" s="1">
        <f>IFERROR(VLOOKUP(San[[#This Row],[EnvPro_SL1]],$AS$5:$AT$8,2,FALSE),"Error")</f>
        <v>2</v>
      </c>
    </row>
    <row r="241" spans="2:53">
      <c r="B241" s="133" t="s">
        <v>560</v>
      </c>
      <c r="C241" s="171" t="s">
        <v>1650</v>
      </c>
      <c r="D241" s="171" t="s">
        <v>1646</v>
      </c>
      <c r="E241" s="171" t="s">
        <v>515</v>
      </c>
      <c r="F241" s="172" t="s">
        <v>1612</v>
      </c>
      <c r="G241" s="173" t="s">
        <v>1822</v>
      </c>
      <c r="H241" s="50" t="s">
        <v>1783</v>
      </c>
      <c r="I241" s="50" t="s">
        <v>18</v>
      </c>
      <c r="J241" s="133" t="s">
        <v>1772</v>
      </c>
      <c r="K241" s="50" t="s">
        <v>1754</v>
      </c>
      <c r="L241" s="50" t="s">
        <v>1753</v>
      </c>
      <c r="M241" s="133" t="s">
        <v>1752</v>
      </c>
      <c r="N241" s="133" t="s">
        <v>1601</v>
      </c>
      <c r="O241" s="133" t="s">
        <v>1601</v>
      </c>
      <c r="P241" s="133" t="s">
        <v>1601</v>
      </c>
      <c r="Q241" s="133" t="s">
        <v>1755</v>
      </c>
      <c r="R241" s="142" t="s">
        <v>1601</v>
      </c>
      <c r="S241" s="174" t="s">
        <v>1601</v>
      </c>
      <c r="T241" s="175" t="s">
        <v>1754</v>
      </c>
      <c r="U241" s="133" t="s">
        <v>1756</v>
      </c>
      <c r="V241" s="133" t="s">
        <v>1754</v>
      </c>
      <c r="W241" s="133" t="str">
        <f>IF([Access_Indicator2]="Yes","No service",IF([Access_Indicator3]="Available", "Improved",IF([Access_Indicator4]="No", "Limited",IF(AND([Access_Indicator4]="yes", [Access_Indicator5]&lt;=[Access_Indicator6]),"Basic","Limited"))))</f>
        <v>Basic</v>
      </c>
      <c r="X241" s="133" t="str">
        <f>IF([Use_Indicator1]="", "Fill in data", IF([Use_Indicator1]="All", "Improved", IF([Use_Indicator1]="Some", "Basic", IF([Use_Indicator1]="No use", "No Service"))))</f>
        <v>Improved</v>
      </c>
      <c r="Y241" s="134" t="s">
        <v>1601</v>
      </c>
      <c r="Z241" s="134" t="str">
        <f>IF(S241="No data", "No Data", IF([Reliability_Indicator2]="Yes","No Service", IF(S241="Routine", "Improved", IF(S241="Unreliable", "Basic", IF(S241="No O&amp;M", "No service")))))</f>
        <v>No Data</v>
      </c>
      <c r="AA241" s="133" t="str">
        <f>IF([EnvPro_Indicator1]="", "Fill in data", IF([EnvPro_Indicator1]="Significant pollution", "No service", IF(AND([EnvPro_Indicator1]="Not polluting groundwater &amp; not untreated in river", [EnvPro_Indicator2]="No"),"Basic", IF([EnvPro_Indicator2]="Yes", "Improved"))))</f>
        <v>Basic</v>
      </c>
      <c r="AB241" s="134" t="str">
        <f t="shared" si="3"/>
        <v>Basic</v>
      </c>
      <c r="AC241" s="134" t="str">
        <f>IF(OR(San[[#This Row],[Access_SL1]]="No data",San[[#This Row],[Use_SL1]]="No data",San[[#This Row],[Reliability_SL1]]="No data",San[[#This Row],[EnvPro_SL1]]="No data"),"Incomplete", "Complete")</f>
        <v>Incomplete</v>
      </c>
      <c r="AD241" s="176" t="s">
        <v>1601</v>
      </c>
      <c r="AE241" s="176" t="s">
        <v>1601</v>
      </c>
      <c r="AF241" s="136" t="s">
        <v>1601</v>
      </c>
      <c r="AG241" s="136">
        <v>80.951033116331743</v>
      </c>
      <c r="AH241" s="136" t="s">
        <v>1601</v>
      </c>
      <c r="AW241" s="1">
        <f>IFERROR(VLOOKUP(San[[#This Row],[Access_SL1]],$AS$5:$AT$8,2,FALSE),"Error")</f>
        <v>2</v>
      </c>
      <c r="AX241" s="1">
        <f>IFERROR(VLOOKUP(San[[#This Row],[Use_SL1]],$AS$5:$AT$8,2,FALSE),"Error")</f>
        <v>3</v>
      </c>
      <c r="AY241" s="1" t="str">
        <f>IFERROR(VLOOKUP(San[[#This Row],[Use_SL2]],$AS$5:$AT$8,2,FALSE),"Error")</f>
        <v>Error</v>
      </c>
      <c r="AZ241" s="1" t="str">
        <f>IFERROR(VLOOKUP(San[[#This Row],[Reliability_SL1]],$AS$5:$AT$8,2,FALSE),"Error")</f>
        <v>Error</v>
      </c>
      <c r="BA241" s="1">
        <f>IFERROR(VLOOKUP(San[[#This Row],[EnvPro_SL1]],$AS$5:$AT$8,2,FALSE),"Error")</f>
        <v>2</v>
      </c>
    </row>
    <row r="242" spans="2:53">
      <c r="B242" s="133" t="s">
        <v>561</v>
      </c>
      <c r="C242" s="171" t="s">
        <v>1650</v>
      </c>
      <c r="D242" s="171" t="s">
        <v>1646</v>
      </c>
      <c r="E242" s="171" t="s">
        <v>515</v>
      </c>
      <c r="F242" s="172" t="s">
        <v>1612</v>
      </c>
      <c r="G242" s="173" t="s">
        <v>1863</v>
      </c>
      <c r="H242" s="50" t="s">
        <v>1783</v>
      </c>
      <c r="I242" s="50" t="s">
        <v>18</v>
      </c>
      <c r="J242" s="133" t="s">
        <v>1772</v>
      </c>
      <c r="K242" s="50" t="s">
        <v>1754</v>
      </c>
      <c r="L242" s="50" t="s">
        <v>1753</v>
      </c>
      <c r="M242" s="133" t="s">
        <v>1752</v>
      </c>
      <c r="N242" s="133" t="s">
        <v>1601</v>
      </c>
      <c r="O242" s="133" t="s">
        <v>1601</v>
      </c>
      <c r="P242" s="133" t="s">
        <v>1601</v>
      </c>
      <c r="Q242" s="133" t="s">
        <v>1755</v>
      </c>
      <c r="R242" s="142" t="s">
        <v>1601</v>
      </c>
      <c r="S242" s="174" t="s">
        <v>1601</v>
      </c>
      <c r="T242" s="175" t="s">
        <v>1754</v>
      </c>
      <c r="U242" s="133" t="s">
        <v>1756</v>
      </c>
      <c r="V242" s="133" t="s">
        <v>1754</v>
      </c>
      <c r="W242" s="133" t="str">
        <f>IF([Access_Indicator2]="Yes","No service",IF([Access_Indicator3]="Available", "Improved",IF([Access_Indicator4]="No", "Limited",IF(AND([Access_Indicator4]="yes", [Access_Indicator5]&lt;=[Access_Indicator6]),"Basic","Limited"))))</f>
        <v>Basic</v>
      </c>
      <c r="X242" s="133" t="str">
        <f>IF([Use_Indicator1]="", "Fill in data", IF([Use_Indicator1]="All", "Improved", IF([Use_Indicator1]="Some", "Basic", IF([Use_Indicator1]="No use", "No Service"))))</f>
        <v>Improved</v>
      </c>
      <c r="Y242" s="134" t="s">
        <v>1601</v>
      </c>
      <c r="Z242" s="134" t="str">
        <f>IF(S242="No data", "No Data", IF([Reliability_Indicator2]="Yes","No Service", IF(S242="Routine", "Improved", IF(S242="Unreliable", "Basic", IF(S242="No O&amp;M", "No service")))))</f>
        <v>No Data</v>
      </c>
      <c r="AA242" s="133" t="str">
        <f>IF([EnvPro_Indicator1]="", "Fill in data", IF([EnvPro_Indicator1]="Significant pollution", "No service", IF(AND([EnvPro_Indicator1]="Not polluting groundwater &amp; not untreated in river", [EnvPro_Indicator2]="No"),"Basic", IF([EnvPro_Indicator2]="Yes", "Improved"))))</f>
        <v>Basic</v>
      </c>
      <c r="AB242" s="134" t="str">
        <f t="shared" si="3"/>
        <v>Basic</v>
      </c>
      <c r="AC242" s="134" t="str">
        <f>IF(OR(San[[#This Row],[Access_SL1]]="No data",San[[#This Row],[Use_SL1]]="No data",San[[#This Row],[Reliability_SL1]]="No data",San[[#This Row],[EnvPro_SL1]]="No data"),"Incomplete", "Complete")</f>
        <v>Incomplete</v>
      </c>
      <c r="AD242" s="176" t="s">
        <v>1601</v>
      </c>
      <c r="AE242" s="176" t="s">
        <v>1601</v>
      </c>
      <c r="AF242" s="136" t="s">
        <v>1601</v>
      </c>
      <c r="AG242" s="136">
        <v>106.70818001698272</v>
      </c>
      <c r="AH242" s="136" t="s">
        <v>1601</v>
      </c>
      <c r="AW242" s="1">
        <f>IFERROR(VLOOKUP(San[[#This Row],[Access_SL1]],$AS$5:$AT$8,2,FALSE),"Error")</f>
        <v>2</v>
      </c>
      <c r="AX242" s="1">
        <f>IFERROR(VLOOKUP(San[[#This Row],[Use_SL1]],$AS$5:$AT$8,2,FALSE),"Error")</f>
        <v>3</v>
      </c>
      <c r="AY242" s="1" t="str">
        <f>IFERROR(VLOOKUP(San[[#This Row],[Use_SL2]],$AS$5:$AT$8,2,FALSE),"Error")</f>
        <v>Error</v>
      </c>
      <c r="AZ242" s="1" t="str">
        <f>IFERROR(VLOOKUP(San[[#This Row],[Reliability_SL1]],$AS$5:$AT$8,2,FALSE),"Error")</f>
        <v>Error</v>
      </c>
      <c r="BA242" s="1">
        <f>IFERROR(VLOOKUP(San[[#This Row],[EnvPro_SL1]],$AS$5:$AT$8,2,FALSE),"Error")</f>
        <v>2</v>
      </c>
    </row>
    <row r="243" spans="2:53">
      <c r="B243" s="133" t="s">
        <v>562</v>
      </c>
      <c r="C243" s="171" t="s">
        <v>1650</v>
      </c>
      <c r="D243" s="171" t="s">
        <v>1646</v>
      </c>
      <c r="E243" s="171" t="s">
        <v>515</v>
      </c>
      <c r="F243" s="172" t="s">
        <v>1612</v>
      </c>
      <c r="G243" s="173" t="s">
        <v>1864</v>
      </c>
      <c r="H243" s="50" t="s">
        <v>1783</v>
      </c>
      <c r="I243" s="50" t="s">
        <v>18</v>
      </c>
      <c r="J243" s="133" t="s">
        <v>1772</v>
      </c>
      <c r="K243" s="50" t="s">
        <v>1754</v>
      </c>
      <c r="L243" s="50" t="s">
        <v>1753</v>
      </c>
      <c r="M243" s="133" t="s">
        <v>1752</v>
      </c>
      <c r="N243" s="133" t="s">
        <v>1601</v>
      </c>
      <c r="O243" s="133" t="s">
        <v>1601</v>
      </c>
      <c r="P243" s="133" t="s">
        <v>1601</v>
      </c>
      <c r="Q243" s="133" t="s">
        <v>1755</v>
      </c>
      <c r="R243" s="142" t="s">
        <v>1601</v>
      </c>
      <c r="S243" s="174" t="s">
        <v>1601</v>
      </c>
      <c r="T243" s="175" t="s">
        <v>1754</v>
      </c>
      <c r="U243" s="133" t="s">
        <v>1756</v>
      </c>
      <c r="V243" s="133" t="s">
        <v>1754</v>
      </c>
      <c r="W243" s="133" t="str">
        <f>IF([Access_Indicator2]="Yes","No service",IF([Access_Indicator3]="Available", "Improved",IF([Access_Indicator4]="No", "Limited",IF(AND([Access_Indicator4]="yes", [Access_Indicator5]&lt;=[Access_Indicator6]),"Basic","Limited"))))</f>
        <v>Basic</v>
      </c>
      <c r="X243" s="133" t="str">
        <f>IF([Use_Indicator1]="", "Fill in data", IF([Use_Indicator1]="All", "Improved", IF([Use_Indicator1]="Some", "Basic", IF([Use_Indicator1]="No use", "No Service"))))</f>
        <v>Improved</v>
      </c>
      <c r="Y243" s="134" t="s">
        <v>1601</v>
      </c>
      <c r="Z243" s="134" t="str">
        <f>IF(S243="No data", "No Data", IF([Reliability_Indicator2]="Yes","No Service", IF(S243="Routine", "Improved", IF(S243="Unreliable", "Basic", IF(S243="No O&amp;M", "No service")))))</f>
        <v>No Data</v>
      </c>
      <c r="AA243" s="133" t="str">
        <f>IF([EnvPro_Indicator1]="", "Fill in data", IF([EnvPro_Indicator1]="Significant pollution", "No service", IF(AND([EnvPro_Indicator1]="Not polluting groundwater &amp; not untreated in river", [EnvPro_Indicator2]="No"),"Basic", IF([EnvPro_Indicator2]="Yes", "Improved"))))</f>
        <v>Basic</v>
      </c>
      <c r="AB243" s="134" t="str">
        <f t="shared" si="3"/>
        <v>Basic</v>
      </c>
      <c r="AC243" s="134" t="str">
        <f>IF(OR(San[[#This Row],[Access_SL1]]="No data",San[[#This Row],[Use_SL1]]="No data",San[[#This Row],[Reliability_SL1]]="No data",San[[#This Row],[EnvPro_SL1]]="No data"),"Incomplete", "Complete")</f>
        <v>Incomplete</v>
      </c>
      <c r="AD243" s="176" t="s">
        <v>1601</v>
      </c>
      <c r="AE243" s="176" t="s">
        <v>1601</v>
      </c>
      <c r="AF243" s="136" t="s">
        <v>1601</v>
      </c>
      <c r="AG243" s="136">
        <v>49.674497594112651</v>
      </c>
      <c r="AH243" s="136" t="s">
        <v>1601</v>
      </c>
      <c r="AW243" s="1">
        <f>IFERROR(VLOOKUP(San[[#This Row],[Access_SL1]],$AS$5:$AT$8,2,FALSE),"Error")</f>
        <v>2</v>
      </c>
      <c r="AX243" s="1">
        <f>IFERROR(VLOOKUP(San[[#This Row],[Use_SL1]],$AS$5:$AT$8,2,FALSE),"Error")</f>
        <v>3</v>
      </c>
      <c r="AY243" s="1" t="str">
        <f>IFERROR(VLOOKUP(San[[#This Row],[Use_SL2]],$AS$5:$AT$8,2,FALSE),"Error")</f>
        <v>Error</v>
      </c>
      <c r="AZ243" s="1" t="str">
        <f>IFERROR(VLOOKUP(San[[#This Row],[Reliability_SL1]],$AS$5:$AT$8,2,FALSE),"Error")</f>
        <v>Error</v>
      </c>
      <c r="BA243" s="1">
        <f>IFERROR(VLOOKUP(San[[#This Row],[EnvPro_SL1]],$AS$5:$AT$8,2,FALSE),"Error")</f>
        <v>2</v>
      </c>
    </row>
    <row r="244" spans="2:53">
      <c r="B244" s="133" t="s">
        <v>563</v>
      </c>
      <c r="C244" s="171" t="s">
        <v>1650</v>
      </c>
      <c r="D244" s="171" t="s">
        <v>1646</v>
      </c>
      <c r="E244" s="171" t="s">
        <v>515</v>
      </c>
      <c r="F244" s="172" t="s">
        <v>1612</v>
      </c>
      <c r="G244" s="173" t="s">
        <v>1865</v>
      </c>
      <c r="H244" s="50" t="s">
        <v>1786</v>
      </c>
      <c r="I244" s="50" t="s">
        <v>18</v>
      </c>
      <c r="J244" s="133" t="s">
        <v>1772</v>
      </c>
      <c r="K244" s="50" t="s">
        <v>1754</v>
      </c>
      <c r="L244" s="50" t="s">
        <v>1753</v>
      </c>
      <c r="M244" s="133" t="s">
        <v>1752</v>
      </c>
      <c r="N244" s="133" t="s">
        <v>1601</v>
      </c>
      <c r="O244" s="133" t="s">
        <v>1601</v>
      </c>
      <c r="P244" s="133" t="s">
        <v>1601</v>
      </c>
      <c r="Q244" s="133" t="s">
        <v>1755</v>
      </c>
      <c r="R244" s="142" t="s">
        <v>1601</v>
      </c>
      <c r="S244" s="174" t="s">
        <v>1601</v>
      </c>
      <c r="T244" s="175" t="s">
        <v>1754</v>
      </c>
      <c r="U244" s="133" t="s">
        <v>1756</v>
      </c>
      <c r="V244" s="133" t="s">
        <v>1754</v>
      </c>
      <c r="W244" s="133" t="str">
        <f>IF([Access_Indicator2]="Yes","No service",IF([Access_Indicator3]="Available", "Improved",IF([Access_Indicator4]="No", "Limited",IF(AND([Access_Indicator4]="yes", [Access_Indicator5]&lt;=[Access_Indicator6]),"Basic","Limited"))))</f>
        <v>Basic</v>
      </c>
      <c r="X244" s="133" t="str">
        <f>IF([Use_Indicator1]="", "Fill in data", IF([Use_Indicator1]="All", "Improved", IF([Use_Indicator1]="Some", "Basic", IF([Use_Indicator1]="No use", "No Service"))))</f>
        <v>Improved</v>
      </c>
      <c r="Y244" s="134" t="s">
        <v>1601</v>
      </c>
      <c r="Z244" s="134" t="str">
        <f>IF(S244="No data", "No Data", IF([Reliability_Indicator2]="Yes","No Service", IF(S244="Routine", "Improved", IF(S244="Unreliable", "Basic", IF(S244="No O&amp;M", "No service")))))</f>
        <v>No Data</v>
      </c>
      <c r="AA244" s="133" t="str">
        <f>IF([EnvPro_Indicator1]="", "Fill in data", IF([EnvPro_Indicator1]="Significant pollution", "No service", IF(AND([EnvPro_Indicator1]="Not polluting groundwater &amp; not untreated in river", [EnvPro_Indicator2]="No"),"Basic", IF([EnvPro_Indicator2]="Yes", "Improved"))))</f>
        <v>Basic</v>
      </c>
      <c r="AB244" s="134" t="str">
        <f t="shared" si="3"/>
        <v>Basic</v>
      </c>
      <c r="AC244" s="134" t="str">
        <f>IF(OR(San[[#This Row],[Access_SL1]]="No data",San[[#This Row],[Use_SL1]]="No data",San[[#This Row],[Reliability_SL1]]="No data",San[[#This Row],[EnvPro_SL1]]="No data"),"Incomplete", "Complete")</f>
        <v>Incomplete</v>
      </c>
      <c r="AD244" s="176" t="s">
        <v>1601</v>
      </c>
      <c r="AE244" s="176" t="s">
        <v>1601</v>
      </c>
      <c r="AF244" s="136" t="s">
        <v>1601</v>
      </c>
      <c r="AG244" s="136">
        <v>95.669402773846599</v>
      </c>
      <c r="AH244" s="136" t="s">
        <v>1601</v>
      </c>
      <c r="AW244" s="1">
        <f>IFERROR(VLOOKUP(San[[#This Row],[Access_SL1]],$AS$5:$AT$8,2,FALSE),"Error")</f>
        <v>2</v>
      </c>
      <c r="AX244" s="1">
        <f>IFERROR(VLOOKUP(San[[#This Row],[Use_SL1]],$AS$5:$AT$8,2,FALSE),"Error")</f>
        <v>3</v>
      </c>
      <c r="AY244" s="1" t="str">
        <f>IFERROR(VLOOKUP(San[[#This Row],[Use_SL2]],$AS$5:$AT$8,2,FALSE),"Error")</f>
        <v>Error</v>
      </c>
      <c r="AZ244" s="1" t="str">
        <f>IFERROR(VLOOKUP(San[[#This Row],[Reliability_SL1]],$AS$5:$AT$8,2,FALSE),"Error")</f>
        <v>Error</v>
      </c>
      <c r="BA244" s="1">
        <f>IFERROR(VLOOKUP(San[[#This Row],[EnvPro_SL1]],$AS$5:$AT$8,2,FALSE),"Error")</f>
        <v>2</v>
      </c>
    </row>
    <row r="245" spans="2:53">
      <c r="B245" s="133" t="s">
        <v>564</v>
      </c>
      <c r="C245" s="171" t="s">
        <v>1650</v>
      </c>
      <c r="D245" s="171" t="s">
        <v>1646</v>
      </c>
      <c r="E245" s="171" t="s">
        <v>515</v>
      </c>
      <c r="F245" s="172" t="s">
        <v>1612</v>
      </c>
      <c r="G245" s="173" t="s">
        <v>1866</v>
      </c>
      <c r="H245" s="50" t="s">
        <v>1783</v>
      </c>
      <c r="I245" s="50" t="s">
        <v>18</v>
      </c>
      <c r="J245" s="133" t="s">
        <v>1772</v>
      </c>
      <c r="K245" s="50" t="s">
        <v>1754</v>
      </c>
      <c r="L245" s="50" t="s">
        <v>1753</v>
      </c>
      <c r="M245" s="133" t="s">
        <v>1752</v>
      </c>
      <c r="N245" s="133" t="s">
        <v>1601</v>
      </c>
      <c r="O245" s="133" t="s">
        <v>1601</v>
      </c>
      <c r="P245" s="133" t="s">
        <v>1601</v>
      </c>
      <c r="Q245" s="133" t="s">
        <v>1755</v>
      </c>
      <c r="R245" s="142" t="s">
        <v>1601</v>
      </c>
      <c r="S245" s="174" t="s">
        <v>1601</v>
      </c>
      <c r="T245" s="175" t="s">
        <v>1752</v>
      </c>
      <c r="U245" s="133" t="s">
        <v>1756</v>
      </c>
      <c r="V245" s="133" t="s">
        <v>1754</v>
      </c>
      <c r="W245" s="133" t="str">
        <f>IF([Access_Indicator2]="Yes","No service",IF([Access_Indicator3]="Available", "Improved",IF([Access_Indicator4]="No", "Limited",IF(AND([Access_Indicator4]="yes", [Access_Indicator5]&lt;=[Access_Indicator6]),"Basic","Limited"))))</f>
        <v>Basic</v>
      </c>
      <c r="X245" s="133" t="str">
        <f>IF([Use_Indicator1]="", "Fill in data", IF([Use_Indicator1]="All", "Improved", IF([Use_Indicator1]="Some", "Basic", IF([Use_Indicator1]="No use", "No Service"))))</f>
        <v>Improved</v>
      </c>
      <c r="Y245" s="134" t="s">
        <v>1601</v>
      </c>
      <c r="Z245" s="134" t="str">
        <f>IF(S245="No data", "No Data", IF([Reliability_Indicator2]="Yes","No Service", IF(S245="Routine", "Improved", IF(S245="Unreliable", "Basic", IF(S245="No O&amp;M", "No service")))))</f>
        <v>No Data</v>
      </c>
      <c r="AA245" s="133" t="str">
        <f>IF([EnvPro_Indicator1]="", "Fill in data", IF([EnvPro_Indicator1]="Significant pollution", "No service", IF(AND([EnvPro_Indicator1]="Not polluting groundwater &amp; not untreated in river", [EnvPro_Indicator2]="No"),"Basic", IF([EnvPro_Indicator2]="Yes", "Improved"))))</f>
        <v>Basic</v>
      </c>
      <c r="AB245" s="134" t="str">
        <f t="shared" si="3"/>
        <v>Basic</v>
      </c>
      <c r="AC245" s="134" t="str">
        <f>IF(OR(San[[#This Row],[Access_SL1]]="No data",San[[#This Row],[Use_SL1]]="No data",San[[#This Row],[Reliability_SL1]]="No data",San[[#This Row],[EnvPro_SL1]]="No data"),"Incomplete", "Complete")</f>
        <v>Incomplete</v>
      </c>
      <c r="AD245" s="176" t="s">
        <v>1601</v>
      </c>
      <c r="AE245" s="176" t="s">
        <v>1601</v>
      </c>
      <c r="AF245" s="136" t="s">
        <v>1601</v>
      </c>
      <c r="AG245" s="136">
        <v>125.1061420888763</v>
      </c>
      <c r="AH245" s="136" t="s">
        <v>1601</v>
      </c>
      <c r="AW245" s="1">
        <f>IFERROR(VLOOKUP(San[[#This Row],[Access_SL1]],$AS$5:$AT$8,2,FALSE),"Error")</f>
        <v>2</v>
      </c>
      <c r="AX245" s="1">
        <f>IFERROR(VLOOKUP(San[[#This Row],[Use_SL1]],$AS$5:$AT$8,2,FALSE),"Error")</f>
        <v>3</v>
      </c>
      <c r="AY245" s="1" t="str">
        <f>IFERROR(VLOOKUP(San[[#This Row],[Use_SL2]],$AS$5:$AT$8,2,FALSE),"Error")</f>
        <v>Error</v>
      </c>
      <c r="AZ245" s="1" t="str">
        <f>IFERROR(VLOOKUP(San[[#This Row],[Reliability_SL1]],$AS$5:$AT$8,2,FALSE),"Error")</f>
        <v>Error</v>
      </c>
      <c r="BA245" s="1">
        <f>IFERROR(VLOOKUP(San[[#This Row],[EnvPro_SL1]],$AS$5:$AT$8,2,FALSE),"Error")</f>
        <v>2</v>
      </c>
    </row>
    <row r="246" spans="2:53">
      <c r="B246" s="133" t="s">
        <v>565</v>
      </c>
      <c r="C246" s="171" t="s">
        <v>1650</v>
      </c>
      <c r="D246" s="171" t="s">
        <v>1646</v>
      </c>
      <c r="E246" s="171" t="s">
        <v>515</v>
      </c>
      <c r="F246" s="172" t="s">
        <v>1612</v>
      </c>
      <c r="G246" s="173" t="s">
        <v>1867</v>
      </c>
      <c r="H246" s="50" t="s">
        <v>1783</v>
      </c>
      <c r="I246" s="50" t="s">
        <v>18</v>
      </c>
      <c r="J246" s="133" t="s">
        <v>1772</v>
      </c>
      <c r="K246" s="50" t="s">
        <v>1754</v>
      </c>
      <c r="L246" s="50" t="s">
        <v>1753</v>
      </c>
      <c r="M246" s="133" t="s">
        <v>1752</v>
      </c>
      <c r="N246" s="133" t="s">
        <v>1601</v>
      </c>
      <c r="O246" s="133" t="s">
        <v>1601</v>
      </c>
      <c r="P246" s="133" t="s">
        <v>1601</v>
      </c>
      <c r="Q246" s="133" t="s">
        <v>1755</v>
      </c>
      <c r="R246" s="142" t="s">
        <v>1601</v>
      </c>
      <c r="S246" s="174" t="s">
        <v>1601</v>
      </c>
      <c r="T246" s="175" t="s">
        <v>1752</v>
      </c>
      <c r="U246" s="133" t="s">
        <v>1756</v>
      </c>
      <c r="V246" s="133" t="s">
        <v>1754</v>
      </c>
      <c r="W246" s="133" t="str">
        <f>IF([Access_Indicator2]="Yes","No service",IF([Access_Indicator3]="Available", "Improved",IF([Access_Indicator4]="No", "Limited",IF(AND([Access_Indicator4]="yes", [Access_Indicator5]&lt;=[Access_Indicator6]),"Basic","Limited"))))</f>
        <v>Basic</v>
      </c>
      <c r="X246" s="133" t="str">
        <f>IF([Use_Indicator1]="", "Fill in data", IF([Use_Indicator1]="All", "Improved", IF([Use_Indicator1]="Some", "Basic", IF([Use_Indicator1]="No use", "No Service"))))</f>
        <v>Improved</v>
      </c>
      <c r="Y246" s="134" t="s">
        <v>1601</v>
      </c>
      <c r="Z246" s="134" t="str">
        <f>IF(S246="No data", "No Data", IF([Reliability_Indicator2]="Yes","No Service", IF(S246="Routine", "Improved", IF(S246="Unreliable", "Basic", IF(S246="No O&amp;M", "No service")))))</f>
        <v>No Data</v>
      </c>
      <c r="AA246" s="133" t="str">
        <f>IF([EnvPro_Indicator1]="", "Fill in data", IF([EnvPro_Indicator1]="Significant pollution", "No service", IF(AND([EnvPro_Indicator1]="Not polluting groundwater &amp; not untreated in river", [EnvPro_Indicator2]="No"),"Basic", IF([EnvPro_Indicator2]="Yes", "Improved"))))</f>
        <v>Basic</v>
      </c>
      <c r="AB246" s="134" t="str">
        <f t="shared" si="3"/>
        <v>Basic</v>
      </c>
      <c r="AC246" s="134" t="str">
        <f>IF(OR(San[[#This Row],[Access_SL1]]="No data",San[[#This Row],[Use_SL1]]="No data",San[[#This Row],[Reliability_SL1]]="No data",San[[#This Row],[EnvPro_SL1]]="No data"),"Incomplete", "Complete")</f>
        <v>Incomplete</v>
      </c>
      <c r="AD246" s="176" t="s">
        <v>1601</v>
      </c>
      <c r="AE246" s="176" t="s">
        <v>1601</v>
      </c>
      <c r="AF246" s="136" t="s">
        <v>1601</v>
      </c>
      <c r="AG246" s="136">
        <v>69.912255873195576</v>
      </c>
      <c r="AH246" s="136" t="s">
        <v>1601</v>
      </c>
      <c r="AW246" s="1">
        <f>IFERROR(VLOOKUP(San[[#This Row],[Access_SL1]],$AS$5:$AT$8,2,FALSE),"Error")</f>
        <v>2</v>
      </c>
      <c r="AX246" s="1">
        <f>IFERROR(VLOOKUP(San[[#This Row],[Use_SL1]],$AS$5:$AT$8,2,FALSE),"Error")</f>
        <v>3</v>
      </c>
      <c r="AY246" s="1" t="str">
        <f>IFERROR(VLOOKUP(San[[#This Row],[Use_SL2]],$AS$5:$AT$8,2,FALSE),"Error")</f>
        <v>Error</v>
      </c>
      <c r="AZ246" s="1" t="str">
        <f>IFERROR(VLOOKUP(San[[#This Row],[Reliability_SL1]],$AS$5:$AT$8,2,FALSE),"Error")</f>
        <v>Error</v>
      </c>
      <c r="BA246" s="1">
        <f>IFERROR(VLOOKUP(San[[#This Row],[EnvPro_SL1]],$AS$5:$AT$8,2,FALSE),"Error")</f>
        <v>2</v>
      </c>
    </row>
    <row r="247" spans="2:53">
      <c r="B247" s="133" t="s">
        <v>566</v>
      </c>
      <c r="C247" s="171" t="s">
        <v>1650</v>
      </c>
      <c r="D247" s="171" t="s">
        <v>1646</v>
      </c>
      <c r="E247" s="171" t="s">
        <v>515</v>
      </c>
      <c r="F247" s="172" t="s">
        <v>1612</v>
      </c>
      <c r="G247" s="173" t="s">
        <v>1868</v>
      </c>
      <c r="H247" s="50" t="s">
        <v>1783</v>
      </c>
      <c r="I247" s="50" t="s">
        <v>18</v>
      </c>
      <c r="J247" s="133" t="s">
        <v>1772</v>
      </c>
      <c r="K247" s="50" t="s">
        <v>1754</v>
      </c>
      <c r="L247" s="50" t="s">
        <v>1753</v>
      </c>
      <c r="M247" s="133" t="s">
        <v>1752</v>
      </c>
      <c r="N247" s="133" t="s">
        <v>1601</v>
      </c>
      <c r="O247" s="133" t="s">
        <v>1601</v>
      </c>
      <c r="P247" s="133" t="s">
        <v>1601</v>
      </c>
      <c r="Q247" s="133" t="s">
        <v>1755</v>
      </c>
      <c r="R247" s="142" t="s">
        <v>1601</v>
      </c>
      <c r="S247" s="174" t="s">
        <v>1601</v>
      </c>
      <c r="T247" s="175" t="s">
        <v>1754</v>
      </c>
      <c r="U247" s="133" t="s">
        <v>1756</v>
      </c>
      <c r="V247" s="133" t="s">
        <v>1754</v>
      </c>
      <c r="W247" s="133" t="str">
        <f>IF([Access_Indicator2]="Yes","No service",IF([Access_Indicator3]="Available", "Improved",IF([Access_Indicator4]="No", "Limited",IF(AND([Access_Indicator4]="yes", [Access_Indicator5]&lt;=[Access_Indicator6]),"Basic","Limited"))))</f>
        <v>Basic</v>
      </c>
      <c r="X247" s="133" t="str">
        <f>IF([Use_Indicator1]="", "Fill in data", IF([Use_Indicator1]="All", "Improved", IF([Use_Indicator1]="Some", "Basic", IF([Use_Indicator1]="No use", "No Service"))))</f>
        <v>Improved</v>
      </c>
      <c r="Y247" s="134" t="s">
        <v>1601</v>
      </c>
      <c r="Z247" s="134" t="str">
        <f>IF(S247="No data", "No Data", IF([Reliability_Indicator2]="Yes","No Service", IF(S247="Routine", "Improved", IF(S247="Unreliable", "Basic", IF(S247="No O&amp;M", "No service")))))</f>
        <v>No Data</v>
      </c>
      <c r="AA247" s="133" t="str">
        <f>IF([EnvPro_Indicator1]="", "Fill in data", IF([EnvPro_Indicator1]="Significant pollution", "No service", IF(AND([EnvPro_Indicator1]="Not polluting groundwater &amp; not untreated in river", [EnvPro_Indicator2]="No"),"Basic", IF([EnvPro_Indicator2]="Yes", "Improved"))))</f>
        <v>Basic</v>
      </c>
      <c r="AB247" s="134" t="str">
        <f t="shared" si="3"/>
        <v>Basic</v>
      </c>
      <c r="AC247" s="134" t="str">
        <f>IF(OR(San[[#This Row],[Access_SL1]]="No data",San[[#This Row],[Use_SL1]]="No data",San[[#This Row],[Reliability_SL1]]="No data",San[[#This Row],[EnvPro_SL1]]="No data"),"Incomplete", "Complete")</f>
        <v>Incomplete</v>
      </c>
      <c r="AD247" s="176" t="s">
        <v>1601</v>
      </c>
      <c r="AE247" s="176" t="s">
        <v>1601</v>
      </c>
      <c r="AF247" s="136" t="s">
        <v>1601</v>
      </c>
      <c r="AG247" s="136">
        <v>91.989810359467867</v>
      </c>
      <c r="AH247" s="136" t="s">
        <v>1601</v>
      </c>
      <c r="AW247" s="1">
        <f>IFERROR(VLOOKUP(San[[#This Row],[Access_SL1]],$AS$5:$AT$8,2,FALSE),"Error")</f>
        <v>2</v>
      </c>
      <c r="AX247" s="1">
        <f>IFERROR(VLOOKUP(San[[#This Row],[Use_SL1]],$AS$5:$AT$8,2,FALSE),"Error")</f>
        <v>3</v>
      </c>
      <c r="AY247" s="1" t="str">
        <f>IFERROR(VLOOKUP(San[[#This Row],[Use_SL2]],$AS$5:$AT$8,2,FALSE),"Error")</f>
        <v>Error</v>
      </c>
      <c r="AZ247" s="1" t="str">
        <f>IFERROR(VLOOKUP(San[[#This Row],[Reliability_SL1]],$AS$5:$AT$8,2,FALSE),"Error")</f>
        <v>Error</v>
      </c>
      <c r="BA247" s="1">
        <f>IFERROR(VLOOKUP(San[[#This Row],[EnvPro_SL1]],$AS$5:$AT$8,2,FALSE),"Error")</f>
        <v>2</v>
      </c>
    </row>
    <row r="248" spans="2:53">
      <c r="B248" s="133" t="s">
        <v>567</v>
      </c>
      <c r="C248" s="171" t="s">
        <v>1650</v>
      </c>
      <c r="D248" s="171" t="s">
        <v>1646</v>
      </c>
      <c r="E248" s="171" t="s">
        <v>515</v>
      </c>
      <c r="F248" s="172" t="s">
        <v>1612</v>
      </c>
      <c r="G248" s="173" t="s">
        <v>1869</v>
      </c>
      <c r="H248" s="50" t="s">
        <v>1783</v>
      </c>
      <c r="I248" s="50" t="s">
        <v>18</v>
      </c>
      <c r="J248" s="133" t="s">
        <v>1772</v>
      </c>
      <c r="K248" s="50" t="s">
        <v>1754</v>
      </c>
      <c r="L248" s="50" t="s">
        <v>1753</v>
      </c>
      <c r="M248" s="133" t="s">
        <v>1752</v>
      </c>
      <c r="N248" s="133" t="s">
        <v>1601</v>
      </c>
      <c r="O248" s="133" t="s">
        <v>1601</v>
      </c>
      <c r="P248" s="133" t="s">
        <v>1601</v>
      </c>
      <c r="Q248" s="133" t="s">
        <v>1755</v>
      </c>
      <c r="R248" s="142" t="s">
        <v>1601</v>
      </c>
      <c r="S248" s="174" t="s">
        <v>1601</v>
      </c>
      <c r="T248" s="175" t="s">
        <v>1754</v>
      </c>
      <c r="U248" s="133" t="s">
        <v>1756</v>
      </c>
      <c r="V248" s="133" t="s">
        <v>1754</v>
      </c>
      <c r="W248" s="133" t="str">
        <f>IF([Access_Indicator2]="Yes","No service",IF([Access_Indicator3]="Available", "Improved",IF([Access_Indicator4]="No", "Limited",IF(AND([Access_Indicator4]="yes", [Access_Indicator5]&lt;=[Access_Indicator6]),"Basic","Limited"))))</f>
        <v>Basic</v>
      </c>
      <c r="X248" s="133" t="str">
        <f>IF([Use_Indicator1]="", "Fill in data", IF([Use_Indicator1]="All", "Improved", IF([Use_Indicator1]="Some", "Basic", IF([Use_Indicator1]="No use", "No Service"))))</f>
        <v>Improved</v>
      </c>
      <c r="Y248" s="134" t="s">
        <v>1601</v>
      </c>
      <c r="Z248" s="134" t="str">
        <f>IF(S248="No data", "No Data", IF([Reliability_Indicator2]="Yes","No Service", IF(S248="Routine", "Improved", IF(S248="Unreliable", "Basic", IF(S248="No O&amp;M", "No service")))))</f>
        <v>No Data</v>
      </c>
      <c r="AA248" s="133" t="str">
        <f>IF([EnvPro_Indicator1]="", "Fill in data", IF([EnvPro_Indicator1]="Significant pollution", "No service", IF(AND([EnvPro_Indicator1]="Not polluting groundwater &amp; not untreated in river", [EnvPro_Indicator2]="No"),"Basic", IF([EnvPro_Indicator2]="Yes", "Improved"))))</f>
        <v>Basic</v>
      </c>
      <c r="AB248" s="134" t="str">
        <f t="shared" si="3"/>
        <v>Basic</v>
      </c>
      <c r="AC248" s="134" t="str">
        <f>IF(OR(San[[#This Row],[Access_SL1]]="No data",San[[#This Row],[Use_SL1]]="No data",San[[#This Row],[Reliability_SL1]]="No data",San[[#This Row],[EnvPro_SL1]]="No data"),"Incomplete", "Complete")</f>
        <v>Incomplete</v>
      </c>
      <c r="AD248" s="176" t="s">
        <v>1601</v>
      </c>
      <c r="AE248" s="176" t="s">
        <v>1601</v>
      </c>
      <c r="AF248" s="136" t="s">
        <v>1601</v>
      </c>
      <c r="AG248" s="136">
        <v>106.70818001698274</v>
      </c>
      <c r="AH248" s="136" t="s">
        <v>1601</v>
      </c>
      <c r="AW248" s="1">
        <f>IFERROR(VLOOKUP(San[[#This Row],[Access_SL1]],$AS$5:$AT$8,2,FALSE),"Error")</f>
        <v>2</v>
      </c>
      <c r="AX248" s="1">
        <f>IFERROR(VLOOKUP(San[[#This Row],[Use_SL1]],$AS$5:$AT$8,2,FALSE),"Error")</f>
        <v>3</v>
      </c>
      <c r="AY248" s="1" t="str">
        <f>IFERROR(VLOOKUP(San[[#This Row],[Use_SL2]],$AS$5:$AT$8,2,FALSE),"Error")</f>
        <v>Error</v>
      </c>
      <c r="AZ248" s="1" t="str">
        <f>IFERROR(VLOOKUP(San[[#This Row],[Reliability_SL1]],$AS$5:$AT$8,2,FALSE),"Error")</f>
        <v>Error</v>
      </c>
      <c r="BA248" s="1">
        <f>IFERROR(VLOOKUP(San[[#This Row],[EnvPro_SL1]],$AS$5:$AT$8,2,FALSE),"Error")</f>
        <v>2</v>
      </c>
    </row>
    <row r="249" spans="2:53">
      <c r="B249" s="133" t="s">
        <v>568</v>
      </c>
      <c r="C249" s="171" t="s">
        <v>1650</v>
      </c>
      <c r="D249" s="171" t="s">
        <v>1646</v>
      </c>
      <c r="E249" s="171" t="s">
        <v>515</v>
      </c>
      <c r="F249" s="172" t="s">
        <v>1612</v>
      </c>
      <c r="G249" s="173" t="s">
        <v>1870</v>
      </c>
      <c r="H249" s="50" t="s">
        <v>1783</v>
      </c>
      <c r="I249" s="50" t="s">
        <v>18</v>
      </c>
      <c r="J249" s="133" t="s">
        <v>1772</v>
      </c>
      <c r="K249" s="50" t="s">
        <v>1754</v>
      </c>
      <c r="L249" s="50" t="s">
        <v>1753</v>
      </c>
      <c r="M249" s="133" t="s">
        <v>1752</v>
      </c>
      <c r="N249" s="133" t="s">
        <v>1601</v>
      </c>
      <c r="O249" s="133" t="s">
        <v>1601</v>
      </c>
      <c r="P249" s="133" t="s">
        <v>1601</v>
      </c>
      <c r="Q249" s="133" t="s">
        <v>1755</v>
      </c>
      <c r="R249" s="142" t="s">
        <v>1601</v>
      </c>
      <c r="S249" s="174" t="s">
        <v>1601</v>
      </c>
      <c r="T249" s="175" t="s">
        <v>1754</v>
      </c>
      <c r="U249" s="133" t="s">
        <v>1756</v>
      </c>
      <c r="V249" s="133" t="s">
        <v>1754</v>
      </c>
      <c r="W249" s="133" t="str">
        <f>IF([Access_Indicator2]="Yes","No service",IF([Access_Indicator3]="Available", "Improved",IF([Access_Indicator4]="No", "Limited",IF(AND([Access_Indicator4]="yes", [Access_Indicator5]&lt;=[Access_Indicator6]),"Basic","Limited"))))</f>
        <v>Basic</v>
      </c>
      <c r="X249" s="133" t="str">
        <f>IF([Use_Indicator1]="", "Fill in data", IF([Use_Indicator1]="All", "Improved", IF([Use_Indicator1]="Some", "Basic", IF([Use_Indicator1]="No use", "No Service"))))</f>
        <v>Improved</v>
      </c>
      <c r="Y249" s="134" t="s">
        <v>1601</v>
      </c>
      <c r="Z249" s="134" t="str">
        <f>IF(S249="No data", "No Data", IF([Reliability_Indicator2]="Yes","No Service", IF(S249="Routine", "Improved", IF(S249="Unreliable", "Basic", IF(S249="No O&amp;M", "No service")))))</f>
        <v>No Data</v>
      </c>
      <c r="AA249" s="133" t="str">
        <f>IF([EnvPro_Indicator1]="", "Fill in data", IF([EnvPro_Indicator1]="Significant pollution", "No service", IF(AND([EnvPro_Indicator1]="Not polluting groundwater &amp; not untreated in river", [EnvPro_Indicator2]="No"),"Basic", IF([EnvPro_Indicator2]="Yes", "Improved"))))</f>
        <v>Basic</v>
      </c>
      <c r="AB249" s="134" t="str">
        <f t="shared" si="3"/>
        <v>Basic</v>
      </c>
      <c r="AC249" s="134" t="str">
        <f>IF(OR(San[[#This Row],[Access_SL1]]="No data",San[[#This Row],[Use_SL1]]="No data",San[[#This Row],[Reliability_SL1]]="No data",San[[#This Row],[EnvPro_SL1]]="No data"),"Incomplete", "Complete")</f>
        <v>Incomplete</v>
      </c>
      <c r="AD249" s="176" t="s">
        <v>1601</v>
      </c>
      <c r="AE249" s="176" t="s">
        <v>1601</v>
      </c>
      <c r="AF249" s="136" t="s">
        <v>1601</v>
      </c>
      <c r="AG249" s="136">
        <v>86.470421737899798</v>
      </c>
      <c r="AH249" s="136" t="s">
        <v>1601</v>
      </c>
      <c r="AW249" s="1">
        <f>IFERROR(VLOOKUP(San[[#This Row],[Access_SL1]],$AS$5:$AT$8,2,FALSE),"Error")</f>
        <v>2</v>
      </c>
      <c r="AX249" s="1">
        <f>IFERROR(VLOOKUP(San[[#This Row],[Use_SL1]],$AS$5:$AT$8,2,FALSE),"Error")</f>
        <v>3</v>
      </c>
      <c r="AY249" s="1" t="str">
        <f>IFERROR(VLOOKUP(San[[#This Row],[Use_SL2]],$AS$5:$AT$8,2,FALSE),"Error")</f>
        <v>Error</v>
      </c>
      <c r="AZ249" s="1" t="str">
        <f>IFERROR(VLOOKUP(San[[#This Row],[Reliability_SL1]],$AS$5:$AT$8,2,FALSE),"Error")</f>
        <v>Error</v>
      </c>
      <c r="BA249" s="1">
        <f>IFERROR(VLOOKUP(San[[#This Row],[EnvPro_SL1]],$AS$5:$AT$8,2,FALSE),"Error")</f>
        <v>2</v>
      </c>
    </row>
    <row r="250" spans="2:53">
      <c r="B250" s="133" t="s">
        <v>569</v>
      </c>
      <c r="C250" s="171" t="s">
        <v>1650</v>
      </c>
      <c r="D250" s="171" t="s">
        <v>1646</v>
      </c>
      <c r="E250" s="171" t="s">
        <v>515</v>
      </c>
      <c r="F250" s="172" t="s">
        <v>1612</v>
      </c>
      <c r="G250" s="173" t="s">
        <v>1871</v>
      </c>
      <c r="H250" s="50" t="s">
        <v>1783</v>
      </c>
      <c r="I250" s="50" t="s">
        <v>18</v>
      </c>
      <c r="J250" s="133" t="s">
        <v>1772</v>
      </c>
      <c r="K250" s="50" t="s">
        <v>1754</v>
      </c>
      <c r="L250" s="50" t="s">
        <v>1753</v>
      </c>
      <c r="M250" s="133" t="s">
        <v>1752</v>
      </c>
      <c r="N250" s="133" t="s">
        <v>1601</v>
      </c>
      <c r="O250" s="133" t="s">
        <v>1601</v>
      </c>
      <c r="P250" s="133" t="s">
        <v>1601</v>
      </c>
      <c r="Q250" s="133" t="s">
        <v>1755</v>
      </c>
      <c r="R250" s="142" t="s">
        <v>1601</v>
      </c>
      <c r="S250" s="174" t="s">
        <v>1601</v>
      </c>
      <c r="T250" s="175" t="s">
        <v>1754</v>
      </c>
      <c r="U250" s="133" t="s">
        <v>1756</v>
      </c>
      <c r="V250" s="133" t="s">
        <v>1754</v>
      </c>
      <c r="W250" s="133" t="str">
        <f>IF([Access_Indicator2]="Yes","No service",IF([Access_Indicator3]="Available", "Improved",IF([Access_Indicator4]="No", "Limited",IF(AND([Access_Indicator4]="yes", [Access_Indicator5]&lt;=[Access_Indicator6]),"Basic","Limited"))))</f>
        <v>Basic</v>
      </c>
      <c r="X250" s="133" t="str">
        <f>IF([Use_Indicator1]="", "Fill in data", IF([Use_Indicator1]="All", "Improved", IF([Use_Indicator1]="Some", "Basic", IF([Use_Indicator1]="No use", "No Service"))))</f>
        <v>Improved</v>
      </c>
      <c r="Y250" s="134" t="s">
        <v>1601</v>
      </c>
      <c r="Z250" s="134" t="str">
        <f>IF(S250="No data", "No Data", IF([Reliability_Indicator2]="Yes","No Service", IF(S250="Routine", "Improved", IF(S250="Unreliable", "Basic", IF(S250="No O&amp;M", "No service")))))</f>
        <v>No Data</v>
      </c>
      <c r="AA250" s="133" t="str">
        <f>IF([EnvPro_Indicator1]="", "Fill in data", IF([EnvPro_Indicator1]="Significant pollution", "No service", IF(AND([EnvPro_Indicator1]="Not polluting groundwater &amp; not untreated in river", [EnvPro_Indicator2]="No"),"Basic", IF([EnvPro_Indicator2]="Yes", "Improved"))))</f>
        <v>Basic</v>
      </c>
      <c r="AB250" s="134" t="str">
        <f t="shared" si="3"/>
        <v>Basic</v>
      </c>
      <c r="AC250" s="134" t="str">
        <f>IF(OR(San[[#This Row],[Access_SL1]]="No data",San[[#This Row],[Use_SL1]]="No data",San[[#This Row],[Reliability_SL1]]="No data",San[[#This Row],[EnvPro_SL1]]="No data"),"Incomplete", "Complete")</f>
        <v>Incomplete</v>
      </c>
      <c r="AD250" s="176" t="s">
        <v>1601</v>
      </c>
      <c r="AE250" s="176" t="s">
        <v>1601</v>
      </c>
      <c r="AF250" s="136" t="s">
        <v>1601</v>
      </c>
      <c r="AG250" s="136">
        <v>562.97763939994343</v>
      </c>
      <c r="AH250" s="136" t="s">
        <v>1601</v>
      </c>
      <c r="AW250" s="1">
        <f>IFERROR(VLOOKUP(San[[#This Row],[Access_SL1]],$AS$5:$AT$8,2,FALSE),"Error")</f>
        <v>2</v>
      </c>
      <c r="AX250" s="1">
        <f>IFERROR(VLOOKUP(San[[#This Row],[Use_SL1]],$AS$5:$AT$8,2,FALSE),"Error")</f>
        <v>3</v>
      </c>
      <c r="AY250" s="1" t="str">
        <f>IFERROR(VLOOKUP(San[[#This Row],[Use_SL2]],$AS$5:$AT$8,2,FALSE),"Error")</f>
        <v>Error</v>
      </c>
      <c r="AZ250" s="1" t="str">
        <f>IFERROR(VLOOKUP(San[[#This Row],[Reliability_SL1]],$AS$5:$AT$8,2,FALSE),"Error")</f>
        <v>Error</v>
      </c>
      <c r="BA250" s="1">
        <f>IFERROR(VLOOKUP(San[[#This Row],[EnvPro_SL1]],$AS$5:$AT$8,2,FALSE),"Error")</f>
        <v>2</v>
      </c>
    </row>
    <row r="251" spans="2:53">
      <c r="B251" s="133" t="s">
        <v>570</v>
      </c>
      <c r="C251" s="171" t="s">
        <v>1650</v>
      </c>
      <c r="D251" s="171" t="s">
        <v>1646</v>
      </c>
      <c r="E251" s="171" t="s">
        <v>515</v>
      </c>
      <c r="F251" s="172" t="s">
        <v>1612</v>
      </c>
      <c r="G251" s="173" t="s">
        <v>1872</v>
      </c>
      <c r="H251" s="50" t="s">
        <v>1783</v>
      </c>
      <c r="I251" s="50" t="s">
        <v>18</v>
      </c>
      <c r="J251" s="133" t="s">
        <v>1772</v>
      </c>
      <c r="K251" s="50" t="s">
        <v>1754</v>
      </c>
      <c r="L251" s="50" t="s">
        <v>1753</v>
      </c>
      <c r="M251" s="133" t="s">
        <v>1752</v>
      </c>
      <c r="N251" s="133" t="s">
        <v>1601</v>
      </c>
      <c r="O251" s="133" t="s">
        <v>1601</v>
      </c>
      <c r="P251" s="133" t="s">
        <v>1601</v>
      </c>
      <c r="Q251" s="133" t="s">
        <v>1755</v>
      </c>
      <c r="R251" s="142" t="s">
        <v>1601</v>
      </c>
      <c r="S251" s="174" t="s">
        <v>1601</v>
      </c>
      <c r="T251" s="175" t="s">
        <v>1754</v>
      </c>
      <c r="U251" s="133" t="s">
        <v>1756</v>
      </c>
      <c r="V251" s="133" t="s">
        <v>1754</v>
      </c>
      <c r="W251" s="133" t="str">
        <f>IF([Access_Indicator2]="Yes","No service",IF([Access_Indicator3]="Available", "Improved",IF([Access_Indicator4]="No", "Limited",IF(AND([Access_Indicator4]="yes", [Access_Indicator5]&lt;=[Access_Indicator6]),"Basic","Limited"))))</f>
        <v>Basic</v>
      </c>
      <c r="X251" s="133" t="str">
        <f>IF([Use_Indicator1]="", "Fill in data", IF([Use_Indicator1]="All", "Improved", IF([Use_Indicator1]="Some", "Basic", IF([Use_Indicator1]="No use", "No Service"))))</f>
        <v>Improved</v>
      </c>
      <c r="Y251" s="134" t="s">
        <v>1601</v>
      </c>
      <c r="Z251" s="134" t="str">
        <f>IF(S251="No data", "No Data", IF([Reliability_Indicator2]="Yes","No Service", IF(S251="Routine", "Improved", IF(S251="Unreliable", "Basic", IF(S251="No O&amp;M", "No service")))))</f>
        <v>No Data</v>
      </c>
      <c r="AA251" s="133" t="str">
        <f>IF([EnvPro_Indicator1]="", "Fill in data", IF([EnvPro_Indicator1]="Significant pollution", "No service", IF(AND([EnvPro_Indicator1]="Not polluting groundwater &amp; not untreated in river", [EnvPro_Indicator2]="No"),"Basic", IF([EnvPro_Indicator2]="Yes", "Improved"))))</f>
        <v>Basic</v>
      </c>
      <c r="AB251" s="134" t="str">
        <f t="shared" si="3"/>
        <v>Basic</v>
      </c>
      <c r="AC251" s="134" t="str">
        <f>IF(OR(San[[#This Row],[Access_SL1]]="No data",San[[#This Row],[Use_SL1]]="No data",San[[#This Row],[Reliability_SL1]]="No data",San[[#This Row],[EnvPro_SL1]]="No data"),"Incomplete", "Complete")</f>
        <v>Incomplete</v>
      </c>
      <c r="AD251" s="176" t="s">
        <v>1601</v>
      </c>
      <c r="AE251" s="176" t="s">
        <v>1601</v>
      </c>
      <c r="AF251" s="136" t="s">
        <v>1601</v>
      </c>
      <c r="AG251" s="136">
        <v>125.10614208887631</v>
      </c>
      <c r="AH251" s="136" t="s">
        <v>1601</v>
      </c>
      <c r="AW251" s="1">
        <f>IFERROR(VLOOKUP(San[[#This Row],[Access_SL1]],$AS$5:$AT$8,2,FALSE),"Error")</f>
        <v>2</v>
      </c>
      <c r="AX251" s="1">
        <f>IFERROR(VLOOKUP(San[[#This Row],[Use_SL1]],$AS$5:$AT$8,2,FALSE),"Error")</f>
        <v>3</v>
      </c>
      <c r="AY251" s="1" t="str">
        <f>IFERROR(VLOOKUP(San[[#This Row],[Use_SL2]],$AS$5:$AT$8,2,FALSE),"Error")</f>
        <v>Error</v>
      </c>
      <c r="AZ251" s="1" t="str">
        <f>IFERROR(VLOOKUP(San[[#This Row],[Reliability_SL1]],$AS$5:$AT$8,2,FALSE),"Error")</f>
        <v>Error</v>
      </c>
      <c r="BA251" s="1">
        <f>IFERROR(VLOOKUP(San[[#This Row],[EnvPro_SL1]],$AS$5:$AT$8,2,FALSE),"Error")</f>
        <v>2</v>
      </c>
    </row>
    <row r="252" spans="2:53">
      <c r="B252" s="133" t="s">
        <v>571</v>
      </c>
      <c r="C252" s="171" t="s">
        <v>1650</v>
      </c>
      <c r="D252" s="171" t="s">
        <v>1646</v>
      </c>
      <c r="E252" s="171" t="s">
        <v>515</v>
      </c>
      <c r="F252" s="172" t="s">
        <v>1612</v>
      </c>
      <c r="G252" s="173" t="s">
        <v>1873</v>
      </c>
      <c r="H252" s="50" t="s">
        <v>1786</v>
      </c>
      <c r="I252" s="50" t="s">
        <v>18</v>
      </c>
      <c r="J252" s="133" t="s">
        <v>1772</v>
      </c>
      <c r="K252" s="50" t="s">
        <v>1754</v>
      </c>
      <c r="L252" s="50" t="s">
        <v>1753</v>
      </c>
      <c r="M252" s="133" t="s">
        <v>1752</v>
      </c>
      <c r="N252" s="133" t="s">
        <v>1601</v>
      </c>
      <c r="O252" s="133" t="s">
        <v>1601</v>
      </c>
      <c r="P252" s="133" t="s">
        <v>1601</v>
      </c>
      <c r="Q252" s="133" t="s">
        <v>1755</v>
      </c>
      <c r="R252" s="142" t="s">
        <v>1601</v>
      </c>
      <c r="S252" s="174" t="s">
        <v>1601</v>
      </c>
      <c r="T252" s="175" t="s">
        <v>1754</v>
      </c>
      <c r="U252" s="133" t="s">
        <v>1756</v>
      </c>
      <c r="V252" s="133" t="s">
        <v>1754</v>
      </c>
      <c r="W252" s="133" t="str">
        <f>IF([Access_Indicator2]="Yes","No service",IF([Access_Indicator3]="Available", "Improved",IF([Access_Indicator4]="No", "Limited",IF(AND([Access_Indicator4]="yes", [Access_Indicator5]&lt;=[Access_Indicator6]),"Basic","Limited"))))</f>
        <v>Basic</v>
      </c>
      <c r="X252" s="133" t="str">
        <f>IF([Use_Indicator1]="", "Fill in data", IF([Use_Indicator1]="All", "Improved", IF([Use_Indicator1]="Some", "Basic", IF([Use_Indicator1]="No use", "No Service"))))</f>
        <v>Improved</v>
      </c>
      <c r="Y252" s="134" t="s">
        <v>1601</v>
      </c>
      <c r="Z252" s="134" t="str">
        <f>IF(S252="No data", "No Data", IF([Reliability_Indicator2]="Yes","No Service", IF(S252="Routine", "Improved", IF(S252="Unreliable", "Basic", IF(S252="No O&amp;M", "No service")))))</f>
        <v>No Data</v>
      </c>
      <c r="AA252" s="133" t="str">
        <f>IF([EnvPro_Indicator1]="", "Fill in data", IF([EnvPro_Indicator1]="Significant pollution", "No service", IF(AND([EnvPro_Indicator1]="Not polluting groundwater &amp; not untreated in river", [EnvPro_Indicator2]="No"),"Basic", IF([EnvPro_Indicator2]="Yes", "Improved"))))</f>
        <v>Basic</v>
      </c>
      <c r="AB252" s="134" t="str">
        <f t="shared" si="3"/>
        <v>Basic</v>
      </c>
      <c r="AC252" s="134" t="str">
        <f>IF(OR(San[[#This Row],[Access_SL1]]="No data",San[[#This Row],[Use_SL1]]="No data",San[[#This Row],[Reliability_SL1]]="No data",San[[#This Row],[EnvPro_SL1]]="No data"),"Incomplete", "Complete")</f>
        <v>Incomplete</v>
      </c>
      <c r="AD252" s="176" t="s">
        <v>1601</v>
      </c>
      <c r="AE252" s="176" t="s">
        <v>1601</v>
      </c>
      <c r="AF252" s="136" t="s">
        <v>1601</v>
      </c>
      <c r="AG252" s="136">
        <v>114.06736484574017</v>
      </c>
      <c r="AH252" s="136" t="s">
        <v>1601</v>
      </c>
      <c r="AW252" s="1">
        <f>IFERROR(VLOOKUP(San[[#This Row],[Access_SL1]],$AS$5:$AT$8,2,FALSE),"Error")</f>
        <v>2</v>
      </c>
      <c r="AX252" s="1">
        <f>IFERROR(VLOOKUP(San[[#This Row],[Use_SL1]],$AS$5:$AT$8,2,FALSE),"Error")</f>
        <v>3</v>
      </c>
      <c r="AY252" s="1" t="str">
        <f>IFERROR(VLOOKUP(San[[#This Row],[Use_SL2]],$AS$5:$AT$8,2,FALSE),"Error")</f>
        <v>Error</v>
      </c>
      <c r="AZ252" s="1" t="str">
        <f>IFERROR(VLOOKUP(San[[#This Row],[Reliability_SL1]],$AS$5:$AT$8,2,FALSE),"Error")</f>
        <v>Error</v>
      </c>
      <c r="BA252" s="1">
        <f>IFERROR(VLOOKUP(San[[#This Row],[EnvPro_SL1]],$AS$5:$AT$8,2,FALSE),"Error")</f>
        <v>2</v>
      </c>
    </row>
    <row r="253" spans="2:53">
      <c r="B253" s="133" t="s">
        <v>572</v>
      </c>
      <c r="C253" s="171" t="s">
        <v>1650</v>
      </c>
      <c r="D253" s="171" t="s">
        <v>1646</v>
      </c>
      <c r="E253" s="171" t="s">
        <v>515</v>
      </c>
      <c r="F253" s="172" t="s">
        <v>1612</v>
      </c>
      <c r="G253" s="173" t="s">
        <v>1874</v>
      </c>
      <c r="H253" s="50" t="s">
        <v>1786</v>
      </c>
      <c r="I253" s="50" t="s">
        <v>18</v>
      </c>
      <c r="J253" s="133" t="s">
        <v>1772</v>
      </c>
      <c r="K253" s="50" t="s">
        <v>1754</v>
      </c>
      <c r="L253" s="50" t="s">
        <v>1753</v>
      </c>
      <c r="M253" s="133" t="s">
        <v>1752</v>
      </c>
      <c r="N253" s="133" t="s">
        <v>1601</v>
      </c>
      <c r="O253" s="133" t="s">
        <v>1601</v>
      </c>
      <c r="P253" s="133" t="s">
        <v>1601</v>
      </c>
      <c r="Q253" s="133" t="s">
        <v>1755</v>
      </c>
      <c r="R253" s="142" t="s">
        <v>1601</v>
      </c>
      <c r="S253" s="174" t="s">
        <v>1601</v>
      </c>
      <c r="T253" s="175" t="s">
        <v>1752</v>
      </c>
      <c r="U253" s="133" t="s">
        <v>1756</v>
      </c>
      <c r="V253" s="133" t="s">
        <v>1754</v>
      </c>
      <c r="W253" s="133" t="str">
        <f>IF([Access_Indicator2]="Yes","No service",IF([Access_Indicator3]="Available", "Improved",IF([Access_Indicator4]="No", "Limited",IF(AND([Access_Indicator4]="yes", [Access_Indicator5]&lt;=[Access_Indicator6]),"Basic","Limited"))))</f>
        <v>Basic</v>
      </c>
      <c r="X253" s="133" t="str">
        <f>IF([Use_Indicator1]="", "Fill in data", IF([Use_Indicator1]="All", "Improved", IF([Use_Indicator1]="Some", "Basic", IF([Use_Indicator1]="No use", "No Service"))))</f>
        <v>Improved</v>
      </c>
      <c r="Y253" s="134" t="s">
        <v>1601</v>
      </c>
      <c r="Z253" s="134" t="str">
        <f>IF(S253="No data", "No Data", IF([Reliability_Indicator2]="Yes","No Service", IF(S253="Routine", "Improved", IF(S253="Unreliable", "Basic", IF(S253="No O&amp;M", "No service")))))</f>
        <v>No Data</v>
      </c>
      <c r="AA253" s="133" t="str">
        <f>IF([EnvPro_Indicator1]="", "Fill in data", IF([EnvPro_Indicator1]="Significant pollution", "No service", IF(AND([EnvPro_Indicator1]="Not polluting groundwater &amp; not untreated in river", [EnvPro_Indicator2]="No"),"Basic", IF([EnvPro_Indicator2]="Yes", "Improved"))))</f>
        <v>Basic</v>
      </c>
      <c r="AB253" s="134" t="str">
        <f t="shared" si="3"/>
        <v>Basic</v>
      </c>
      <c r="AC253" s="134" t="str">
        <f>IF(OR(San[[#This Row],[Access_SL1]]="No data",San[[#This Row],[Use_SL1]]="No data",San[[#This Row],[Reliability_SL1]]="No data",San[[#This Row],[EnvPro_SL1]]="No data"),"Incomplete", "Complete")</f>
        <v>Incomplete</v>
      </c>
      <c r="AD253" s="176" t="s">
        <v>1601</v>
      </c>
      <c r="AE253" s="176" t="s">
        <v>1601</v>
      </c>
      <c r="AF253" s="136" t="s">
        <v>1601</v>
      </c>
      <c r="AG253" s="136">
        <v>172.9408434757996</v>
      </c>
      <c r="AH253" s="136" t="s">
        <v>1601</v>
      </c>
      <c r="AW253" s="1">
        <f>IFERROR(VLOOKUP(San[[#This Row],[Access_SL1]],$AS$5:$AT$8,2,FALSE),"Error")</f>
        <v>2</v>
      </c>
      <c r="AX253" s="1">
        <f>IFERROR(VLOOKUP(San[[#This Row],[Use_SL1]],$AS$5:$AT$8,2,FALSE),"Error")</f>
        <v>3</v>
      </c>
      <c r="AY253" s="1" t="str">
        <f>IFERROR(VLOOKUP(San[[#This Row],[Use_SL2]],$AS$5:$AT$8,2,FALSE),"Error")</f>
        <v>Error</v>
      </c>
      <c r="AZ253" s="1" t="str">
        <f>IFERROR(VLOOKUP(San[[#This Row],[Reliability_SL1]],$AS$5:$AT$8,2,FALSE),"Error")</f>
        <v>Error</v>
      </c>
      <c r="BA253" s="1">
        <f>IFERROR(VLOOKUP(San[[#This Row],[EnvPro_SL1]],$AS$5:$AT$8,2,FALSE),"Error")</f>
        <v>2</v>
      </c>
    </row>
    <row r="254" spans="2:53">
      <c r="B254" s="133" t="s">
        <v>573</v>
      </c>
      <c r="C254" s="171" t="s">
        <v>1650</v>
      </c>
      <c r="D254" s="171" t="s">
        <v>1646</v>
      </c>
      <c r="E254" s="171" t="s">
        <v>515</v>
      </c>
      <c r="F254" s="172" t="s">
        <v>1612</v>
      </c>
      <c r="G254" s="173" t="s">
        <v>1875</v>
      </c>
      <c r="H254" s="50" t="s">
        <v>1783</v>
      </c>
      <c r="I254" s="50" t="s">
        <v>18</v>
      </c>
      <c r="J254" s="133" t="s">
        <v>1772</v>
      </c>
      <c r="K254" s="50" t="s">
        <v>1754</v>
      </c>
      <c r="L254" s="50" t="s">
        <v>1753</v>
      </c>
      <c r="M254" s="133" t="s">
        <v>1752</v>
      </c>
      <c r="N254" s="133" t="s">
        <v>1601</v>
      </c>
      <c r="O254" s="133" t="s">
        <v>1601</v>
      </c>
      <c r="P254" s="133" t="s">
        <v>1601</v>
      </c>
      <c r="Q254" s="133" t="s">
        <v>1755</v>
      </c>
      <c r="R254" s="142" t="s">
        <v>1601</v>
      </c>
      <c r="S254" s="174" t="s">
        <v>1601</v>
      </c>
      <c r="T254" s="175" t="s">
        <v>1752</v>
      </c>
      <c r="U254" s="133" t="s">
        <v>1756</v>
      </c>
      <c r="V254" s="133" t="s">
        <v>1754</v>
      </c>
      <c r="W254" s="133" t="str">
        <f>IF([Access_Indicator2]="Yes","No service",IF([Access_Indicator3]="Available", "Improved",IF([Access_Indicator4]="No", "Limited",IF(AND([Access_Indicator4]="yes", [Access_Indicator5]&lt;=[Access_Indicator6]),"Basic","Limited"))))</f>
        <v>Basic</v>
      </c>
      <c r="X254" s="133" t="str">
        <f>IF([Use_Indicator1]="", "Fill in data", IF([Use_Indicator1]="All", "Improved", IF([Use_Indicator1]="Some", "Basic", IF([Use_Indicator1]="No use", "No Service"))))</f>
        <v>Improved</v>
      </c>
      <c r="Y254" s="134" t="s">
        <v>1601</v>
      </c>
      <c r="Z254" s="134" t="str">
        <f>IF(S254="No data", "No Data", IF([Reliability_Indicator2]="Yes","No Service", IF(S254="Routine", "Improved", IF(S254="Unreliable", "Basic", IF(S254="No O&amp;M", "No service")))))</f>
        <v>No Data</v>
      </c>
      <c r="AA254" s="133" t="str">
        <f>IF([EnvPro_Indicator1]="", "Fill in data", IF([EnvPro_Indicator1]="Significant pollution", "No service", IF(AND([EnvPro_Indicator1]="Not polluting groundwater &amp; not untreated in river", [EnvPro_Indicator2]="No"),"Basic", IF([EnvPro_Indicator2]="Yes", "Improved"))))</f>
        <v>Basic</v>
      </c>
      <c r="AB254" s="134" t="str">
        <f t="shared" si="3"/>
        <v>Basic</v>
      </c>
      <c r="AC254" s="134" t="str">
        <f>IF(OR(San[[#This Row],[Access_SL1]]="No data",San[[#This Row],[Use_SL1]]="No data",San[[#This Row],[Reliability_SL1]]="No data",San[[#This Row],[EnvPro_SL1]]="No data"),"Incomplete", "Complete")</f>
        <v>Incomplete</v>
      </c>
      <c r="AD254" s="176" t="s">
        <v>1601</v>
      </c>
      <c r="AE254" s="176" t="s">
        <v>1601</v>
      </c>
      <c r="AF254" s="136" t="s">
        <v>1601</v>
      </c>
      <c r="AG254" s="136">
        <v>36.795924143787147</v>
      </c>
      <c r="AH254" s="136" t="s">
        <v>1601</v>
      </c>
      <c r="AW254" s="1">
        <f>IFERROR(VLOOKUP(San[[#This Row],[Access_SL1]],$AS$5:$AT$8,2,FALSE),"Error")</f>
        <v>2</v>
      </c>
      <c r="AX254" s="1">
        <f>IFERROR(VLOOKUP(San[[#This Row],[Use_SL1]],$AS$5:$AT$8,2,FALSE),"Error")</f>
        <v>3</v>
      </c>
      <c r="AY254" s="1" t="str">
        <f>IFERROR(VLOOKUP(San[[#This Row],[Use_SL2]],$AS$5:$AT$8,2,FALSE),"Error")</f>
        <v>Error</v>
      </c>
      <c r="AZ254" s="1" t="str">
        <f>IFERROR(VLOOKUP(San[[#This Row],[Reliability_SL1]],$AS$5:$AT$8,2,FALSE),"Error")</f>
        <v>Error</v>
      </c>
      <c r="BA254" s="1">
        <f>IFERROR(VLOOKUP(San[[#This Row],[EnvPro_SL1]],$AS$5:$AT$8,2,FALSE),"Error")</f>
        <v>2</v>
      </c>
    </row>
    <row r="255" spans="2:53">
      <c r="B255" s="133" t="s">
        <v>574</v>
      </c>
      <c r="C255" s="171" t="s">
        <v>1650</v>
      </c>
      <c r="D255" s="171" t="s">
        <v>1646</v>
      </c>
      <c r="E255" s="171" t="s">
        <v>515</v>
      </c>
      <c r="F255" s="172" t="s">
        <v>1612</v>
      </c>
      <c r="G255" s="173" t="s">
        <v>1876</v>
      </c>
      <c r="H255" s="50" t="s">
        <v>1783</v>
      </c>
      <c r="I255" s="50" t="s">
        <v>18</v>
      </c>
      <c r="J255" s="133" t="s">
        <v>1772</v>
      </c>
      <c r="K255" s="50" t="s">
        <v>1754</v>
      </c>
      <c r="L255" s="50" t="s">
        <v>1753</v>
      </c>
      <c r="M255" s="133" t="s">
        <v>1752</v>
      </c>
      <c r="N255" s="133" t="s">
        <v>1601</v>
      </c>
      <c r="O255" s="133" t="s">
        <v>1601</v>
      </c>
      <c r="P255" s="133" t="s">
        <v>1601</v>
      </c>
      <c r="Q255" s="133" t="s">
        <v>1755</v>
      </c>
      <c r="R255" s="142" t="s">
        <v>1601</v>
      </c>
      <c r="S255" s="174" t="s">
        <v>1601</v>
      </c>
      <c r="T255" s="175" t="s">
        <v>1754</v>
      </c>
      <c r="U255" s="133" t="s">
        <v>1756</v>
      </c>
      <c r="V255" s="133" t="s">
        <v>1754</v>
      </c>
      <c r="W255" s="133" t="str">
        <f>IF([Access_Indicator2]="Yes","No service",IF([Access_Indicator3]="Available", "Improved",IF([Access_Indicator4]="No", "Limited",IF(AND([Access_Indicator4]="yes", [Access_Indicator5]&lt;=[Access_Indicator6]),"Basic","Limited"))))</f>
        <v>Basic</v>
      </c>
      <c r="X255" s="133" t="str">
        <f>IF([Use_Indicator1]="", "Fill in data", IF([Use_Indicator1]="All", "Improved", IF([Use_Indicator1]="Some", "Basic", IF([Use_Indicator1]="No use", "No Service"))))</f>
        <v>Improved</v>
      </c>
      <c r="Y255" s="134" t="s">
        <v>1601</v>
      </c>
      <c r="Z255" s="134" t="str">
        <f>IF(S255="No data", "No Data", IF([Reliability_Indicator2]="Yes","No Service", IF(S255="Routine", "Improved", IF(S255="Unreliable", "Basic", IF(S255="No O&amp;M", "No service")))))</f>
        <v>No Data</v>
      </c>
      <c r="AA255" s="133" t="str">
        <f>IF([EnvPro_Indicator1]="", "Fill in data", IF([EnvPro_Indicator1]="Significant pollution", "No service", IF(AND([EnvPro_Indicator1]="Not polluting groundwater &amp; not untreated in river", [EnvPro_Indicator2]="No"),"Basic", IF([EnvPro_Indicator2]="Yes", "Improved"))))</f>
        <v>Basic</v>
      </c>
      <c r="AB255" s="134" t="str">
        <f t="shared" si="3"/>
        <v>Basic</v>
      </c>
      <c r="AC255" s="134" t="str">
        <f>IF(OR(San[[#This Row],[Access_SL1]]="No data",San[[#This Row],[Use_SL1]]="No data",San[[#This Row],[Reliability_SL1]]="No data",San[[#This Row],[EnvPro_SL1]]="No data"),"Incomplete", "Complete")</f>
        <v>Incomplete</v>
      </c>
      <c r="AD255" s="176" t="s">
        <v>1601</v>
      </c>
      <c r="AE255" s="176" t="s">
        <v>1601</v>
      </c>
      <c r="AF255" s="136" t="s">
        <v>1601</v>
      </c>
      <c r="AG255" s="136">
        <v>55.193886215680728</v>
      </c>
      <c r="AH255" s="136" t="s">
        <v>1601</v>
      </c>
      <c r="AW255" s="1">
        <f>IFERROR(VLOOKUP(San[[#This Row],[Access_SL1]],$AS$5:$AT$8,2,FALSE),"Error")</f>
        <v>2</v>
      </c>
      <c r="AX255" s="1">
        <f>IFERROR(VLOOKUP(San[[#This Row],[Use_SL1]],$AS$5:$AT$8,2,FALSE),"Error")</f>
        <v>3</v>
      </c>
      <c r="AY255" s="1" t="str">
        <f>IFERROR(VLOOKUP(San[[#This Row],[Use_SL2]],$AS$5:$AT$8,2,FALSE),"Error")</f>
        <v>Error</v>
      </c>
      <c r="AZ255" s="1" t="str">
        <f>IFERROR(VLOOKUP(San[[#This Row],[Reliability_SL1]],$AS$5:$AT$8,2,FALSE),"Error")</f>
        <v>Error</v>
      </c>
      <c r="BA255" s="1">
        <f>IFERROR(VLOOKUP(San[[#This Row],[EnvPro_SL1]],$AS$5:$AT$8,2,FALSE),"Error")</f>
        <v>2</v>
      </c>
    </row>
    <row r="256" spans="2:53">
      <c r="B256" s="133" t="s">
        <v>575</v>
      </c>
      <c r="C256" s="171" t="s">
        <v>1650</v>
      </c>
      <c r="D256" s="171" t="s">
        <v>1646</v>
      </c>
      <c r="E256" s="171" t="s">
        <v>515</v>
      </c>
      <c r="F256" s="172" t="s">
        <v>1612</v>
      </c>
      <c r="G256" s="173" t="s">
        <v>1877</v>
      </c>
      <c r="H256" s="50" t="s">
        <v>1783</v>
      </c>
      <c r="I256" s="50" t="s">
        <v>18</v>
      </c>
      <c r="J256" s="133" t="s">
        <v>1772</v>
      </c>
      <c r="K256" s="50" t="s">
        <v>1754</v>
      </c>
      <c r="L256" s="50" t="s">
        <v>1753</v>
      </c>
      <c r="M256" s="133" t="s">
        <v>1752</v>
      </c>
      <c r="N256" s="133" t="s">
        <v>1601</v>
      </c>
      <c r="O256" s="133" t="s">
        <v>1601</v>
      </c>
      <c r="P256" s="133" t="s">
        <v>1601</v>
      </c>
      <c r="Q256" s="133" t="s">
        <v>1755</v>
      </c>
      <c r="R256" s="142" t="s">
        <v>1601</v>
      </c>
      <c r="S256" s="174" t="s">
        <v>1601</v>
      </c>
      <c r="T256" s="175" t="s">
        <v>1752</v>
      </c>
      <c r="U256" s="133" t="s">
        <v>1756</v>
      </c>
      <c r="V256" s="133" t="s">
        <v>1754</v>
      </c>
      <c r="W256" s="133" t="str">
        <f>IF([Access_Indicator2]="Yes","No service",IF([Access_Indicator3]="Available", "Improved",IF([Access_Indicator4]="No", "Limited",IF(AND([Access_Indicator4]="yes", [Access_Indicator5]&lt;=[Access_Indicator6]),"Basic","Limited"))))</f>
        <v>Basic</v>
      </c>
      <c r="X256" s="133" t="str">
        <f>IF([Use_Indicator1]="", "Fill in data", IF([Use_Indicator1]="All", "Improved", IF([Use_Indicator1]="Some", "Basic", IF([Use_Indicator1]="No use", "No Service"))))</f>
        <v>Improved</v>
      </c>
      <c r="Y256" s="134" t="s">
        <v>1601</v>
      </c>
      <c r="Z256" s="134" t="str">
        <f>IF(S256="No data", "No Data", IF([Reliability_Indicator2]="Yes","No Service", IF(S256="Routine", "Improved", IF(S256="Unreliable", "Basic", IF(S256="No O&amp;M", "No service")))))</f>
        <v>No Data</v>
      </c>
      <c r="AA256" s="133" t="str">
        <f>IF([EnvPro_Indicator1]="", "Fill in data", IF([EnvPro_Indicator1]="Significant pollution", "No service", IF(AND([EnvPro_Indicator1]="Not polluting groundwater &amp; not untreated in river", [EnvPro_Indicator2]="No"),"Basic", IF([EnvPro_Indicator2]="Yes", "Improved"))))</f>
        <v>Basic</v>
      </c>
      <c r="AB256" s="134" t="str">
        <f t="shared" si="3"/>
        <v>Basic</v>
      </c>
      <c r="AC256" s="134" t="str">
        <f>IF(OR(San[[#This Row],[Access_SL1]]="No data",San[[#This Row],[Use_SL1]]="No data",San[[#This Row],[Reliability_SL1]]="No data",San[[#This Row],[EnvPro_SL1]]="No data"),"Incomplete", "Complete")</f>
        <v>Incomplete</v>
      </c>
      <c r="AD256" s="176" t="s">
        <v>1601</v>
      </c>
      <c r="AE256" s="176" t="s">
        <v>1601</v>
      </c>
      <c r="AF256" s="136" t="s">
        <v>1601</v>
      </c>
      <c r="AG256" s="136">
        <v>110.38777243136143</v>
      </c>
      <c r="AH256" s="136" t="s">
        <v>1601</v>
      </c>
      <c r="AW256" s="1">
        <f>IFERROR(VLOOKUP(San[[#This Row],[Access_SL1]],$AS$5:$AT$8,2,FALSE),"Error")</f>
        <v>2</v>
      </c>
      <c r="AX256" s="1">
        <f>IFERROR(VLOOKUP(San[[#This Row],[Use_SL1]],$AS$5:$AT$8,2,FALSE),"Error")</f>
        <v>3</v>
      </c>
      <c r="AY256" s="1" t="str">
        <f>IFERROR(VLOOKUP(San[[#This Row],[Use_SL2]],$AS$5:$AT$8,2,FALSE),"Error")</f>
        <v>Error</v>
      </c>
      <c r="AZ256" s="1" t="str">
        <f>IFERROR(VLOOKUP(San[[#This Row],[Reliability_SL1]],$AS$5:$AT$8,2,FALSE),"Error")</f>
        <v>Error</v>
      </c>
      <c r="BA256" s="1">
        <f>IFERROR(VLOOKUP(San[[#This Row],[EnvPro_SL1]],$AS$5:$AT$8,2,FALSE),"Error")</f>
        <v>2</v>
      </c>
    </row>
    <row r="257" spans="2:53">
      <c r="B257" s="133" t="s">
        <v>576</v>
      </c>
      <c r="C257" s="171" t="s">
        <v>1650</v>
      </c>
      <c r="D257" s="171" t="s">
        <v>1646</v>
      </c>
      <c r="E257" s="171" t="s">
        <v>515</v>
      </c>
      <c r="F257" s="172" t="s">
        <v>1612</v>
      </c>
      <c r="G257" s="173" t="s">
        <v>1878</v>
      </c>
      <c r="H257" s="50" t="s">
        <v>1786</v>
      </c>
      <c r="I257" s="50" t="s">
        <v>18</v>
      </c>
      <c r="J257" s="133" t="s">
        <v>1772</v>
      </c>
      <c r="K257" s="50" t="s">
        <v>1754</v>
      </c>
      <c r="L257" s="50" t="s">
        <v>1753</v>
      </c>
      <c r="M257" s="133" t="s">
        <v>1752</v>
      </c>
      <c r="N257" s="133" t="s">
        <v>1601</v>
      </c>
      <c r="O257" s="133" t="s">
        <v>1601</v>
      </c>
      <c r="P257" s="133" t="s">
        <v>1601</v>
      </c>
      <c r="Q257" s="133" t="s">
        <v>1755</v>
      </c>
      <c r="R257" s="142" t="s">
        <v>1601</v>
      </c>
      <c r="S257" s="174" t="s">
        <v>1601</v>
      </c>
      <c r="T257" s="175" t="s">
        <v>1754</v>
      </c>
      <c r="U257" s="133" t="s">
        <v>1756</v>
      </c>
      <c r="V257" s="133" t="s">
        <v>1754</v>
      </c>
      <c r="W257" s="133" t="str">
        <f>IF([Access_Indicator2]="Yes","No service",IF([Access_Indicator3]="Available", "Improved",IF([Access_Indicator4]="No", "Limited",IF(AND([Access_Indicator4]="yes", [Access_Indicator5]&lt;=[Access_Indicator6]),"Basic","Limited"))))</f>
        <v>Basic</v>
      </c>
      <c r="X257" s="133" t="str">
        <f>IF([Use_Indicator1]="", "Fill in data", IF([Use_Indicator1]="All", "Improved", IF([Use_Indicator1]="Some", "Basic", IF([Use_Indicator1]="No use", "No Service"))))</f>
        <v>Improved</v>
      </c>
      <c r="Y257" s="134" t="s">
        <v>1601</v>
      </c>
      <c r="Z257" s="134" t="str">
        <f>IF(S257="No data", "No Data", IF([Reliability_Indicator2]="Yes","No Service", IF(S257="Routine", "Improved", IF(S257="Unreliable", "Basic", IF(S257="No O&amp;M", "No service")))))</f>
        <v>No Data</v>
      </c>
      <c r="AA257" s="133" t="str">
        <f>IF([EnvPro_Indicator1]="", "Fill in data", IF([EnvPro_Indicator1]="Significant pollution", "No service", IF(AND([EnvPro_Indicator1]="Not polluting groundwater &amp; not untreated in river", [EnvPro_Indicator2]="No"),"Basic", IF([EnvPro_Indicator2]="Yes", "Improved"))))</f>
        <v>Basic</v>
      </c>
      <c r="AB257" s="134" t="str">
        <f t="shared" si="3"/>
        <v>Basic</v>
      </c>
      <c r="AC257" s="134" t="str">
        <f>IF(OR(San[[#This Row],[Access_SL1]]="No data",San[[#This Row],[Use_SL1]]="No data",San[[#This Row],[Reliability_SL1]]="No data",San[[#This Row],[EnvPro_SL1]]="No data"),"Incomplete", "Complete")</f>
        <v>Incomplete</v>
      </c>
      <c r="AD257" s="176" t="s">
        <v>1601</v>
      </c>
      <c r="AE257" s="176" t="s">
        <v>1601</v>
      </c>
      <c r="AF257" s="136" t="s">
        <v>1601</v>
      </c>
      <c r="AG257" s="136">
        <v>172.9408434757996</v>
      </c>
      <c r="AH257" s="136" t="s">
        <v>1601</v>
      </c>
      <c r="AW257" s="1">
        <f>IFERROR(VLOOKUP(San[[#This Row],[Access_SL1]],$AS$5:$AT$8,2,FALSE),"Error")</f>
        <v>2</v>
      </c>
      <c r="AX257" s="1">
        <f>IFERROR(VLOOKUP(San[[#This Row],[Use_SL1]],$AS$5:$AT$8,2,FALSE),"Error")</f>
        <v>3</v>
      </c>
      <c r="AY257" s="1" t="str">
        <f>IFERROR(VLOOKUP(San[[#This Row],[Use_SL2]],$AS$5:$AT$8,2,FALSE),"Error")</f>
        <v>Error</v>
      </c>
      <c r="AZ257" s="1" t="str">
        <f>IFERROR(VLOOKUP(San[[#This Row],[Reliability_SL1]],$AS$5:$AT$8,2,FALSE),"Error")</f>
        <v>Error</v>
      </c>
      <c r="BA257" s="1">
        <f>IFERROR(VLOOKUP(San[[#This Row],[EnvPro_SL1]],$AS$5:$AT$8,2,FALSE),"Error")</f>
        <v>2</v>
      </c>
    </row>
    <row r="258" spans="2:53">
      <c r="B258" s="133" t="s">
        <v>577</v>
      </c>
      <c r="C258" s="171" t="s">
        <v>1650</v>
      </c>
      <c r="D258" s="171" t="s">
        <v>1646</v>
      </c>
      <c r="E258" s="171" t="s">
        <v>515</v>
      </c>
      <c r="F258" s="172" t="s">
        <v>1612</v>
      </c>
      <c r="G258" s="173" t="s">
        <v>1879</v>
      </c>
      <c r="H258" s="50" t="s">
        <v>1783</v>
      </c>
      <c r="I258" s="50" t="s">
        <v>18</v>
      </c>
      <c r="J258" s="133" t="s">
        <v>1772</v>
      </c>
      <c r="K258" s="50" t="s">
        <v>1754</v>
      </c>
      <c r="L258" s="50" t="s">
        <v>1753</v>
      </c>
      <c r="M258" s="133" t="s">
        <v>1752</v>
      </c>
      <c r="N258" s="133" t="s">
        <v>1601</v>
      </c>
      <c r="O258" s="133" t="s">
        <v>1601</v>
      </c>
      <c r="P258" s="133" t="s">
        <v>1601</v>
      </c>
      <c r="Q258" s="133" t="s">
        <v>1755</v>
      </c>
      <c r="R258" s="142" t="s">
        <v>1601</v>
      </c>
      <c r="S258" s="174" t="s">
        <v>1601</v>
      </c>
      <c r="T258" s="175" t="s">
        <v>1754</v>
      </c>
      <c r="U258" s="133" t="s">
        <v>1756</v>
      </c>
      <c r="V258" s="133" t="s">
        <v>1754</v>
      </c>
      <c r="W258" s="133" t="str">
        <f>IF([Access_Indicator2]="Yes","No service",IF([Access_Indicator3]="Available", "Improved",IF([Access_Indicator4]="No", "Limited",IF(AND([Access_Indicator4]="yes", [Access_Indicator5]&lt;=[Access_Indicator6]),"Basic","Limited"))))</f>
        <v>Basic</v>
      </c>
      <c r="X258" s="133" t="str">
        <f>IF([Use_Indicator1]="", "Fill in data", IF([Use_Indicator1]="All", "Improved", IF([Use_Indicator1]="Some", "Basic", IF([Use_Indicator1]="No use", "No Service"))))</f>
        <v>Improved</v>
      </c>
      <c r="Y258" s="134" t="s">
        <v>1601</v>
      </c>
      <c r="Z258" s="134" t="str">
        <f>IF(S258="No data", "No Data", IF([Reliability_Indicator2]="Yes","No Service", IF(S258="Routine", "Improved", IF(S258="Unreliable", "Basic", IF(S258="No O&amp;M", "No service")))))</f>
        <v>No Data</v>
      </c>
      <c r="AA258" s="133" t="str">
        <f>IF([EnvPro_Indicator1]="", "Fill in data", IF([EnvPro_Indicator1]="Significant pollution", "No service", IF(AND([EnvPro_Indicator1]="Not polluting groundwater &amp; not untreated in river", [EnvPro_Indicator2]="No"),"Basic", IF([EnvPro_Indicator2]="Yes", "Improved"))))</f>
        <v>Basic</v>
      </c>
      <c r="AB258" s="134" t="str">
        <f t="shared" si="3"/>
        <v>Basic</v>
      </c>
      <c r="AC258" s="134" t="str">
        <f>IF(OR(San[[#This Row],[Access_SL1]]="No data",San[[#This Row],[Use_SL1]]="No data",San[[#This Row],[Reliability_SL1]]="No data",San[[#This Row],[EnvPro_SL1]]="No data"),"Incomplete", "Complete")</f>
        <v>Incomplete</v>
      </c>
      <c r="AD258" s="176" t="s">
        <v>1601</v>
      </c>
      <c r="AE258" s="176" t="s">
        <v>1601</v>
      </c>
      <c r="AF258" s="136" t="s">
        <v>1601</v>
      </c>
      <c r="AG258" s="136">
        <v>136.14491933201245</v>
      </c>
      <c r="AH258" s="136" t="s">
        <v>1601</v>
      </c>
      <c r="AW258" s="1">
        <f>IFERROR(VLOOKUP(San[[#This Row],[Access_SL1]],$AS$5:$AT$8,2,FALSE),"Error")</f>
        <v>2</v>
      </c>
      <c r="AX258" s="1">
        <f>IFERROR(VLOOKUP(San[[#This Row],[Use_SL1]],$AS$5:$AT$8,2,FALSE),"Error")</f>
        <v>3</v>
      </c>
      <c r="AY258" s="1" t="str">
        <f>IFERROR(VLOOKUP(San[[#This Row],[Use_SL2]],$AS$5:$AT$8,2,FALSE),"Error")</f>
        <v>Error</v>
      </c>
      <c r="AZ258" s="1" t="str">
        <f>IFERROR(VLOOKUP(San[[#This Row],[Reliability_SL1]],$AS$5:$AT$8,2,FALSE),"Error")</f>
        <v>Error</v>
      </c>
      <c r="BA258" s="1">
        <f>IFERROR(VLOOKUP(San[[#This Row],[EnvPro_SL1]],$AS$5:$AT$8,2,FALSE),"Error")</f>
        <v>2</v>
      </c>
    </row>
    <row r="259" spans="2:53">
      <c r="B259" s="133" t="s">
        <v>578</v>
      </c>
      <c r="C259" s="171" t="s">
        <v>1650</v>
      </c>
      <c r="D259" s="171" t="s">
        <v>1646</v>
      </c>
      <c r="E259" s="171" t="s">
        <v>515</v>
      </c>
      <c r="F259" s="172" t="s">
        <v>1612</v>
      </c>
      <c r="G259" s="173" t="s">
        <v>1880</v>
      </c>
      <c r="H259" s="50" t="s">
        <v>1786</v>
      </c>
      <c r="I259" s="50" t="s">
        <v>18</v>
      </c>
      <c r="J259" s="133" t="s">
        <v>1772</v>
      </c>
      <c r="K259" s="50" t="s">
        <v>1754</v>
      </c>
      <c r="L259" s="50" t="s">
        <v>1753</v>
      </c>
      <c r="M259" s="133" t="s">
        <v>1752</v>
      </c>
      <c r="N259" s="133" t="s">
        <v>1601</v>
      </c>
      <c r="O259" s="133" t="s">
        <v>1601</v>
      </c>
      <c r="P259" s="133" t="s">
        <v>1601</v>
      </c>
      <c r="Q259" s="133" t="s">
        <v>1755</v>
      </c>
      <c r="R259" s="142" t="s">
        <v>1601</v>
      </c>
      <c r="S259" s="174" t="s">
        <v>1601</v>
      </c>
      <c r="T259" s="175" t="s">
        <v>1754</v>
      </c>
      <c r="U259" s="133" t="s">
        <v>1756</v>
      </c>
      <c r="V259" s="133" t="s">
        <v>1754</v>
      </c>
      <c r="W259" s="133" t="str">
        <f>IF([Access_Indicator2]="Yes","No service",IF([Access_Indicator3]="Available", "Improved",IF([Access_Indicator4]="No", "Limited",IF(AND([Access_Indicator4]="yes", [Access_Indicator5]&lt;=[Access_Indicator6]),"Basic","Limited"))))</f>
        <v>Basic</v>
      </c>
      <c r="X259" s="133" t="str">
        <f>IF([Use_Indicator1]="", "Fill in data", IF([Use_Indicator1]="All", "Improved", IF([Use_Indicator1]="Some", "Basic", IF([Use_Indicator1]="No use", "No Service"))))</f>
        <v>Improved</v>
      </c>
      <c r="Y259" s="134" t="s">
        <v>1601</v>
      </c>
      <c r="Z259" s="134" t="str">
        <f>IF(S259="No data", "No Data", IF([Reliability_Indicator2]="Yes","No Service", IF(S259="Routine", "Improved", IF(S259="Unreliable", "Basic", IF(S259="No O&amp;M", "No service")))))</f>
        <v>No Data</v>
      </c>
      <c r="AA259" s="133" t="str">
        <f>IF([EnvPro_Indicator1]="", "Fill in data", IF([EnvPro_Indicator1]="Significant pollution", "No service", IF(AND([EnvPro_Indicator1]="Not polluting groundwater &amp; not untreated in river", [EnvPro_Indicator2]="No"),"Basic", IF([EnvPro_Indicator2]="Yes", "Improved"))))</f>
        <v>Basic</v>
      </c>
      <c r="AB259" s="134" t="str">
        <f t="shared" si="3"/>
        <v>Basic</v>
      </c>
      <c r="AC259" s="134" t="str">
        <f>IF(OR(San[[#This Row],[Access_SL1]]="No data",San[[#This Row],[Use_SL1]]="No data",San[[#This Row],[Reliability_SL1]]="No data",San[[#This Row],[EnvPro_SL1]]="No data"),"Incomplete", "Complete")</f>
        <v>Incomplete</v>
      </c>
      <c r="AD259" s="176" t="s">
        <v>1601</v>
      </c>
      <c r="AE259" s="176" t="s">
        <v>1601</v>
      </c>
      <c r="AF259" s="136" t="s">
        <v>1601</v>
      </c>
      <c r="AG259" s="136">
        <v>69.912255873195591</v>
      </c>
      <c r="AH259" s="136" t="s">
        <v>1601</v>
      </c>
      <c r="AW259" s="1">
        <f>IFERROR(VLOOKUP(San[[#This Row],[Access_SL1]],$AS$5:$AT$8,2,FALSE),"Error")</f>
        <v>2</v>
      </c>
      <c r="AX259" s="1">
        <f>IFERROR(VLOOKUP(San[[#This Row],[Use_SL1]],$AS$5:$AT$8,2,FALSE),"Error")</f>
        <v>3</v>
      </c>
      <c r="AY259" s="1" t="str">
        <f>IFERROR(VLOOKUP(San[[#This Row],[Use_SL2]],$AS$5:$AT$8,2,FALSE),"Error")</f>
        <v>Error</v>
      </c>
      <c r="AZ259" s="1" t="str">
        <f>IFERROR(VLOOKUP(San[[#This Row],[Reliability_SL1]],$AS$5:$AT$8,2,FALSE),"Error")</f>
        <v>Error</v>
      </c>
      <c r="BA259" s="1">
        <f>IFERROR(VLOOKUP(San[[#This Row],[EnvPro_SL1]],$AS$5:$AT$8,2,FALSE),"Error")</f>
        <v>2</v>
      </c>
    </row>
    <row r="260" spans="2:53">
      <c r="B260" s="133" t="s">
        <v>579</v>
      </c>
      <c r="C260" s="171" t="s">
        <v>1650</v>
      </c>
      <c r="D260" s="171" t="s">
        <v>1646</v>
      </c>
      <c r="E260" s="171" t="s">
        <v>515</v>
      </c>
      <c r="F260" s="172" t="s">
        <v>1612</v>
      </c>
      <c r="G260" s="173" t="s">
        <v>1881</v>
      </c>
      <c r="H260" s="50" t="s">
        <v>1786</v>
      </c>
      <c r="I260" s="50" t="s">
        <v>18</v>
      </c>
      <c r="J260" s="133" t="s">
        <v>1772</v>
      </c>
      <c r="K260" s="50" t="s">
        <v>1754</v>
      </c>
      <c r="L260" s="50" t="s">
        <v>1753</v>
      </c>
      <c r="M260" s="133" t="s">
        <v>1752</v>
      </c>
      <c r="N260" s="133" t="s">
        <v>1601</v>
      </c>
      <c r="O260" s="133" t="s">
        <v>1601</v>
      </c>
      <c r="P260" s="133" t="s">
        <v>1601</v>
      </c>
      <c r="Q260" s="133" t="s">
        <v>1755</v>
      </c>
      <c r="R260" s="142" t="s">
        <v>1601</v>
      </c>
      <c r="S260" s="174" t="s">
        <v>1601</v>
      </c>
      <c r="T260" s="175" t="s">
        <v>1754</v>
      </c>
      <c r="U260" s="133" t="s">
        <v>1756</v>
      </c>
      <c r="V260" s="133" t="s">
        <v>1754</v>
      </c>
      <c r="W260" s="133" t="str">
        <f>IF([Access_Indicator2]="Yes","No service",IF([Access_Indicator3]="Available", "Improved",IF([Access_Indicator4]="No", "Limited",IF(AND([Access_Indicator4]="yes", [Access_Indicator5]&lt;=[Access_Indicator6]),"Basic","Limited"))))</f>
        <v>Basic</v>
      </c>
      <c r="X260" s="133" t="str">
        <f>IF([Use_Indicator1]="", "Fill in data", IF([Use_Indicator1]="All", "Improved", IF([Use_Indicator1]="Some", "Basic", IF([Use_Indicator1]="No use", "No Service"))))</f>
        <v>Improved</v>
      </c>
      <c r="Y260" s="134" t="s">
        <v>1601</v>
      </c>
      <c r="Z260" s="134" t="str">
        <f>IF(S260="No data", "No Data", IF([Reliability_Indicator2]="Yes","No Service", IF(S260="Routine", "Improved", IF(S260="Unreliable", "Basic", IF(S260="No O&amp;M", "No service")))))</f>
        <v>No Data</v>
      </c>
      <c r="AA260" s="133" t="str">
        <f>IF([EnvPro_Indicator1]="", "Fill in data", IF([EnvPro_Indicator1]="Significant pollution", "No service", IF(AND([EnvPro_Indicator1]="Not polluting groundwater &amp; not untreated in river", [EnvPro_Indicator2]="No"),"Basic", IF([EnvPro_Indicator2]="Yes", "Improved"))))</f>
        <v>Basic</v>
      </c>
      <c r="AB260" s="134" t="str">
        <f t="shared" si="3"/>
        <v>Basic</v>
      </c>
      <c r="AC260" s="134" t="str">
        <f>IF(OR(San[[#This Row],[Access_SL1]]="No data",San[[#This Row],[Use_SL1]]="No data",San[[#This Row],[Reliability_SL1]]="No data",San[[#This Row],[EnvPro_SL1]]="No data"),"Incomplete", "Complete")</f>
        <v>Incomplete</v>
      </c>
      <c r="AD260" s="176" t="s">
        <v>1601</v>
      </c>
      <c r="AE260" s="176" t="s">
        <v>1601</v>
      </c>
      <c r="AF260" s="136" t="s">
        <v>1601</v>
      </c>
      <c r="AG260" s="136">
        <v>18.397962071893573</v>
      </c>
      <c r="AH260" s="136" t="s">
        <v>1601</v>
      </c>
      <c r="AW260" s="1">
        <f>IFERROR(VLOOKUP(San[[#This Row],[Access_SL1]],$AS$5:$AT$8,2,FALSE),"Error")</f>
        <v>2</v>
      </c>
      <c r="AX260" s="1">
        <f>IFERROR(VLOOKUP(San[[#This Row],[Use_SL1]],$AS$5:$AT$8,2,FALSE),"Error")</f>
        <v>3</v>
      </c>
      <c r="AY260" s="1" t="str">
        <f>IFERROR(VLOOKUP(San[[#This Row],[Use_SL2]],$AS$5:$AT$8,2,FALSE),"Error")</f>
        <v>Error</v>
      </c>
      <c r="AZ260" s="1" t="str">
        <f>IFERROR(VLOOKUP(San[[#This Row],[Reliability_SL1]],$AS$5:$AT$8,2,FALSE),"Error")</f>
        <v>Error</v>
      </c>
      <c r="BA260" s="1">
        <f>IFERROR(VLOOKUP(San[[#This Row],[EnvPro_SL1]],$AS$5:$AT$8,2,FALSE),"Error")</f>
        <v>2</v>
      </c>
    </row>
    <row r="261" spans="2:53">
      <c r="B261" s="133" t="s">
        <v>580</v>
      </c>
      <c r="C261" s="171" t="s">
        <v>1650</v>
      </c>
      <c r="D261" s="171" t="s">
        <v>1646</v>
      </c>
      <c r="E261" s="171" t="s">
        <v>163</v>
      </c>
      <c r="F261" s="172" t="s">
        <v>1619</v>
      </c>
      <c r="G261" s="173" t="s">
        <v>1882</v>
      </c>
      <c r="H261" s="50" t="s">
        <v>1786</v>
      </c>
      <c r="I261" s="50" t="s">
        <v>18</v>
      </c>
      <c r="J261" s="133" t="s">
        <v>1772</v>
      </c>
      <c r="K261" s="50" t="s">
        <v>1754</v>
      </c>
      <c r="L261" s="50" t="s">
        <v>1753</v>
      </c>
      <c r="M261" s="133" t="s">
        <v>1752</v>
      </c>
      <c r="N261" s="133" t="s">
        <v>1601</v>
      </c>
      <c r="O261" s="133" t="s">
        <v>1601</v>
      </c>
      <c r="P261" s="133" t="s">
        <v>1601</v>
      </c>
      <c r="Q261" s="133" t="s">
        <v>1755</v>
      </c>
      <c r="R261" s="142" t="s">
        <v>1601</v>
      </c>
      <c r="S261" s="174" t="s">
        <v>1601</v>
      </c>
      <c r="T261" s="175" t="s">
        <v>1754</v>
      </c>
      <c r="U261" s="133" t="s">
        <v>1756</v>
      </c>
      <c r="V261" s="133" t="s">
        <v>1754</v>
      </c>
      <c r="W261" s="133" t="str">
        <f>IF([Access_Indicator2]="Yes","No service",IF([Access_Indicator3]="Available", "Improved",IF([Access_Indicator4]="No", "Limited",IF(AND([Access_Indicator4]="yes", [Access_Indicator5]&lt;=[Access_Indicator6]),"Basic","Limited"))))</f>
        <v>Basic</v>
      </c>
      <c r="X261" s="133" t="str">
        <f>IF([Use_Indicator1]="", "Fill in data", IF([Use_Indicator1]="All", "Improved", IF([Use_Indicator1]="Some", "Basic", IF([Use_Indicator1]="No use", "No Service"))))</f>
        <v>Improved</v>
      </c>
      <c r="Y261" s="134" t="s">
        <v>1601</v>
      </c>
      <c r="Z261" s="134" t="str">
        <f>IF(S261="No data", "No Data", IF([Reliability_Indicator2]="Yes","No Service", IF(S261="Routine", "Improved", IF(S261="Unreliable", "Basic", IF(S261="No O&amp;M", "No service")))))</f>
        <v>No Data</v>
      </c>
      <c r="AA261" s="133" t="str">
        <f>IF([EnvPro_Indicator1]="", "Fill in data", IF([EnvPro_Indicator1]="Significant pollution", "No service", IF(AND([EnvPro_Indicator1]="Not polluting groundwater &amp; not untreated in river", [EnvPro_Indicator2]="No"),"Basic", IF([EnvPro_Indicator2]="Yes", "Improved"))))</f>
        <v>Basic</v>
      </c>
      <c r="AB261" s="134" t="str">
        <f t="shared" ref="AB261:AB324" si="4">VLOOKUP(MIN(AW261:BA261),$AR$5:$AS$8,2,FALSE)</f>
        <v>Basic</v>
      </c>
      <c r="AC261" s="134" t="str">
        <f>IF(OR(San[[#This Row],[Access_SL1]]="No data",San[[#This Row],[Use_SL1]]="No data",San[[#This Row],[Reliability_SL1]]="No data",San[[#This Row],[EnvPro_SL1]]="No data"),"Incomplete", "Complete")</f>
        <v>Incomplete</v>
      </c>
      <c r="AD261" s="176">
        <v>0</v>
      </c>
      <c r="AE261" s="176">
        <v>0</v>
      </c>
      <c r="AF261" s="136">
        <v>0.12168410805548793</v>
      </c>
      <c r="AG261" s="136">
        <v>110.38777243136146</v>
      </c>
      <c r="AH261" s="136" t="s">
        <v>1601</v>
      </c>
      <c r="AW261" s="1">
        <f>IFERROR(VLOOKUP(San[[#This Row],[Access_SL1]],$AS$5:$AT$8,2,FALSE),"Error")</f>
        <v>2</v>
      </c>
      <c r="AX261" s="1">
        <f>IFERROR(VLOOKUP(San[[#This Row],[Use_SL1]],$AS$5:$AT$8,2,FALSE),"Error")</f>
        <v>3</v>
      </c>
      <c r="AY261" s="1" t="str">
        <f>IFERROR(VLOOKUP(San[[#This Row],[Use_SL2]],$AS$5:$AT$8,2,FALSE),"Error")</f>
        <v>Error</v>
      </c>
      <c r="AZ261" s="1" t="str">
        <f>IFERROR(VLOOKUP(San[[#This Row],[Reliability_SL1]],$AS$5:$AT$8,2,FALSE),"Error")</f>
        <v>Error</v>
      </c>
      <c r="BA261" s="1">
        <f>IFERROR(VLOOKUP(San[[#This Row],[EnvPro_SL1]],$AS$5:$AT$8,2,FALSE),"Error")</f>
        <v>2</v>
      </c>
    </row>
    <row r="262" spans="2:53">
      <c r="B262" s="133" t="s">
        <v>581</v>
      </c>
      <c r="C262" s="171" t="s">
        <v>1650</v>
      </c>
      <c r="D262" s="171" t="s">
        <v>1646</v>
      </c>
      <c r="E262" s="171" t="s">
        <v>163</v>
      </c>
      <c r="F262" s="172" t="s">
        <v>1619</v>
      </c>
      <c r="G262" s="173" t="s">
        <v>1883</v>
      </c>
      <c r="H262" s="50" t="s">
        <v>1786</v>
      </c>
      <c r="I262" s="50" t="s">
        <v>18</v>
      </c>
      <c r="J262" s="133" t="s">
        <v>1772</v>
      </c>
      <c r="K262" s="50" t="s">
        <v>1754</v>
      </c>
      <c r="L262" s="50" t="s">
        <v>1753</v>
      </c>
      <c r="M262" s="133" t="s">
        <v>1754</v>
      </c>
      <c r="N262" s="133" t="s">
        <v>1601</v>
      </c>
      <c r="O262" s="133" t="s">
        <v>1601</v>
      </c>
      <c r="P262" s="133" t="s">
        <v>1601</v>
      </c>
      <c r="Q262" s="133" t="s">
        <v>1755</v>
      </c>
      <c r="R262" s="142" t="s">
        <v>1601</v>
      </c>
      <c r="S262" s="174" t="s">
        <v>1601</v>
      </c>
      <c r="T262" s="175" t="s">
        <v>1754</v>
      </c>
      <c r="U262" s="133" t="s">
        <v>1756</v>
      </c>
      <c r="V262" s="133" t="s">
        <v>1754</v>
      </c>
      <c r="W262" s="133" t="str">
        <f>IF([Access_Indicator2]="Yes","No service",IF([Access_Indicator3]="Available", "Improved",IF([Access_Indicator4]="No", "Limited",IF(AND([Access_Indicator4]="yes", [Access_Indicator5]&lt;=[Access_Indicator6]),"Basic","Limited"))))</f>
        <v>Limited</v>
      </c>
      <c r="X262" s="133" t="str">
        <f>IF([Use_Indicator1]="", "Fill in data", IF([Use_Indicator1]="All", "Improved", IF([Use_Indicator1]="Some", "Basic", IF([Use_Indicator1]="No use", "No Service"))))</f>
        <v>Improved</v>
      </c>
      <c r="Y262" s="134" t="s">
        <v>1601</v>
      </c>
      <c r="Z262" s="134" t="str">
        <f>IF(S262="No data", "No Data", IF([Reliability_Indicator2]="Yes","No Service", IF(S262="Routine", "Improved", IF(S262="Unreliable", "Basic", IF(S262="No O&amp;M", "No service")))))</f>
        <v>No Data</v>
      </c>
      <c r="AA262" s="133" t="str">
        <f>IF([EnvPro_Indicator1]="", "Fill in data", IF([EnvPro_Indicator1]="Significant pollution", "No service", IF(AND([EnvPro_Indicator1]="Not polluting groundwater &amp; not untreated in river", [EnvPro_Indicator2]="No"),"Basic", IF([EnvPro_Indicator2]="Yes", "Improved"))))</f>
        <v>Basic</v>
      </c>
      <c r="AB262" s="134" t="str">
        <f t="shared" si="4"/>
        <v>Limited</v>
      </c>
      <c r="AC262" s="134" t="str">
        <f>IF(OR(San[[#This Row],[Access_SL1]]="No data",San[[#This Row],[Use_SL1]]="No data",San[[#This Row],[Reliability_SL1]]="No data",San[[#This Row],[EnvPro_SL1]]="No data"),"Incomplete", "Complete")</f>
        <v>Incomplete</v>
      </c>
      <c r="AD262" s="176">
        <v>0</v>
      </c>
      <c r="AE262" s="176">
        <v>0</v>
      </c>
      <c r="AF262" s="136">
        <v>0.12168410805548793</v>
      </c>
      <c r="AG262" s="136">
        <v>80.951033116331743</v>
      </c>
      <c r="AH262" s="136" t="s">
        <v>1601</v>
      </c>
      <c r="AW262" s="1">
        <f>IFERROR(VLOOKUP(San[[#This Row],[Access_SL1]],$AS$5:$AT$8,2,FALSE),"Error")</f>
        <v>1</v>
      </c>
      <c r="AX262" s="1">
        <f>IFERROR(VLOOKUP(San[[#This Row],[Use_SL1]],$AS$5:$AT$8,2,FALSE),"Error")</f>
        <v>3</v>
      </c>
      <c r="AY262" s="1" t="str">
        <f>IFERROR(VLOOKUP(San[[#This Row],[Use_SL2]],$AS$5:$AT$8,2,FALSE),"Error")</f>
        <v>Error</v>
      </c>
      <c r="AZ262" s="1" t="str">
        <f>IFERROR(VLOOKUP(San[[#This Row],[Reliability_SL1]],$AS$5:$AT$8,2,FALSE),"Error")</f>
        <v>Error</v>
      </c>
      <c r="BA262" s="1">
        <f>IFERROR(VLOOKUP(San[[#This Row],[EnvPro_SL1]],$AS$5:$AT$8,2,FALSE),"Error")</f>
        <v>2</v>
      </c>
    </row>
    <row r="263" spans="2:53">
      <c r="B263" s="133" t="s">
        <v>582</v>
      </c>
      <c r="C263" s="171" t="s">
        <v>1650</v>
      </c>
      <c r="D263" s="171" t="s">
        <v>1646</v>
      </c>
      <c r="E263" s="171" t="s">
        <v>163</v>
      </c>
      <c r="F263" s="172" t="s">
        <v>1619</v>
      </c>
      <c r="G263" s="173" t="s">
        <v>1884</v>
      </c>
      <c r="H263" s="50" t="s">
        <v>1786</v>
      </c>
      <c r="I263" s="50" t="s">
        <v>18</v>
      </c>
      <c r="J263" s="133" t="s">
        <v>1751</v>
      </c>
      <c r="K263" s="50" t="s">
        <v>1752</v>
      </c>
      <c r="L263" s="50" t="s">
        <v>1753</v>
      </c>
      <c r="M263" s="133" t="s">
        <v>1754</v>
      </c>
      <c r="N263" s="133" t="s">
        <v>1601</v>
      </c>
      <c r="O263" s="133" t="s">
        <v>1601</v>
      </c>
      <c r="P263" s="133" t="s">
        <v>1601</v>
      </c>
      <c r="Q263" s="133" t="s">
        <v>1755</v>
      </c>
      <c r="R263" s="142" t="s">
        <v>1601</v>
      </c>
      <c r="S263" s="174" t="s">
        <v>1601</v>
      </c>
      <c r="T263" s="175" t="s">
        <v>1601</v>
      </c>
      <c r="U263" s="133" t="s">
        <v>1756</v>
      </c>
      <c r="V263" s="133" t="s">
        <v>1754</v>
      </c>
      <c r="W263" s="133" t="str">
        <f>IF([Access_Indicator2]="Yes","No service",IF([Access_Indicator3]="Available", "Improved",IF([Access_Indicator4]="No", "Limited",IF(AND([Access_Indicator4]="yes", [Access_Indicator5]&lt;=[Access_Indicator6]),"Basic","Limited"))))</f>
        <v>No service</v>
      </c>
      <c r="X263" s="133" t="str">
        <f>IF([Use_Indicator1]="", "Fill in data", IF([Use_Indicator1]="All", "Improved", IF([Use_Indicator1]="Some", "Basic", IF([Use_Indicator1]="No use", "No Service"))))</f>
        <v>Improved</v>
      </c>
      <c r="Y263" s="134" t="s">
        <v>1601</v>
      </c>
      <c r="Z263" s="134" t="str">
        <f>IF(S263="No data", "No Data", IF([Reliability_Indicator2]="Yes","No Service", IF(S263="Routine", "Improved", IF(S263="Unreliable", "Basic", IF(S263="No O&amp;M", "No service")))))</f>
        <v>No Data</v>
      </c>
      <c r="AA263" s="133" t="str">
        <f>IF([EnvPro_Indicator1]="", "Fill in data", IF([EnvPro_Indicator1]="Significant pollution", "No service", IF(AND([EnvPro_Indicator1]="Not polluting groundwater &amp; not untreated in river", [EnvPro_Indicator2]="No"),"Basic", IF([EnvPro_Indicator2]="Yes", "Improved"))))</f>
        <v>Basic</v>
      </c>
      <c r="AB263" s="134" t="str">
        <f t="shared" si="4"/>
        <v>No Service</v>
      </c>
      <c r="AC263" s="134" t="str">
        <f>IF(OR(San[[#This Row],[Access_SL1]]="No data",San[[#This Row],[Use_SL1]]="No data",San[[#This Row],[Reliability_SL1]]="No data",San[[#This Row],[EnvPro_SL1]]="No data"),"Incomplete", "Complete")</f>
        <v>Incomplete</v>
      </c>
      <c r="AD263" s="176">
        <v>0</v>
      </c>
      <c r="AE263" s="176">
        <v>0</v>
      </c>
      <c r="AF263" s="136">
        <v>0.12168410805548793</v>
      </c>
      <c r="AG263" s="136">
        <v>165.58165864704216</v>
      </c>
      <c r="AH263" s="136" t="s">
        <v>1601</v>
      </c>
      <c r="AW263" s="1">
        <f>IFERROR(VLOOKUP(San[[#This Row],[Access_SL1]],$AS$5:$AT$8,2,FALSE),"Error")</f>
        <v>0</v>
      </c>
      <c r="AX263" s="1">
        <f>IFERROR(VLOOKUP(San[[#This Row],[Use_SL1]],$AS$5:$AT$8,2,FALSE),"Error")</f>
        <v>3</v>
      </c>
      <c r="AY263" s="1" t="str">
        <f>IFERROR(VLOOKUP(San[[#This Row],[Use_SL2]],$AS$5:$AT$8,2,FALSE),"Error")</f>
        <v>Error</v>
      </c>
      <c r="AZ263" s="1" t="str">
        <f>IFERROR(VLOOKUP(San[[#This Row],[Reliability_SL1]],$AS$5:$AT$8,2,FALSE),"Error")</f>
        <v>Error</v>
      </c>
      <c r="BA263" s="1">
        <f>IFERROR(VLOOKUP(San[[#This Row],[EnvPro_SL1]],$AS$5:$AT$8,2,FALSE),"Error")</f>
        <v>2</v>
      </c>
    </row>
    <row r="264" spans="2:53">
      <c r="B264" s="133" t="s">
        <v>583</v>
      </c>
      <c r="C264" s="171" t="s">
        <v>1650</v>
      </c>
      <c r="D264" s="171" t="s">
        <v>1646</v>
      </c>
      <c r="E264" s="171" t="s">
        <v>163</v>
      </c>
      <c r="F264" s="172" t="s">
        <v>1619</v>
      </c>
      <c r="G264" s="173" t="s">
        <v>1885</v>
      </c>
      <c r="H264" s="50" t="s">
        <v>1783</v>
      </c>
      <c r="I264" s="50" t="s">
        <v>18</v>
      </c>
      <c r="J264" s="133" t="s">
        <v>1772</v>
      </c>
      <c r="K264" s="50" t="s">
        <v>1754</v>
      </c>
      <c r="L264" s="50" t="s">
        <v>1753</v>
      </c>
      <c r="M264" s="133" t="s">
        <v>1754</v>
      </c>
      <c r="N264" s="133" t="s">
        <v>1601</v>
      </c>
      <c r="O264" s="133" t="s">
        <v>1601</v>
      </c>
      <c r="P264" s="133" t="s">
        <v>1601</v>
      </c>
      <c r="Q264" s="133" t="s">
        <v>1755</v>
      </c>
      <c r="R264" s="142" t="s">
        <v>1601</v>
      </c>
      <c r="S264" s="174" t="s">
        <v>1601</v>
      </c>
      <c r="T264" s="175" t="s">
        <v>1754</v>
      </c>
      <c r="U264" s="133" t="s">
        <v>1756</v>
      </c>
      <c r="V264" s="133" t="s">
        <v>1754</v>
      </c>
      <c r="W264" s="133" t="str">
        <f>IF([Access_Indicator2]="Yes","No service",IF([Access_Indicator3]="Available", "Improved",IF([Access_Indicator4]="No", "Limited",IF(AND([Access_Indicator4]="yes", [Access_Indicator5]&lt;=[Access_Indicator6]),"Basic","Limited"))))</f>
        <v>Limited</v>
      </c>
      <c r="X264" s="133" t="str">
        <f>IF([Use_Indicator1]="", "Fill in data", IF([Use_Indicator1]="All", "Improved", IF([Use_Indicator1]="Some", "Basic", IF([Use_Indicator1]="No use", "No Service"))))</f>
        <v>Improved</v>
      </c>
      <c r="Y264" s="134" t="s">
        <v>1601</v>
      </c>
      <c r="Z264" s="134" t="str">
        <f>IF(S264="No data", "No Data", IF([Reliability_Indicator2]="Yes","No Service", IF(S264="Routine", "Improved", IF(S264="Unreliable", "Basic", IF(S264="No O&amp;M", "No service")))))</f>
        <v>No Data</v>
      </c>
      <c r="AA264" s="133" t="str">
        <f>IF([EnvPro_Indicator1]="", "Fill in data", IF([EnvPro_Indicator1]="Significant pollution", "No service", IF(AND([EnvPro_Indicator1]="Not polluting groundwater &amp; not untreated in river", [EnvPro_Indicator2]="No"),"Basic", IF([EnvPro_Indicator2]="Yes", "Improved"))))</f>
        <v>Basic</v>
      </c>
      <c r="AB264" s="134" t="str">
        <f t="shared" si="4"/>
        <v>Limited</v>
      </c>
      <c r="AC264" s="134" t="str">
        <f>IF(OR(San[[#This Row],[Access_SL1]]="No data",San[[#This Row],[Use_SL1]]="No data",San[[#This Row],[Reliability_SL1]]="No data",San[[#This Row],[EnvPro_SL1]]="No data"),"Incomplete", "Complete")</f>
        <v>Incomplete</v>
      </c>
      <c r="AD264" s="176">
        <v>0</v>
      </c>
      <c r="AE264" s="176">
        <v>0</v>
      </c>
      <c r="AF264" s="136">
        <v>0.12168410805548793</v>
      </c>
      <c r="AG264" s="136">
        <v>80.951033116331729</v>
      </c>
      <c r="AH264" s="136" t="s">
        <v>1601</v>
      </c>
      <c r="AW264" s="1">
        <f>IFERROR(VLOOKUP(San[[#This Row],[Access_SL1]],$AS$5:$AT$8,2,FALSE),"Error")</f>
        <v>1</v>
      </c>
      <c r="AX264" s="1">
        <f>IFERROR(VLOOKUP(San[[#This Row],[Use_SL1]],$AS$5:$AT$8,2,FALSE),"Error")</f>
        <v>3</v>
      </c>
      <c r="AY264" s="1" t="str">
        <f>IFERROR(VLOOKUP(San[[#This Row],[Use_SL2]],$AS$5:$AT$8,2,FALSE),"Error")</f>
        <v>Error</v>
      </c>
      <c r="AZ264" s="1" t="str">
        <f>IFERROR(VLOOKUP(San[[#This Row],[Reliability_SL1]],$AS$5:$AT$8,2,FALSE),"Error")</f>
        <v>Error</v>
      </c>
      <c r="BA264" s="1">
        <f>IFERROR(VLOOKUP(San[[#This Row],[EnvPro_SL1]],$AS$5:$AT$8,2,FALSE),"Error")</f>
        <v>2</v>
      </c>
    </row>
    <row r="265" spans="2:53">
      <c r="B265" s="133" t="s">
        <v>584</v>
      </c>
      <c r="C265" s="171" t="s">
        <v>1650</v>
      </c>
      <c r="D265" s="171" t="s">
        <v>1646</v>
      </c>
      <c r="E265" s="171" t="s">
        <v>163</v>
      </c>
      <c r="F265" s="172" t="s">
        <v>1619</v>
      </c>
      <c r="G265" s="173" t="s">
        <v>1886</v>
      </c>
      <c r="H265" s="50" t="s">
        <v>1783</v>
      </c>
      <c r="I265" s="50" t="s">
        <v>18</v>
      </c>
      <c r="J265" s="133" t="s">
        <v>1751</v>
      </c>
      <c r="K265" s="50" t="s">
        <v>1752</v>
      </c>
      <c r="L265" s="50" t="s">
        <v>1753</v>
      </c>
      <c r="M265" s="133" t="s">
        <v>1754</v>
      </c>
      <c r="N265" s="133" t="s">
        <v>1601</v>
      </c>
      <c r="O265" s="133" t="s">
        <v>1601</v>
      </c>
      <c r="P265" s="133" t="s">
        <v>1601</v>
      </c>
      <c r="Q265" s="133" t="s">
        <v>1755</v>
      </c>
      <c r="R265" s="142" t="s">
        <v>1601</v>
      </c>
      <c r="S265" s="174" t="s">
        <v>1601</v>
      </c>
      <c r="T265" s="175" t="s">
        <v>1601</v>
      </c>
      <c r="U265" s="133" t="s">
        <v>1756</v>
      </c>
      <c r="V265" s="133" t="s">
        <v>1754</v>
      </c>
      <c r="W265" s="133" t="str">
        <f>IF([Access_Indicator2]="Yes","No service",IF([Access_Indicator3]="Available", "Improved",IF([Access_Indicator4]="No", "Limited",IF(AND([Access_Indicator4]="yes", [Access_Indicator5]&lt;=[Access_Indicator6]),"Basic","Limited"))))</f>
        <v>No service</v>
      </c>
      <c r="X265" s="133" t="str">
        <f>IF([Use_Indicator1]="", "Fill in data", IF([Use_Indicator1]="All", "Improved", IF([Use_Indicator1]="Some", "Basic", IF([Use_Indicator1]="No use", "No Service"))))</f>
        <v>Improved</v>
      </c>
      <c r="Y265" s="134" t="s">
        <v>1601</v>
      </c>
      <c r="Z265" s="134" t="str">
        <f>IF(S265="No data", "No Data", IF([Reliability_Indicator2]="Yes","No Service", IF(S265="Routine", "Improved", IF(S265="Unreliable", "Basic", IF(S265="No O&amp;M", "No service")))))</f>
        <v>No Data</v>
      </c>
      <c r="AA265" s="133" t="str">
        <f>IF([EnvPro_Indicator1]="", "Fill in data", IF([EnvPro_Indicator1]="Significant pollution", "No service", IF(AND([EnvPro_Indicator1]="Not polluting groundwater &amp; not untreated in river", [EnvPro_Indicator2]="No"),"Basic", IF([EnvPro_Indicator2]="Yes", "Improved"))))</f>
        <v>Basic</v>
      </c>
      <c r="AB265" s="134" t="str">
        <f t="shared" si="4"/>
        <v>No Service</v>
      </c>
      <c r="AC265" s="134" t="str">
        <f>IF(OR(San[[#This Row],[Access_SL1]]="No data",San[[#This Row],[Use_SL1]]="No data",San[[#This Row],[Reliability_SL1]]="No data",San[[#This Row],[EnvPro_SL1]]="No data"),"Incomplete", "Complete")</f>
        <v>Incomplete</v>
      </c>
      <c r="AD265" s="176">
        <v>0</v>
      </c>
      <c r="AE265" s="176">
        <v>0</v>
      </c>
      <c r="AF265" s="136">
        <v>0.12168410805548793</v>
      </c>
      <c r="AG265" s="136">
        <v>172.94084347579962</v>
      </c>
      <c r="AH265" s="136" t="s">
        <v>1601</v>
      </c>
      <c r="AW265" s="1">
        <f>IFERROR(VLOOKUP(San[[#This Row],[Access_SL1]],$AS$5:$AT$8,2,FALSE),"Error")</f>
        <v>0</v>
      </c>
      <c r="AX265" s="1">
        <f>IFERROR(VLOOKUP(San[[#This Row],[Use_SL1]],$AS$5:$AT$8,2,FALSE),"Error")</f>
        <v>3</v>
      </c>
      <c r="AY265" s="1" t="str">
        <f>IFERROR(VLOOKUP(San[[#This Row],[Use_SL2]],$AS$5:$AT$8,2,FALSE),"Error")</f>
        <v>Error</v>
      </c>
      <c r="AZ265" s="1" t="str">
        <f>IFERROR(VLOOKUP(San[[#This Row],[Reliability_SL1]],$AS$5:$AT$8,2,FALSE),"Error")</f>
        <v>Error</v>
      </c>
      <c r="BA265" s="1">
        <f>IFERROR(VLOOKUP(San[[#This Row],[EnvPro_SL1]],$AS$5:$AT$8,2,FALSE),"Error")</f>
        <v>2</v>
      </c>
    </row>
    <row r="266" spans="2:53">
      <c r="B266" s="133" t="s">
        <v>585</v>
      </c>
      <c r="C266" s="171" t="s">
        <v>1650</v>
      </c>
      <c r="D266" s="171" t="s">
        <v>1646</v>
      </c>
      <c r="E266" s="171" t="s">
        <v>163</v>
      </c>
      <c r="F266" s="172" t="s">
        <v>1619</v>
      </c>
      <c r="G266" s="173" t="s">
        <v>1887</v>
      </c>
      <c r="H266" s="50" t="s">
        <v>1783</v>
      </c>
      <c r="I266" s="50" t="s">
        <v>18</v>
      </c>
      <c r="J266" s="133" t="s">
        <v>1751</v>
      </c>
      <c r="K266" s="50" t="s">
        <v>1752</v>
      </c>
      <c r="L266" s="50" t="s">
        <v>1753</v>
      </c>
      <c r="M266" s="133" t="s">
        <v>1754</v>
      </c>
      <c r="N266" s="133" t="s">
        <v>1601</v>
      </c>
      <c r="O266" s="133" t="s">
        <v>1601</v>
      </c>
      <c r="P266" s="133" t="s">
        <v>1601</v>
      </c>
      <c r="Q266" s="133" t="s">
        <v>1755</v>
      </c>
      <c r="R266" s="142" t="s">
        <v>1601</v>
      </c>
      <c r="S266" s="174" t="s">
        <v>1601</v>
      </c>
      <c r="T266" s="175" t="s">
        <v>1601</v>
      </c>
      <c r="U266" s="133" t="s">
        <v>1756</v>
      </c>
      <c r="V266" s="133" t="s">
        <v>1754</v>
      </c>
      <c r="W266" s="133" t="str">
        <f>IF([Access_Indicator2]="Yes","No service",IF([Access_Indicator3]="Available", "Improved",IF([Access_Indicator4]="No", "Limited",IF(AND([Access_Indicator4]="yes", [Access_Indicator5]&lt;=[Access_Indicator6]),"Basic","Limited"))))</f>
        <v>No service</v>
      </c>
      <c r="X266" s="133" t="str">
        <f>IF([Use_Indicator1]="", "Fill in data", IF([Use_Indicator1]="All", "Improved", IF([Use_Indicator1]="Some", "Basic", IF([Use_Indicator1]="No use", "No Service"))))</f>
        <v>Improved</v>
      </c>
      <c r="Y266" s="134" t="s">
        <v>1601</v>
      </c>
      <c r="Z266" s="134" t="str">
        <f>IF(S266="No data", "No Data", IF([Reliability_Indicator2]="Yes","No Service", IF(S266="Routine", "Improved", IF(S266="Unreliable", "Basic", IF(S266="No O&amp;M", "No service")))))</f>
        <v>No Data</v>
      </c>
      <c r="AA266" s="133" t="str">
        <f>IF([EnvPro_Indicator1]="", "Fill in data", IF([EnvPro_Indicator1]="Significant pollution", "No service", IF(AND([EnvPro_Indicator1]="Not polluting groundwater &amp; not untreated in river", [EnvPro_Indicator2]="No"),"Basic", IF([EnvPro_Indicator2]="Yes", "Improved"))))</f>
        <v>Basic</v>
      </c>
      <c r="AB266" s="134" t="str">
        <f t="shared" si="4"/>
        <v>No Service</v>
      </c>
      <c r="AC266" s="134" t="str">
        <f>IF(OR(San[[#This Row],[Access_SL1]]="No data",San[[#This Row],[Use_SL1]]="No data",San[[#This Row],[Reliability_SL1]]="No data",San[[#This Row],[EnvPro_SL1]]="No data"),"Incomplete", "Complete")</f>
        <v>Incomplete</v>
      </c>
      <c r="AD266" s="176">
        <v>0</v>
      </c>
      <c r="AE266" s="176">
        <v>0</v>
      </c>
      <c r="AF266" s="136">
        <v>0.12168410805548793</v>
      </c>
      <c r="AG266" s="136">
        <v>128.78573450325501</v>
      </c>
      <c r="AH266" s="136" t="s">
        <v>1601</v>
      </c>
      <c r="AW266" s="1">
        <f>IFERROR(VLOOKUP(San[[#This Row],[Access_SL1]],$AS$5:$AT$8,2,FALSE),"Error")</f>
        <v>0</v>
      </c>
      <c r="AX266" s="1">
        <f>IFERROR(VLOOKUP(San[[#This Row],[Use_SL1]],$AS$5:$AT$8,2,FALSE),"Error")</f>
        <v>3</v>
      </c>
      <c r="AY266" s="1" t="str">
        <f>IFERROR(VLOOKUP(San[[#This Row],[Use_SL2]],$AS$5:$AT$8,2,FALSE),"Error")</f>
        <v>Error</v>
      </c>
      <c r="AZ266" s="1" t="str">
        <f>IFERROR(VLOOKUP(San[[#This Row],[Reliability_SL1]],$AS$5:$AT$8,2,FALSE),"Error")</f>
        <v>Error</v>
      </c>
      <c r="BA266" s="1">
        <f>IFERROR(VLOOKUP(San[[#This Row],[EnvPro_SL1]],$AS$5:$AT$8,2,FALSE),"Error")</f>
        <v>2</v>
      </c>
    </row>
    <row r="267" spans="2:53">
      <c r="B267" s="133" t="s">
        <v>586</v>
      </c>
      <c r="C267" s="171" t="s">
        <v>1650</v>
      </c>
      <c r="D267" s="171" t="s">
        <v>1646</v>
      </c>
      <c r="E267" s="171" t="s">
        <v>163</v>
      </c>
      <c r="F267" s="172" t="s">
        <v>1619</v>
      </c>
      <c r="G267" s="173" t="s">
        <v>1888</v>
      </c>
      <c r="H267" s="50" t="s">
        <v>1783</v>
      </c>
      <c r="I267" s="50" t="s">
        <v>18</v>
      </c>
      <c r="J267" s="133" t="s">
        <v>1772</v>
      </c>
      <c r="K267" s="50" t="s">
        <v>1754</v>
      </c>
      <c r="L267" s="50" t="s">
        <v>1753</v>
      </c>
      <c r="M267" s="133" t="s">
        <v>1754</v>
      </c>
      <c r="N267" s="133" t="s">
        <v>1601</v>
      </c>
      <c r="O267" s="133" t="s">
        <v>1601</v>
      </c>
      <c r="P267" s="133" t="s">
        <v>1601</v>
      </c>
      <c r="Q267" s="133" t="s">
        <v>1755</v>
      </c>
      <c r="R267" s="142" t="s">
        <v>1601</v>
      </c>
      <c r="S267" s="174" t="s">
        <v>1601</v>
      </c>
      <c r="T267" s="175" t="s">
        <v>1752</v>
      </c>
      <c r="U267" s="133" t="s">
        <v>1756</v>
      </c>
      <c r="V267" s="133" t="s">
        <v>1754</v>
      </c>
      <c r="W267" s="133" t="str">
        <f>IF([Access_Indicator2]="Yes","No service",IF([Access_Indicator3]="Available", "Improved",IF([Access_Indicator4]="No", "Limited",IF(AND([Access_Indicator4]="yes", [Access_Indicator5]&lt;=[Access_Indicator6]),"Basic","Limited"))))</f>
        <v>Limited</v>
      </c>
      <c r="X267" s="133" t="str">
        <f>IF([Use_Indicator1]="", "Fill in data", IF([Use_Indicator1]="All", "Improved", IF([Use_Indicator1]="Some", "Basic", IF([Use_Indicator1]="No use", "No Service"))))</f>
        <v>Improved</v>
      </c>
      <c r="Y267" s="134" t="s">
        <v>1601</v>
      </c>
      <c r="Z267" s="134" t="str">
        <f>IF(S267="No data", "No Data", IF([Reliability_Indicator2]="Yes","No Service", IF(S267="Routine", "Improved", IF(S267="Unreliable", "Basic", IF(S267="No O&amp;M", "No service")))))</f>
        <v>No Data</v>
      </c>
      <c r="AA267" s="133" t="str">
        <f>IF([EnvPro_Indicator1]="", "Fill in data", IF([EnvPro_Indicator1]="Significant pollution", "No service", IF(AND([EnvPro_Indicator1]="Not polluting groundwater &amp; not untreated in river", [EnvPro_Indicator2]="No"),"Basic", IF([EnvPro_Indicator2]="Yes", "Improved"))))</f>
        <v>Basic</v>
      </c>
      <c r="AB267" s="134" t="str">
        <f t="shared" si="4"/>
        <v>Limited</v>
      </c>
      <c r="AC267" s="134" t="str">
        <f>IF(OR(San[[#This Row],[Access_SL1]]="No data",San[[#This Row],[Use_SL1]]="No data",San[[#This Row],[Reliability_SL1]]="No data",San[[#This Row],[EnvPro_SL1]]="No data"),"Incomplete", "Complete")</f>
        <v>Incomplete</v>
      </c>
      <c r="AD267" s="176">
        <v>0</v>
      </c>
      <c r="AE267" s="176">
        <v>0</v>
      </c>
      <c r="AF267" s="136">
        <v>0.12168410805548793</v>
      </c>
      <c r="AG267" s="136">
        <v>73.591848287574294</v>
      </c>
      <c r="AH267" s="136" t="s">
        <v>1601</v>
      </c>
      <c r="AW267" s="1">
        <f>IFERROR(VLOOKUP(San[[#This Row],[Access_SL1]],$AS$5:$AT$8,2,FALSE),"Error")</f>
        <v>1</v>
      </c>
      <c r="AX267" s="1">
        <f>IFERROR(VLOOKUP(San[[#This Row],[Use_SL1]],$AS$5:$AT$8,2,FALSE),"Error")</f>
        <v>3</v>
      </c>
      <c r="AY267" s="1" t="str">
        <f>IFERROR(VLOOKUP(San[[#This Row],[Use_SL2]],$AS$5:$AT$8,2,FALSE),"Error")</f>
        <v>Error</v>
      </c>
      <c r="AZ267" s="1" t="str">
        <f>IFERROR(VLOOKUP(San[[#This Row],[Reliability_SL1]],$AS$5:$AT$8,2,FALSE),"Error")</f>
        <v>Error</v>
      </c>
      <c r="BA267" s="1">
        <f>IFERROR(VLOOKUP(San[[#This Row],[EnvPro_SL1]],$AS$5:$AT$8,2,FALSE),"Error")</f>
        <v>2</v>
      </c>
    </row>
    <row r="268" spans="2:53">
      <c r="B268" s="133" t="s">
        <v>587</v>
      </c>
      <c r="C268" s="171" t="s">
        <v>1650</v>
      </c>
      <c r="D268" s="171" t="s">
        <v>1646</v>
      </c>
      <c r="E268" s="171" t="s">
        <v>163</v>
      </c>
      <c r="F268" s="172" t="s">
        <v>1619</v>
      </c>
      <c r="G268" s="173" t="s">
        <v>1889</v>
      </c>
      <c r="H268" s="50" t="s">
        <v>1783</v>
      </c>
      <c r="I268" s="50" t="s">
        <v>18</v>
      </c>
      <c r="J268" s="133" t="s">
        <v>1772</v>
      </c>
      <c r="K268" s="50" t="s">
        <v>1754</v>
      </c>
      <c r="L268" s="50" t="s">
        <v>1753</v>
      </c>
      <c r="M268" s="133" t="s">
        <v>1754</v>
      </c>
      <c r="N268" s="133" t="s">
        <v>1601</v>
      </c>
      <c r="O268" s="133" t="s">
        <v>1601</v>
      </c>
      <c r="P268" s="133" t="s">
        <v>1601</v>
      </c>
      <c r="Q268" s="133" t="s">
        <v>1755</v>
      </c>
      <c r="R268" s="142" t="s">
        <v>1601</v>
      </c>
      <c r="S268" s="174" t="s">
        <v>1601</v>
      </c>
      <c r="T268" s="175" t="s">
        <v>1754</v>
      </c>
      <c r="U268" s="133" t="s">
        <v>1756</v>
      </c>
      <c r="V268" s="133" t="s">
        <v>1754</v>
      </c>
      <c r="W268" s="133" t="str">
        <f>IF([Access_Indicator2]="Yes","No service",IF([Access_Indicator3]="Available", "Improved",IF([Access_Indicator4]="No", "Limited",IF(AND([Access_Indicator4]="yes", [Access_Indicator5]&lt;=[Access_Indicator6]),"Basic","Limited"))))</f>
        <v>Limited</v>
      </c>
      <c r="X268" s="133" t="str">
        <f>IF([Use_Indicator1]="", "Fill in data", IF([Use_Indicator1]="All", "Improved", IF([Use_Indicator1]="Some", "Basic", IF([Use_Indicator1]="No use", "No Service"))))</f>
        <v>Improved</v>
      </c>
      <c r="Y268" s="134" t="s">
        <v>1601</v>
      </c>
      <c r="Z268" s="134" t="str">
        <f>IF(S268="No data", "No Data", IF([Reliability_Indicator2]="Yes","No Service", IF(S268="Routine", "Improved", IF(S268="Unreliable", "Basic", IF(S268="No O&amp;M", "No service")))))</f>
        <v>No Data</v>
      </c>
      <c r="AA268" s="133" t="str">
        <f>IF([EnvPro_Indicator1]="", "Fill in data", IF([EnvPro_Indicator1]="Significant pollution", "No service", IF(AND([EnvPro_Indicator1]="Not polluting groundwater &amp; not untreated in river", [EnvPro_Indicator2]="No"),"Basic", IF([EnvPro_Indicator2]="Yes", "Improved"))))</f>
        <v>Basic</v>
      </c>
      <c r="AB268" s="134" t="str">
        <f t="shared" si="4"/>
        <v>Limited</v>
      </c>
      <c r="AC268" s="134" t="str">
        <f>IF(OR(San[[#This Row],[Access_SL1]]="No data",San[[#This Row],[Use_SL1]]="No data",San[[#This Row],[Reliability_SL1]]="No data",San[[#This Row],[EnvPro_SL1]]="No data"),"Incomplete", "Complete")</f>
        <v>Incomplete</v>
      </c>
      <c r="AD268" s="176">
        <v>0</v>
      </c>
      <c r="AE268" s="176">
        <v>0</v>
      </c>
      <c r="AF268" s="136">
        <v>0.12168410805548793</v>
      </c>
      <c r="AG268" s="136">
        <v>24.530616095858097</v>
      </c>
      <c r="AH268" s="136" t="s">
        <v>1601</v>
      </c>
      <c r="AW268" s="1">
        <f>IFERROR(VLOOKUP(San[[#This Row],[Access_SL1]],$AS$5:$AT$8,2,FALSE),"Error")</f>
        <v>1</v>
      </c>
      <c r="AX268" s="1">
        <f>IFERROR(VLOOKUP(San[[#This Row],[Use_SL1]],$AS$5:$AT$8,2,FALSE),"Error")</f>
        <v>3</v>
      </c>
      <c r="AY268" s="1" t="str">
        <f>IFERROR(VLOOKUP(San[[#This Row],[Use_SL2]],$AS$5:$AT$8,2,FALSE),"Error")</f>
        <v>Error</v>
      </c>
      <c r="AZ268" s="1" t="str">
        <f>IFERROR(VLOOKUP(San[[#This Row],[Reliability_SL1]],$AS$5:$AT$8,2,FALSE),"Error")</f>
        <v>Error</v>
      </c>
      <c r="BA268" s="1">
        <f>IFERROR(VLOOKUP(San[[#This Row],[EnvPro_SL1]],$AS$5:$AT$8,2,FALSE),"Error")</f>
        <v>2</v>
      </c>
    </row>
    <row r="269" spans="2:53">
      <c r="B269" s="133" t="s">
        <v>588</v>
      </c>
      <c r="C269" s="171" t="s">
        <v>1650</v>
      </c>
      <c r="D269" s="171" t="s">
        <v>1646</v>
      </c>
      <c r="E269" s="171" t="s">
        <v>163</v>
      </c>
      <c r="F269" s="172" t="s">
        <v>1619</v>
      </c>
      <c r="G269" s="173" t="s">
        <v>1890</v>
      </c>
      <c r="H269" s="50" t="s">
        <v>1783</v>
      </c>
      <c r="I269" s="50" t="s">
        <v>18</v>
      </c>
      <c r="J269" s="133" t="s">
        <v>1751</v>
      </c>
      <c r="K269" s="50" t="s">
        <v>1752</v>
      </c>
      <c r="L269" s="50" t="s">
        <v>1753</v>
      </c>
      <c r="M269" s="133" t="s">
        <v>1754</v>
      </c>
      <c r="N269" s="133" t="s">
        <v>1601</v>
      </c>
      <c r="O269" s="133" t="s">
        <v>1601</v>
      </c>
      <c r="P269" s="133" t="s">
        <v>1601</v>
      </c>
      <c r="Q269" s="133" t="s">
        <v>1755</v>
      </c>
      <c r="R269" s="142" t="s">
        <v>1601</v>
      </c>
      <c r="S269" s="174" t="s">
        <v>1601</v>
      </c>
      <c r="T269" s="175" t="s">
        <v>1601</v>
      </c>
      <c r="U269" s="133" t="s">
        <v>1756</v>
      </c>
      <c r="V269" s="133" t="s">
        <v>1754</v>
      </c>
      <c r="W269" s="133" t="str">
        <f>IF([Access_Indicator2]="Yes","No service",IF([Access_Indicator3]="Available", "Improved",IF([Access_Indicator4]="No", "Limited",IF(AND([Access_Indicator4]="yes", [Access_Indicator5]&lt;=[Access_Indicator6]),"Basic","Limited"))))</f>
        <v>No service</v>
      </c>
      <c r="X269" s="133" t="str">
        <f>IF([Use_Indicator1]="", "Fill in data", IF([Use_Indicator1]="All", "Improved", IF([Use_Indicator1]="Some", "Basic", IF([Use_Indicator1]="No use", "No Service"))))</f>
        <v>Improved</v>
      </c>
      <c r="Y269" s="134" t="s">
        <v>1601</v>
      </c>
      <c r="Z269" s="134" t="str">
        <f>IF(S269="No data", "No Data", IF([Reliability_Indicator2]="Yes","No Service", IF(S269="Routine", "Improved", IF(S269="Unreliable", "Basic", IF(S269="No O&amp;M", "No service")))))</f>
        <v>No Data</v>
      </c>
      <c r="AA269" s="133" t="str">
        <f>IF([EnvPro_Indicator1]="", "Fill in data", IF([EnvPro_Indicator1]="Significant pollution", "No service", IF(AND([EnvPro_Indicator1]="Not polluting groundwater &amp; not untreated in river", [EnvPro_Indicator2]="No"),"Basic", IF([EnvPro_Indicator2]="Yes", "Improved"))))</f>
        <v>Basic</v>
      </c>
      <c r="AB269" s="134" t="str">
        <f t="shared" si="4"/>
        <v>No Service</v>
      </c>
      <c r="AC269" s="134" t="str">
        <f>IF(OR(San[[#This Row],[Access_SL1]]="No data",San[[#This Row],[Use_SL1]]="No data",San[[#This Row],[Reliability_SL1]]="No data",San[[#This Row],[EnvPro_SL1]]="No data"),"Incomplete", "Complete")</f>
        <v>Incomplete</v>
      </c>
      <c r="AD269" s="176">
        <v>0</v>
      </c>
      <c r="AE269" s="176">
        <v>0</v>
      </c>
      <c r="AF269" s="136">
        <v>0.12168410805548793</v>
      </c>
      <c r="AG269" s="136">
        <v>73.591848287574294</v>
      </c>
      <c r="AH269" s="136" t="s">
        <v>1601</v>
      </c>
      <c r="AW269" s="1">
        <f>IFERROR(VLOOKUP(San[[#This Row],[Access_SL1]],$AS$5:$AT$8,2,FALSE),"Error")</f>
        <v>0</v>
      </c>
      <c r="AX269" s="1">
        <f>IFERROR(VLOOKUP(San[[#This Row],[Use_SL1]],$AS$5:$AT$8,2,FALSE),"Error")</f>
        <v>3</v>
      </c>
      <c r="AY269" s="1" t="str">
        <f>IFERROR(VLOOKUP(San[[#This Row],[Use_SL2]],$AS$5:$AT$8,2,FALSE),"Error")</f>
        <v>Error</v>
      </c>
      <c r="AZ269" s="1" t="str">
        <f>IFERROR(VLOOKUP(San[[#This Row],[Reliability_SL1]],$AS$5:$AT$8,2,FALSE),"Error")</f>
        <v>Error</v>
      </c>
      <c r="BA269" s="1">
        <f>IFERROR(VLOOKUP(San[[#This Row],[EnvPro_SL1]],$AS$5:$AT$8,2,FALSE),"Error")</f>
        <v>2</v>
      </c>
    </row>
    <row r="270" spans="2:53">
      <c r="B270" s="133" t="s">
        <v>589</v>
      </c>
      <c r="C270" s="171" t="s">
        <v>1650</v>
      </c>
      <c r="D270" s="171" t="s">
        <v>1646</v>
      </c>
      <c r="E270" s="171" t="s">
        <v>163</v>
      </c>
      <c r="F270" s="172" t="s">
        <v>1619</v>
      </c>
      <c r="G270" s="173" t="s">
        <v>1848</v>
      </c>
      <c r="H270" s="50" t="s">
        <v>1786</v>
      </c>
      <c r="I270" s="50" t="s">
        <v>18</v>
      </c>
      <c r="J270" s="133" t="s">
        <v>1751</v>
      </c>
      <c r="K270" s="50" t="s">
        <v>1752</v>
      </c>
      <c r="L270" s="50" t="s">
        <v>1753</v>
      </c>
      <c r="M270" s="133" t="s">
        <v>1754</v>
      </c>
      <c r="N270" s="133" t="s">
        <v>1601</v>
      </c>
      <c r="O270" s="133" t="s">
        <v>1601</v>
      </c>
      <c r="P270" s="133" t="s">
        <v>1601</v>
      </c>
      <c r="Q270" s="133" t="s">
        <v>1755</v>
      </c>
      <c r="R270" s="142" t="s">
        <v>1601</v>
      </c>
      <c r="S270" s="174" t="s">
        <v>1601</v>
      </c>
      <c r="T270" s="175" t="s">
        <v>1601</v>
      </c>
      <c r="U270" s="133" t="s">
        <v>1756</v>
      </c>
      <c r="V270" s="133" t="s">
        <v>1754</v>
      </c>
      <c r="W270" s="133" t="str">
        <f>IF([Access_Indicator2]="Yes","No service",IF([Access_Indicator3]="Available", "Improved",IF([Access_Indicator4]="No", "Limited",IF(AND([Access_Indicator4]="yes", [Access_Indicator5]&lt;=[Access_Indicator6]),"Basic","Limited"))))</f>
        <v>No service</v>
      </c>
      <c r="X270" s="133" t="str">
        <f>IF([Use_Indicator1]="", "Fill in data", IF([Use_Indicator1]="All", "Improved", IF([Use_Indicator1]="Some", "Basic", IF([Use_Indicator1]="No use", "No Service"))))</f>
        <v>Improved</v>
      </c>
      <c r="Y270" s="134" t="s">
        <v>1601</v>
      </c>
      <c r="Z270" s="134" t="str">
        <f>IF(S270="No data", "No Data", IF([Reliability_Indicator2]="Yes","No Service", IF(S270="Routine", "Improved", IF(S270="Unreliable", "Basic", IF(S270="No O&amp;M", "No service")))))</f>
        <v>No Data</v>
      </c>
      <c r="AA270" s="133" t="str">
        <f>IF([EnvPro_Indicator1]="", "Fill in data", IF([EnvPro_Indicator1]="Significant pollution", "No service", IF(AND([EnvPro_Indicator1]="Not polluting groundwater &amp; not untreated in river", [EnvPro_Indicator2]="No"),"Basic", IF([EnvPro_Indicator2]="Yes", "Improved"))))</f>
        <v>Basic</v>
      </c>
      <c r="AB270" s="134" t="str">
        <f t="shared" si="4"/>
        <v>No Service</v>
      </c>
      <c r="AC270" s="134" t="str">
        <f>IF(OR(San[[#This Row],[Access_SL1]]="No data",San[[#This Row],[Use_SL1]]="No data",San[[#This Row],[Reliability_SL1]]="No data",San[[#This Row],[EnvPro_SL1]]="No data"),"Incomplete", "Complete")</f>
        <v>Incomplete</v>
      </c>
      <c r="AD270" s="176">
        <v>0</v>
      </c>
      <c r="AE270" s="176">
        <v>0</v>
      </c>
      <c r="AF270" s="136">
        <v>0.12168410805548793</v>
      </c>
      <c r="AG270" s="136">
        <v>128.78573450325501</v>
      </c>
      <c r="AH270" s="136" t="s">
        <v>1601</v>
      </c>
      <c r="AW270" s="1">
        <f>IFERROR(VLOOKUP(San[[#This Row],[Access_SL1]],$AS$5:$AT$8,2,FALSE),"Error")</f>
        <v>0</v>
      </c>
      <c r="AX270" s="1">
        <f>IFERROR(VLOOKUP(San[[#This Row],[Use_SL1]],$AS$5:$AT$8,2,FALSE),"Error")</f>
        <v>3</v>
      </c>
      <c r="AY270" s="1" t="str">
        <f>IFERROR(VLOOKUP(San[[#This Row],[Use_SL2]],$AS$5:$AT$8,2,FALSE),"Error")</f>
        <v>Error</v>
      </c>
      <c r="AZ270" s="1" t="str">
        <f>IFERROR(VLOOKUP(San[[#This Row],[Reliability_SL1]],$AS$5:$AT$8,2,FALSE),"Error")</f>
        <v>Error</v>
      </c>
      <c r="BA270" s="1">
        <f>IFERROR(VLOOKUP(San[[#This Row],[EnvPro_SL1]],$AS$5:$AT$8,2,FALSE),"Error")</f>
        <v>2</v>
      </c>
    </row>
    <row r="271" spans="2:53">
      <c r="B271" s="133" t="s">
        <v>590</v>
      </c>
      <c r="C271" s="171" t="s">
        <v>1650</v>
      </c>
      <c r="D271" s="171" t="s">
        <v>1646</v>
      </c>
      <c r="E271" s="171" t="s">
        <v>163</v>
      </c>
      <c r="F271" s="172" t="s">
        <v>1619</v>
      </c>
      <c r="G271" s="173" t="s">
        <v>1850</v>
      </c>
      <c r="H271" s="50" t="s">
        <v>1786</v>
      </c>
      <c r="I271" s="50" t="s">
        <v>18</v>
      </c>
      <c r="J271" s="133" t="s">
        <v>1751</v>
      </c>
      <c r="K271" s="50" t="s">
        <v>1752</v>
      </c>
      <c r="L271" s="50" t="s">
        <v>1753</v>
      </c>
      <c r="M271" s="133" t="s">
        <v>1754</v>
      </c>
      <c r="N271" s="133" t="s">
        <v>1601</v>
      </c>
      <c r="O271" s="133" t="s">
        <v>1601</v>
      </c>
      <c r="P271" s="133" t="s">
        <v>1601</v>
      </c>
      <c r="Q271" s="133" t="s">
        <v>1755</v>
      </c>
      <c r="R271" s="142" t="s">
        <v>1601</v>
      </c>
      <c r="S271" s="174" t="s">
        <v>1601</v>
      </c>
      <c r="T271" s="175" t="s">
        <v>1601</v>
      </c>
      <c r="U271" s="133" t="s">
        <v>1756</v>
      </c>
      <c r="V271" s="133" t="s">
        <v>1754</v>
      </c>
      <c r="W271" s="133" t="str">
        <f>IF([Access_Indicator2]="Yes","No service",IF([Access_Indicator3]="Available", "Improved",IF([Access_Indicator4]="No", "Limited",IF(AND([Access_Indicator4]="yes", [Access_Indicator5]&lt;=[Access_Indicator6]),"Basic","Limited"))))</f>
        <v>No service</v>
      </c>
      <c r="X271" s="133" t="str">
        <f>IF([Use_Indicator1]="", "Fill in data", IF([Use_Indicator1]="All", "Improved", IF([Use_Indicator1]="Some", "Basic", IF([Use_Indicator1]="No use", "No Service"))))</f>
        <v>Improved</v>
      </c>
      <c r="Y271" s="134" t="s">
        <v>1601</v>
      </c>
      <c r="Z271" s="134" t="str">
        <f>IF(S271="No data", "No Data", IF([Reliability_Indicator2]="Yes","No Service", IF(S271="Routine", "Improved", IF(S271="Unreliable", "Basic", IF(S271="No O&amp;M", "No service")))))</f>
        <v>No Data</v>
      </c>
      <c r="AA271" s="133" t="str">
        <f>IF([EnvPro_Indicator1]="", "Fill in data", IF([EnvPro_Indicator1]="Significant pollution", "No service", IF(AND([EnvPro_Indicator1]="Not polluting groundwater &amp; not untreated in river", [EnvPro_Indicator2]="No"),"Basic", IF([EnvPro_Indicator2]="Yes", "Improved"))))</f>
        <v>Basic</v>
      </c>
      <c r="AB271" s="134" t="str">
        <f t="shared" si="4"/>
        <v>No Service</v>
      </c>
      <c r="AC271" s="134" t="str">
        <f>IF(OR(San[[#This Row],[Access_SL1]]="No data",San[[#This Row],[Use_SL1]]="No data",San[[#This Row],[Reliability_SL1]]="No data",San[[#This Row],[EnvPro_SL1]]="No data"),"Incomplete", "Complete")</f>
        <v>Incomplete</v>
      </c>
      <c r="AD271" s="176">
        <v>0</v>
      </c>
      <c r="AE271" s="176">
        <v>0</v>
      </c>
      <c r="AF271" s="136">
        <v>0.12168410805548793</v>
      </c>
      <c r="AG271" s="136">
        <v>156.38267761109537</v>
      </c>
      <c r="AH271" s="136" t="s">
        <v>1601</v>
      </c>
      <c r="AW271" s="1">
        <f>IFERROR(VLOOKUP(San[[#This Row],[Access_SL1]],$AS$5:$AT$8,2,FALSE),"Error")</f>
        <v>0</v>
      </c>
      <c r="AX271" s="1">
        <f>IFERROR(VLOOKUP(San[[#This Row],[Use_SL1]],$AS$5:$AT$8,2,FALSE),"Error")</f>
        <v>3</v>
      </c>
      <c r="AY271" s="1" t="str">
        <f>IFERROR(VLOOKUP(San[[#This Row],[Use_SL2]],$AS$5:$AT$8,2,FALSE),"Error")</f>
        <v>Error</v>
      </c>
      <c r="AZ271" s="1" t="str">
        <f>IFERROR(VLOOKUP(San[[#This Row],[Reliability_SL1]],$AS$5:$AT$8,2,FALSE),"Error")</f>
        <v>Error</v>
      </c>
      <c r="BA271" s="1">
        <f>IFERROR(VLOOKUP(San[[#This Row],[EnvPro_SL1]],$AS$5:$AT$8,2,FALSE),"Error")</f>
        <v>2</v>
      </c>
    </row>
    <row r="272" spans="2:53">
      <c r="B272" s="133" t="s">
        <v>591</v>
      </c>
      <c r="C272" s="171" t="s">
        <v>1650</v>
      </c>
      <c r="D272" s="171" t="s">
        <v>1646</v>
      </c>
      <c r="E272" s="171" t="s">
        <v>163</v>
      </c>
      <c r="F272" s="172" t="s">
        <v>1619</v>
      </c>
      <c r="G272" s="173" t="s">
        <v>1813</v>
      </c>
      <c r="H272" s="50" t="s">
        <v>1783</v>
      </c>
      <c r="I272" s="50" t="s">
        <v>18</v>
      </c>
      <c r="J272" s="133" t="s">
        <v>1751</v>
      </c>
      <c r="K272" s="50" t="s">
        <v>1752</v>
      </c>
      <c r="L272" s="50" t="s">
        <v>1753</v>
      </c>
      <c r="M272" s="133" t="s">
        <v>1754</v>
      </c>
      <c r="N272" s="133" t="s">
        <v>1601</v>
      </c>
      <c r="O272" s="133" t="s">
        <v>1601</v>
      </c>
      <c r="P272" s="133" t="s">
        <v>1601</v>
      </c>
      <c r="Q272" s="133" t="s">
        <v>1755</v>
      </c>
      <c r="R272" s="142" t="s">
        <v>1601</v>
      </c>
      <c r="S272" s="174" t="s">
        <v>1601</v>
      </c>
      <c r="T272" s="175" t="s">
        <v>1601</v>
      </c>
      <c r="U272" s="133" t="s">
        <v>1756</v>
      </c>
      <c r="V272" s="133" t="s">
        <v>1754</v>
      </c>
      <c r="W272" s="133" t="str">
        <f>IF([Access_Indicator2]="Yes","No service",IF([Access_Indicator3]="Available", "Improved",IF([Access_Indicator4]="No", "Limited",IF(AND([Access_Indicator4]="yes", [Access_Indicator5]&lt;=[Access_Indicator6]),"Basic","Limited"))))</f>
        <v>No service</v>
      </c>
      <c r="X272" s="133" t="str">
        <f>IF([Use_Indicator1]="", "Fill in data", IF([Use_Indicator1]="All", "Improved", IF([Use_Indicator1]="Some", "Basic", IF([Use_Indicator1]="No use", "No Service"))))</f>
        <v>Improved</v>
      </c>
      <c r="Y272" s="134" t="s">
        <v>1601</v>
      </c>
      <c r="Z272" s="134" t="str">
        <f>IF(S272="No data", "No Data", IF([Reliability_Indicator2]="Yes","No Service", IF(S272="Routine", "Improved", IF(S272="Unreliable", "Basic", IF(S272="No O&amp;M", "No service")))))</f>
        <v>No Data</v>
      </c>
      <c r="AA272" s="133" t="str">
        <f>IF([EnvPro_Indicator1]="", "Fill in data", IF([EnvPro_Indicator1]="Significant pollution", "No service", IF(AND([EnvPro_Indicator1]="Not polluting groundwater &amp; not untreated in river", [EnvPro_Indicator2]="No"),"Basic", IF([EnvPro_Indicator2]="Yes", "Improved"))))</f>
        <v>Basic</v>
      </c>
      <c r="AB272" s="134" t="str">
        <f t="shared" si="4"/>
        <v>No Service</v>
      </c>
      <c r="AC272" s="134" t="str">
        <f>IF(OR(San[[#This Row],[Access_SL1]]="No data",San[[#This Row],[Use_SL1]]="No data",San[[#This Row],[Reliability_SL1]]="No data",San[[#This Row],[EnvPro_SL1]]="No data"),"Incomplete", "Complete")</f>
        <v>Incomplete</v>
      </c>
      <c r="AD272" s="176">
        <v>0</v>
      </c>
      <c r="AE272" s="176">
        <v>0</v>
      </c>
      <c r="AF272" s="136">
        <v>0.12168410805548793</v>
      </c>
      <c r="AG272" s="136">
        <v>84.630625530710446</v>
      </c>
      <c r="AH272" s="136" t="s">
        <v>1601</v>
      </c>
      <c r="AW272" s="1">
        <f>IFERROR(VLOOKUP(San[[#This Row],[Access_SL1]],$AS$5:$AT$8,2,FALSE),"Error")</f>
        <v>0</v>
      </c>
      <c r="AX272" s="1">
        <f>IFERROR(VLOOKUP(San[[#This Row],[Use_SL1]],$AS$5:$AT$8,2,FALSE),"Error")</f>
        <v>3</v>
      </c>
      <c r="AY272" s="1" t="str">
        <f>IFERROR(VLOOKUP(San[[#This Row],[Use_SL2]],$AS$5:$AT$8,2,FALSE),"Error")</f>
        <v>Error</v>
      </c>
      <c r="AZ272" s="1" t="str">
        <f>IFERROR(VLOOKUP(San[[#This Row],[Reliability_SL1]],$AS$5:$AT$8,2,FALSE),"Error")</f>
        <v>Error</v>
      </c>
      <c r="BA272" s="1">
        <f>IFERROR(VLOOKUP(San[[#This Row],[EnvPro_SL1]],$AS$5:$AT$8,2,FALSE),"Error")</f>
        <v>2</v>
      </c>
    </row>
    <row r="273" spans="2:53">
      <c r="B273" s="133" t="s">
        <v>592</v>
      </c>
      <c r="C273" s="171" t="s">
        <v>1650</v>
      </c>
      <c r="D273" s="171" t="s">
        <v>1646</v>
      </c>
      <c r="E273" s="171" t="s">
        <v>163</v>
      </c>
      <c r="F273" s="172" t="s">
        <v>1619</v>
      </c>
      <c r="G273" s="173" t="s">
        <v>1809</v>
      </c>
      <c r="H273" s="50" t="s">
        <v>1783</v>
      </c>
      <c r="I273" s="50" t="s">
        <v>18</v>
      </c>
      <c r="J273" s="133" t="s">
        <v>1751</v>
      </c>
      <c r="K273" s="50" t="s">
        <v>1752</v>
      </c>
      <c r="L273" s="50" t="s">
        <v>1753</v>
      </c>
      <c r="M273" s="133" t="s">
        <v>1754</v>
      </c>
      <c r="N273" s="133" t="s">
        <v>1601</v>
      </c>
      <c r="O273" s="133" t="s">
        <v>1601</v>
      </c>
      <c r="P273" s="133" t="s">
        <v>1601</v>
      </c>
      <c r="Q273" s="133" t="s">
        <v>1755</v>
      </c>
      <c r="R273" s="142" t="s">
        <v>1601</v>
      </c>
      <c r="S273" s="174" t="s">
        <v>1601</v>
      </c>
      <c r="T273" s="175" t="s">
        <v>1601</v>
      </c>
      <c r="U273" s="133" t="s">
        <v>1756</v>
      </c>
      <c r="V273" s="133" t="s">
        <v>1754</v>
      </c>
      <c r="W273" s="133" t="str">
        <f>IF([Access_Indicator2]="Yes","No service",IF([Access_Indicator3]="Available", "Improved",IF([Access_Indicator4]="No", "Limited",IF(AND([Access_Indicator4]="yes", [Access_Indicator5]&lt;=[Access_Indicator6]),"Basic","Limited"))))</f>
        <v>No service</v>
      </c>
      <c r="X273" s="133" t="str">
        <f>IF([Use_Indicator1]="", "Fill in data", IF([Use_Indicator1]="All", "Improved", IF([Use_Indicator1]="Some", "Basic", IF([Use_Indicator1]="No use", "No Service"))))</f>
        <v>Improved</v>
      </c>
      <c r="Y273" s="134" t="s">
        <v>1601</v>
      </c>
      <c r="Z273" s="134" t="str">
        <f>IF(S273="No data", "No Data", IF([Reliability_Indicator2]="Yes","No Service", IF(S273="Routine", "Improved", IF(S273="Unreliable", "Basic", IF(S273="No O&amp;M", "No service")))))</f>
        <v>No Data</v>
      </c>
      <c r="AA273" s="133" t="str">
        <f>IF([EnvPro_Indicator1]="", "Fill in data", IF([EnvPro_Indicator1]="Significant pollution", "No service", IF(AND([EnvPro_Indicator1]="Not polluting groundwater &amp; not untreated in river", [EnvPro_Indicator2]="No"),"Basic", IF([EnvPro_Indicator2]="Yes", "Improved"))))</f>
        <v>Basic</v>
      </c>
      <c r="AB273" s="134" t="str">
        <f t="shared" si="4"/>
        <v>No Service</v>
      </c>
      <c r="AC273" s="134" t="str">
        <f>IF(OR(San[[#This Row],[Access_SL1]]="No data",San[[#This Row],[Use_SL1]]="No data",San[[#This Row],[Reliability_SL1]]="No data",San[[#This Row],[EnvPro_SL1]]="No data"),"Incomplete", "Complete")</f>
        <v>Incomplete</v>
      </c>
      <c r="AD273" s="176">
        <v>0</v>
      </c>
      <c r="AE273" s="176">
        <v>0</v>
      </c>
      <c r="AF273" s="136">
        <v>0.12168410805548793</v>
      </c>
      <c r="AG273" s="136">
        <v>75.43164449476366</v>
      </c>
      <c r="AH273" s="136" t="s">
        <v>1601</v>
      </c>
      <c r="AW273" s="1">
        <f>IFERROR(VLOOKUP(San[[#This Row],[Access_SL1]],$AS$5:$AT$8,2,FALSE),"Error")</f>
        <v>0</v>
      </c>
      <c r="AX273" s="1">
        <f>IFERROR(VLOOKUP(San[[#This Row],[Use_SL1]],$AS$5:$AT$8,2,FALSE),"Error")</f>
        <v>3</v>
      </c>
      <c r="AY273" s="1" t="str">
        <f>IFERROR(VLOOKUP(San[[#This Row],[Use_SL2]],$AS$5:$AT$8,2,FALSE),"Error")</f>
        <v>Error</v>
      </c>
      <c r="AZ273" s="1" t="str">
        <f>IFERROR(VLOOKUP(San[[#This Row],[Reliability_SL1]],$AS$5:$AT$8,2,FALSE),"Error")</f>
        <v>Error</v>
      </c>
      <c r="BA273" s="1">
        <f>IFERROR(VLOOKUP(San[[#This Row],[EnvPro_SL1]],$AS$5:$AT$8,2,FALSE),"Error")</f>
        <v>2</v>
      </c>
    </row>
    <row r="274" spans="2:53">
      <c r="B274" s="133" t="s">
        <v>593</v>
      </c>
      <c r="C274" s="171" t="s">
        <v>1650</v>
      </c>
      <c r="D274" s="171" t="s">
        <v>1646</v>
      </c>
      <c r="E274" s="171" t="s">
        <v>163</v>
      </c>
      <c r="F274" s="172" t="s">
        <v>1619</v>
      </c>
      <c r="G274" s="173" t="s">
        <v>1891</v>
      </c>
      <c r="H274" s="50" t="s">
        <v>1783</v>
      </c>
      <c r="I274" s="50" t="s">
        <v>18</v>
      </c>
      <c r="J274" s="133" t="s">
        <v>1751</v>
      </c>
      <c r="K274" s="50" t="s">
        <v>1752</v>
      </c>
      <c r="L274" s="50" t="s">
        <v>1753</v>
      </c>
      <c r="M274" s="133" t="s">
        <v>1754</v>
      </c>
      <c r="N274" s="133" t="s">
        <v>1601</v>
      </c>
      <c r="O274" s="133" t="s">
        <v>1601</v>
      </c>
      <c r="P274" s="133" t="s">
        <v>1601</v>
      </c>
      <c r="Q274" s="133" t="s">
        <v>1755</v>
      </c>
      <c r="R274" s="142" t="s">
        <v>1601</v>
      </c>
      <c r="S274" s="174" t="s">
        <v>1601</v>
      </c>
      <c r="T274" s="175" t="s">
        <v>1601</v>
      </c>
      <c r="U274" s="133" t="s">
        <v>1756</v>
      </c>
      <c r="V274" s="133" t="s">
        <v>1754</v>
      </c>
      <c r="W274" s="133" t="str">
        <f>IF([Access_Indicator2]="Yes","No service",IF([Access_Indicator3]="Available", "Improved",IF([Access_Indicator4]="No", "Limited",IF(AND([Access_Indicator4]="yes", [Access_Indicator5]&lt;=[Access_Indicator6]),"Basic","Limited"))))</f>
        <v>No service</v>
      </c>
      <c r="X274" s="133" t="str">
        <f>IF([Use_Indicator1]="", "Fill in data", IF([Use_Indicator1]="All", "Improved", IF([Use_Indicator1]="Some", "Basic", IF([Use_Indicator1]="No use", "No Service"))))</f>
        <v>Improved</v>
      </c>
      <c r="Y274" s="134" t="s">
        <v>1601</v>
      </c>
      <c r="Z274" s="134" t="str">
        <f>IF(S274="No data", "No Data", IF([Reliability_Indicator2]="Yes","No Service", IF(S274="Routine", "Improved", IF(S274="Unreliable", "Basic", IF(S274="No O&amp;M", "No service")))))</f>
        <v>No Data</v>
      </c>
      <c r="AA274" s="133" t="str">
        <f>IF([EnvPro_Indicator1]="", "Fill in data", IF([EnvPro_Indicator1]="Significant pollution", "No service", IF(AND([EnvPro_Indicator1]="Not polluting groundwater &amp; not untreated in river", [EnvPro_Indicator2]="No"),"Basic", IF([EnvPro_Indicator2]="Yes", "Improved"))))</f>
        <v>Basic</v>
      </c>
      <c r="AB274" s="134" t="str">
        <f t="shared" si="4"/>
        <v>No Service</v>
      </c>
      <c r="AC274" s="134" t="str">
        <f>IF(OR(San[[#This Row],[Access_SL1]]="No data",San[[#This Row],[Use_SL1]]="No data",San[[#This Row],[Reliability_SL1]]="No data",San[[#This Row],[EnvPro_SL1]]="No data"),"Incomplete", "Complete")</f>
        <v>Incomplete</v>
      </c>
      <c r="AD274" s="176">
        <v>0</v>
      </c>
      <c r="AE274" s="176">
        <v>0</v>
      </c>
      <c r="AF274" s="136">
        <v>0.12168410805548793</v>
      </c>
      <c r="AG274" s="136">
        <v>99.348995188225302</v>
      </c>
      <c r="AH274" s="136" t="s">
        <v>1601</v>
      </c>
      <c r="AW274" s="1">
        <f>IFERROR(VLOOKUP(San[[#This Row],[Access_SL1]],$AS$5:$AT$8,2,FALSE),"Error")</f>
        <v>0</v>
      </c>
      <c r="AX274" s="1">
        <f>IFERROR(VLOOKUP(San[[#This Row],[Use_SL1]],$AS$5:$AT$8,2,FALSE),"Error")</f>
        <v>3</v>
      </c>
      <c r="AY274" s="1" t="str">
        <f>IFERROR(VLOOKUP(San[[#This Row],[Use_SL2]],$AS$5:$AT$8,2,FALSE),"Error")</f>
        <v>Error</v>
      </c>
      <c r="AZ274" s="1" t="str">
        <f>IFERROR(VLOOKUP(San[[#This Row],[Reliability_SL1]],$AS$5:$AT$8,2,FALSE),"Error")</f>
        <v>Error</v>
      </c>
      <c r="BA274" s="1">
        <f>IFERROR(VLOOKUP(San[[#This Row],[EnvPro_SL1]],$AS$5:$AT$8,2,FALSE),"Error")</f>
        <v>2</v>
      </c>
    </row>
    <row r="275" spans="2:53">
      <c r="B275" s="133" t="s">
        <v>594</v>
      </c>
      <c r="C275" s="171" t="s">
        <v>1650</v>
      </c>
      <c r="D275" s="171" t="s">
        <v>1646</v>
      </c>
      <c r="E275" s="171" t="s">
        <v>163</v>
      </c>
      <c r="F275" s="172" t="s">
        <v>1619</v>
      </c>
      <c r="G275" s="173" t="s">
        <v>1854</v>
      </c>
      <c r="H275" s="50" t="s">
        <v>1783</v>
      </c>
      <c r="I275" s="50" t="s">
        <v>18</v>
      </c>
      <c r="J275" s="133" t="s">
        <v>1751</v>
      </c>
      <c r="K275" s="50" t="s">
        <v>1752</v>
      </c>
      <c r="L275" s="50" t="s">
        <v>1753</v>
      </c>
      <c r="M275" s="133" t="s">
        <v>1754</v>
      </c>
      <c r="N275" s="133" t="s">
        <v>1601</v>
      </c>
      <c r="O275" s="133" t="s">
        <v>1601</v>
      </c>
      <c r="P275" s="133" t="s">
        <v>1601</v>
      </c>
      <c r="Q275" s="133" t="s">
        <v>1755</v>
      </c>
      <c r="R275" s="142" t="s">
        <v>1601</v>
      </c>
      <c r="S275" s="174" t="s">
        <v>1601</v>
      </c>
      <c r="T275" s="175" t="s">
        <v>1601</v>
      </c>
      <c r="U275" s="133" t="s">
        <v>1756</v>
      </c>
      <c r="V275" s="133" t="s">
        <v>1754</v>
      </c>
      <c r="W275" s="133" t="str">
        <f>IF([Access_Indicator2]="Yes","No service",IF([Access_Indicator3]="Available", "Improved",IF([Access_Indicator4]="No", "Limited",IF(AND([Access_Indicator4]="yes", [Access_Indicator5]&lt;=[Access_Indicator6]),"Basic","Limited"))))</f>
        <v>No service</v>
      </c>
      <c r="X275" s="133" t="str">
        <f>IF([Use_Indicator1]="", "Fill in data", IF([Use_Indicator1]="All", "Improved", IF([Use_Indicator1]="Some", "Basic", IF([Use_Indicator1]="No use", "No Service"))))</f>
        <v>Improved</v>
      </c>
      <c r="Y275" s="134" t="s">
        <v>1601</v>
      </c>
      <c r="Z275" s="134" t="str">
        <f>IF(S275="No data", "No Data", IF([Reliability_Indicator2]="Yes","No Service", IF(S275="Routine", "Improved", IF(S275="Unreliable", "Basic", IF(S275="No O&amp;M", "No service")))))</f>
        <v>No Data</v>
      </c>
      <c r="AA275" s="133" t="str">
        <f>IF([EnvPro_Indicator1]="", "Fill in data", IF([EnvPro_Indicator1]="Significant pollution", "No service", IF(AND([EnvPro_Indicator1]="Not polluting groundwater &amp; not untreated in river", [EnvPro_Indicator2]="No"),"Basic", IF([EnvPro_Indicator2]="Yes", "Improved"))))</f>
        <v>Basic</v>
      </c>
      <c r="AB275" s="134" t="str">
        <f t="shared" si="4"/>
        <v>No Service</v>
      </c>
      <c r="AC275" s="134" t="str">
        <f>IF(OR(San[[#This Row],[Access_SL1]]="No data",San[[#This Row],[Use_SL1]]="No data",San[[#This Row],[Reliability_SL1]]="No data",San[[#This Row],[EnvPro_SL1]]="No data"),"Incomplete", "Complete")</f>
        <v>Incomplete</v>
      </c>
      <c r="AD275" s="176">
        <v>0</v>
      </c>
      <c r="AE275" s="176">
        <v>0</v>
      </c>
      <c r="AF275" s="136">
        <v>0.12168410805548793</v>
      </c>
      <c r="AG275" s="136">
        <v>99.348995188225288</v>
      </c>
      <c r="AH275" s="136" t="s">
        <v>1601</v>
      </c>
      <c r="AW275" s="1">
        <f>IFERROR(VLOOKUP(San[[#This Row],[Access_SL1]],$AS$5:$AT$8,2,FALSE),"Error")</f>
        <v>0</v>
      </c>
      <c r="AX275" s="1">
        <f>IFERROR(VLOOKUP(San[[#This Row],[Use_SL1]],$AS$5:$AT$8,2,FALSE),"Error")</f>
        <v>3</v>
      </c>
      <c r="AY275" s="1" t="str">
        <f>IFERROR(VLOOKUP(San[[#This Row],[Use_SL2]],$AS$5:$AT$8,2,FALSE),"Error")</f>
        <v>Error</v>
      </c>
      <c r="AZ275" s="1" t="str">
        <f>IFERROR(VLOOKUP(San[[#This Row],[Reliability_SL1]],$AS$5:$AT$8,2,FALSE),"Error")</f>
        <v>Error</v>
      </c>
      <c r="BA275" s="1">
        <f>IFERROR(VLOOKUP(San[[#This Row],[EnvPro_SL1]],$AS$5:$AT$8,2,FALSE),"Error")</f>
        <v>2</v>
      </c>
    </row>
    <row r="276" spans="2:53">
      <c r="B276" s="133" t="s">
        <v>595</v>
      </c>
      <c r="C276" s="171" t="s">
        <v>1650</v>
      </c>
      <c r="D276" s="171" t="s">
        <v>1646</v>
      </c>
      <c r="E276" s="171" t="s">
        <v>163</v>
      </c>
      <c r="F276" s="172" t="s">
        <v>1619</v>
      </c>
      <c r="G276" s="173" t="s">
        <v>1892</v>
      </c>
      <c r="H276" s="50" t="s">
        <v>1786</v>
      </c>
      <c r="I276" s="50" t="s">
        <v>18</v>
      </c>
      <c r="J276" s="133" t="s">
        <v>1751</v>
      </c>
      <c r="K276" s="50" t="s">
        <v>1752</v>
      </c>
      <c r="L276" s="50" t="s">
        <v>1753</v>
      </c>
      <c r="M276" s="133" t="s">
        <v>1754</v>
      </c>
      <c r="N276" s="133" t="s">
        <v>1601</v>
      </c>
      <c r="O276" s="133" t="s">
        <v>1601</v>
      </c>
      <c r="P276" s="133" t="s">
        <v>1601</v>
      </c>
      <c r="Q276" s="133" t="s">
        <v>1755</v>
      </c>
      <c r="R276" s="142" t="s">
        <v>1601</v>
      </c>
      <c r="S276" s="174" t="s">
        <v>1601</v>
      </c>
      <c r="T276" s="175" t="s">
        <v>1601</v>
      </c>
      <c r="U276" s="133" t="s">
        <v>1756</v>
      </c>
      <c r="V276" s="133" t="s">
        <v>1754</v>
      </c>
      <c r="W276" s="133" t="str">
        <f>IF([Access_Indicator2]="Yes","No service",IF([Access_Indicator3]="Available", "Improved",IF([Access_Indicator4]="No", "Limited",IF(AND([Access_Indicator4]="yes", [Access_Indicator5]&lt;=[Access_Indicator6]),"Basic","Limited"))))</f>
        <v>No service</v>
      </c>
      <c r="X276" s="133" t="str">
        <f>IF([Use_Indicator1]="", "Fill in data", IF([Use_Indicator1]="All", "Improved", IF([Use_Indicator1]="Some", "Basic", IF([Use_Indicator1]="No use", "No Service"))))</f>
        <v>Improved</v>
      </c>
      <c r="Y276" s="134" t="s">
        <v>1601</v>
      </c>
      <c r="Z276" s="134" t="str">
        <f>IF(S276="No data", "No Data", IF([Reliability_Indicator2]="Yes","No Service", IF(S276="Routine", "Improved", IF(S276="Unreliable", "Basic", IF(S276="No O&amp;M", "No service")))))</f>
        <v>No Data</v>
      </c>
      <c r="AA276" s="133" t="str">
        <f>IF([EnvPro_Indicator1]="", "Fill in data", IF([EnvPro_Indicator1]="Significant pollution", "No service", IF(AND([EnvPro_Indicator1]="Not polluting groundwater &amp; not untreated in river", [EnvPro_Indicator2]="No"),"Basic", IF([EnvPro_Indicator2]="Yes", "Improved"))))</f>
        <v>Basic</v>
      </c>
      <c r="AB276" s="134" t="str">
        <f t="shared" si="4"/>
        <v>No Service</v>
      </c>
      <c r="AC276" s="134" t="str">
        <f>IF(OR(San[[#This Row],[Access_SL1]]="No data",San[[#This Row],[Use_SL1]]="No data",San[[#This Row],[Reliability_SL1]]="No data",San[[#This Row],[EnvPro_SL1]]="No data"),"Incomplete", "Complete")</f>
        <v>Incomplete</v>
      </c>
      <c r="AD276" s="176">
        <v>0</v>
      </c>
      <c r="AE276" s="176">
        <v>0</v>
      </c>
      <c r="AF276" s="136">
        <v>0.12168410805548793</v>
      </c>
      <c r="AG276" s="136">
        <v>217.09595244834424</v>
      </c>
      <c r="AH276" s="136" t="s">
        <v>1601</v>
      </c>
      <c r="AW276" s="1">
        <f>IFERROR(VLOOKUP(San[[#This Row],[Access_SL1]],$AS$5:$AT$8,2,FALSE),"Error")</f>
        <v>0</v>
      </c>
      <c r="AX276" s="1">
        <f>IFERROR(VLOOKUP(San[[#This Row],[Use_SL1]],$AS$5:$AT$8,2,FALSE),"Error")</f>
        <v>3</v>
      </c>
      <c r="AY276" s="1" t="str">
        <f>IFERROR(VLOOKUP(San[[#This Row],[Use_SL2]],$AS$5:$AT$8,2,FALSE),"Error")</f>
        <v>Error</v>
      </c>
      <c r="AZ276" s="1" t="str">
        <f>IFERROR(VLOOKUP(San[[#This Row],[Reliability_SL1]],$AS$5:$AT$8,2,FALSE),"Error")</f>
        <v>Error</v>
      </c>
      <c r="BA276" s="1">
        <f>IFERROR(VLOOKUP(San[[#This Row],[EnvPro_SL1]],$AS$5:$AT$8,2,FALSE),"Error")</f>
        <v>2</v>
      </c>
    </row>
    <row r="277" spans="2:53">
      <c r="B277" s="133" t="s">
        <v>596</v>
      </c>
      <c r="C277" s="171" t="s">
        <v>1650</v>
      </c>
      <c r="D277" s="171" t="s">
        <v>1646</v>
      </c>
      <c r="E277" s="171" t="s">
        <v>163</v>
      </c>
      <c r="F277" s="172" t="s">
        <v>1619</v>
      </c>
      <c r="G277" s="173" t="s">
        <v>1893</v>
      </c>
      <c r="H277" s="50" t="s">
        <v>1786</v>
      </c>
      <c r="I277" s="50" t="s">
        <v>18</v>
      </c>
      <c r="J277" s="133" t="s">
        <v>1751</v>
      </c>
      <c r="K277" s="50" t="s">
        <v>1752</v>
      </c>
      <c r="L277" s="50" t="s">
        <v>1753</v>
      </c>
      <c r="M277" s="133" t="s">
        <v>1754</v>
      </c>
      <c r="N277" s="133" t="s">
        <v>1601</v>
      </c>
      <c r="O277" s="133" t="s">
        <v>1601</v>
      </c>
      <c r="P277" s="133" t="s">
        <v>1601</v>
      </c>
      <c r="Q277" s="133" t="s">
        <v>1755</v>
      </c>
      <c r="R277" s="142" t="s">
        <v>1601</v>
      </c>
      <c r="S277" s="174" t="s">
        <v>1601</v>
      </c>
      <c r="T277" s="175" t="s">
        <v>1601</v>
      </c>
      <c r="U277" s="133" t="s">
        <v>1756</v>
      </c>
      <c r="V277" s="133" t="s">
        <v>1754</v>
      </c>
      <c r="W277" s="133" t="str">
        <f>IF([Access_Indicator2]="Yes","No service",IF([Access_Indicator3]="Available", "Improved",IF([Access_Indicator4]="No", "Limited",IF(AND([Access_Indicator4]="yes", [Access_Indicator5]&lt;=[Access_Indicator6]),"Basic","Limited"))))</f>
        <v>No service</v>
      </c>
      <c r="X277" s="133" t="str">
        <f>IF([Use_Indicator1]="", "Fill in data", IF([Use_Indicator1]="All", "Improved", IF([Use_Indicator1]="Some", "Basic", IF([Use_Indicator1]="No use", "No Service"))))</f>
        <v>Improved</v>
      </c>
      <c r="Y277" s="134" t="s">
        <v>1601</v>
      </c>
      <c r="Z277" s="134" t="str">
        <f>IF(S277="No data", "No Data", IF([Reliability_Indicator2]="Yes","No Service", IF(S277="Routine", "Improved", IF(S277="Unreliable", "Basic", IF(S277="No O&amp;M", "No service")))))</f>
        <v>No Data</v>
      </c>
      <c r="AA277" s="133" t="str">
        <f>IF([EnvPro_Indicator1]="", "Fill in data", IF([EnvPro_Indicator1]="Significant pollution", "No service", IF(AND([EnvPro_Indicator1]="Not polluting groundwater &amp; not untreated in river", [EnvPro_Indicator2]="No"),"Basic", IF([EnvPro_Indicator2]="Yes", "Improved"))))</f>
        <v>Basic</v>
      </c>
      <c r="AB277" s="134" t="str">
        <f t="shared" si="4"/>
        <v>No Service</v>
      </c>
      <c r="AC277" s="134" t="str">
        <f>IF(OR(San[[#This Row],[Access_SL1]]="No data",San[[#This Row],[Use_SL1]]="No data",San[[#This Row],[Reliability_SL1]]="No data",San[[#This Row],[EnvPro_SL1]]="No data"),"Incomplete", "Complete")</f>
        <v>Incomplete</v>
      </c>
      <c r="AD277" s="176">
        <v>0</v>
      </c>
      <c r="AE277" s="176">
        <v>0</v>
      </c>
      <c r="AF277" s="136">
        <v>0.12168410805548793</v>
      </c>
      <c r="AG277" s="136">
        <v>25.757146900651005</v>
      </c>
      <c r="AH277" s="136" t="s">
        <v>1601</v>
      </c>
      <c r="AW277" s="1">
        <f>IFERROR(VLOOKUP(San[[#This Row],[Access_SL1]],$AS$5:$AT$8,2,FALSE),"Error")</f>
        <v>0</v>
      </c>
      <c r="AX277" s="1">
        <f>IFERROR(VLOOKUP(San[[#This Row],[Use_SL1]],$AS$5:$AT$8,2,FALSE),"Error")</f>
        <v>3</v>
      </c>
      <c r="AY277" s="1" t="str">
        <f>IFERROR(VLOOKUP(San[[#This Row],[Use_SL2]],$AS$5:$AT$8,2,FALSE),"Error")</f>
        <v>Error</v>
      </c>
      <c r="AZ277" s="1" t="str">
        <f>IFERROR(VLOOKUP(San[[#This Row],[Reliability_SL1]],$AS$5:$AT$8,2,FALSE),"Error")</f>
        <v>Error</v>
      </c>
      <c r="BA277" s="1">
        <f>IFERROR(VLOOKUP(San[[#This Row],[EnvPro_SL1]],$AS$5:$AT$8,2,FALSE),"Error")</f>
        <v>2</v>
      </c>
    </row>
    <row r="278" spans="2:53">
      <c r="B278" s="133" t="s">
        <v>597</v>
      </c>
      <c r="C278" s="171" t="s">
        <v>1650</v>
      </c>
      <c r="D278" s="171" t="s">
        <v>1646</v>
      </c>
      <c r="E278" s="171" t="s">
        <v>163</v>
      </c>
      <c r="F278" s="172" t="s">
        <v>1619</v>
      </c>
      <c r="G278" s="173" t="s">
        <v>1894</v>
      </c>
      <c r="H278" s="50" t="s">
        <v>1786</v>
      </c>
      <c r="I278" s="50" t="s">
        <v>18</v>
      </c>
      <c r="J278" s="133" t="s">
        <v>1751</v>
      </c>
      <c r="K278" s="50" t="s">
        <v>1752</v>
      </c>
      <c r="L278" s="50" t="s">
        <v>1753</v>
      </c>
      <c r="M278" s="133" t="s">
        <v>1754</v>
      </c>
      <c r="N278" s="133" t="s">
        <v>1601</v>
      </c>
      <c r="O278" s="133" t="s">
        <v>1601</v>
      </c>
      <c r="P278" s="133" t="s">
        <v>1601</v>
      </c>
      <c r="Q278" s="133" t="s">
        <v>1755</v>
      </c>
      <c r="R278" s="142" t="s">
        <v>1601</v>
      </c>
      <c r="S278" s="174" t="s">
        <v>1601</v>
      </c>
      <c r="T278" s="175" t="s">
        <v>1601</v>
      </c>
      <c r="U278" s="133" t="s">
        <v>1756</v>
      </c>
      <c r="V278" s="133" t="s">
        <v>1754</v>
      </c>
      <c r="W278" s="133" t="str">
        <f>IF([Access_Indicator2]="Yes","No service",IF([Access_Indicator3]="Available", "Improved",IF([Access_Indicator4]="No", "Limited",IF(AND([Access_Indicator4]="yes", [Access_Indicator5]&lt;=[Access_Indicator6]),"Basic","Limited"))))</f>
        <v>No service</v>
      </c>
      <c r="X278" s="133" t="str">
        <f>IF([Use_Indicator1]="", "Fill in data", IF([Use_Indicator1]="All", "Improved", IF([Use_Indicator1]="Some", "Basic", IF([Use_Indicator1]="No use", "No Service"))))</f>
        <v>Improved</v>
      </c>
      <c r="Y278" s="134" t="s">
        <v>1601</v>
      </c>
      <c r="Z278" s="134" t="str">
        <f>IF(S278="No data", "No Data", IF([Reliability_Indicator2]="Yes","No Service", IF(S278="Routine", "Improved", IF(S278="Unreliable", "Basic", IF(S278="No O&amp;M", "No service")))))</f>
        <v>No Data</v>
      </c>
      <c r="AA278" s="133" t="str">
        <f>IF([EnvPro_Indicator1]="", "Fill in data", IF([EnvPro_Indicator1]="Significant pollution", "No service", IF(AND([EnvPro_Indicator1]="Not polluting groundwater &amp; not untreated in river", [EnvPro_Indicator2]="No"),"Basic", IF([EnvPro_Indicator2]="Yes", "Improved"))))</f>
        <v>Basic</v>
      </c>
      <c r="AB278" s="134" t="str">
        <f t="shared" si="4"/>
        <v>No Service</v>
      </c>
      <c r="AC278" s="134" t="str">
        <f>IF(OR(San[[#This Row],[Access_SL1]]="No data",San[[#This Row],[Use_SL1]]="No data",San[[#This Row],[Reliability_SL1]]="No data",San[[#This Row],[EnvPro_SL1]]="No data"),"Incomplete", "Complete")</f>
        <v>Incomplete</v>
      </c>
      <c r="AD278" s="176">
        <v>0</v>
      </c>
      <c r="AE278" s="176">
        <v>0</v>
      </c>
      <c r="AF278" s="136">
        <v>0.12168410805548793</v>
      </c>
      <c r="AG278" s="136">
        <v>95.669402773846599</v>
      </c>
      <c r="AH278" s="136" t="s">
        <v>1601</v>
      </c>
      <c r="AW278" s="1">
        <f>IFERROR(VLOOKUP(San[[#This Row],[Access_SL1]],$AS$5:$AT$8,2,FALSE),"Error")</f>
        <v>0</v>
      </c>
      <c r="AX278" s="1">
        <f>IFERROR(VLOOKUP(San[[#This Row],[Use_SL1]],$AS$5:$AT$8,2,FALSE),"Error")</f>
        <v>3</v>
      </c>
      <c r="AY278" s="1" t="str">
        <f>IFERROR(VLOOKUP(San[[#This Row],[Use_SL2]],$AS$5:$AT$8,2,FALSE),"Error")</f>
        <v>Error</v>
      </c>
      <c r="AZ278" s="1" t="str">
        <f>IFERROR(VLOOKUP(San[[#This Row],[Reliability_SL1]],$AS$5:$AT$8,2,FALSE),"Error")</f>
        <v>Error</v>
      </c>
      <c r="BA278" s="1">
        <f>IFERROR(VLOOKUP(San[[#This Row],[EnvPro_SL1]],$AS$5:$AT$8,2,FALSE),"Error")</f>
        <v>2</v>
      </c>
    </row>
    <row r="279" spans="2:53">
      <c r="B279" s="133" t="s">
        <v>598</v>
      </c>
      <c r="C279" s="171" t="s">
        <v>1650</v>
      </c>
      <c r="D279" s="171" t="s">
        <v>1646</v>
      </c>
      <c r="E279" s="171" t="s">
        <v>163</v>
      </c>
      <c r="F279" s="172" t="s">
        <v>1619</v>
      </c>
      <c r="G279" s="173" t="s">
        <v>1895</v>
      </c>
      <c r="H279" s="50" t="s">
        <v>1786</v>
      </c>
      <c r="I279" s="50" t="s">
        <v>18</v>
      </c>
      <c r="J279" s="133" t="s">
        <v>1772</v>
      </c>
      <c r="K279" s="50" t="s">
        <v>1754</v>
      </c>
      <c r="L279" s="50" t="s">
        <v>1753</v>
      </c>
      <c r="M279" s="133" t="s">
        <v>1754</v>
      </c>
      <c r="N279" s="133" t="s">
        <v>1601</v>
      </c>
      <c r="O279" s="133" t="s">
        <v>1601</v>
      </c>
      <c r="P279" s="133" t="s">
        <v>1601</v>
      </c>
      <c r="Q279" s="133" t="s">
        <v>1755</v>
      </c>
      <c r="R279" s="142" t="s">
        <v>1601</v>
      </c>
      <c r="S279" s="174" t="s">
        <v>1601</v>
      </c>
      <c r="T279" s="175" t="s">
        <v>1752</v>
      </c>
      <c r="U279" s="133" t="s">
        <v>1756</v>
      </c>
      <c r="V279" s="133" t="s">
        <v>1754</v>
      </c>
      <c r="W279" s="133" t="str">
        <f>IF([Access_Indicator2]="Yes","No service",IF([Access_Indicator3]="Available", "Improved",IF([Access_Indicator4]="No", "Limited",IF(AND([Access_Indicator4]="yes", [Access_Indicator5]&lt;=[Access_Indicator6]),"Basic","Limited"))))</f>
        <v>Limited</v>
      </c>
      <c r="X279" s="133" t="str">
        <f>IF([Use_Indicator1]="", "Fill in data", IF([Use_Indicator1]="All", "Improved", IF([Use_Indicator1]="Some", "Basic", IF([Use_Indicator1]="No use", "No Service"))))</f>
        <v>Improved</v>
      </c>
      <c r="Y279" s="134" t="s">
        <v>1601</v>
      </c>
      <c r="Z279" s="134" t="str">
        <f>IF(S279="No data", "No Data", IF([Reliability_Indicator2]="Yes","No Service", IF(S279="Routine", "Improved", IF(S279="Unreliable", "Basic", IF(S279="No O&amp;M", "No service")))))</f>
        <v>No Data</v>
      </c>
      <c r="AA279" s="133" t="str">
        <f>IF([EnvPro_Indicator1]="", "Fill in data", IF([EnvPro_Indicator1]="Significant pollution", "No service", IF(AND([EnvPro_Indicator1]="Not polluting groundwater &amp; not untreated in river", [EnvPro_Indicator2]="No"),"Basic", IF([EnvPro_Indicator2]="Yes", "Improved"))))</f>
        <v>Basic</v>
      </c>
      <c r="AB279" s="134" t="str">
        <f t="shared" si="4"/>
        <v>Limited</v>
      </c>
      <c r="AC279" s="134" t="str">
        <f>IF(OR(San[[#This Row],[Access_SL1]]="No data",San[[#This Row],[Use_SL1]]="No data",San[[#This Row],[Reliability_SL1]]="No data",San[[#This Row],[EnvPro_SL1]]="No data"),"Incomplete", "Complete")</f>
        <v>Incomplete</v>
      </c>
      <c r="AD279" s="176">
        <v>0</v>
      </c>
      <c r="AE279" s="176">
        <v>0</v>
      </c>
      <c r="AF279" s="136">
        <v>0.12168410805548793</v>
      </c>
      <c r="AG279" s="136">
        <v>36.795924143787147</v>
      </c>
      <c r="AH279" s="136" t="s">
        <v>1601</v>
      </c>
      <c r="AW279" s="1">
        <f>IFERROR(VLOOKUP(San[[#This Row],[Access_SL1]],$AS$5:$AT$8,2,FALSE),"Error")</f>
        <v>1</v>
      </c>
      <c r="AX279" s="1">
        <f>IFERROR(VLOOKUP(San[[#This Row],[Use_SL1]],$AS$5:$AT$8,2,FALSE),"Error")</f>
        <v>3</v>
      </c>
      <c r="AY279" s="1" t="str">
        <f>IFERROR(VLOOKUP(San[[#This Row],[Use_SL2]],$AS$5:$AT$8,2,FALSE),"Error")</f>
        <v>Error</v>
      </c>
      <c r="AZ279" s="1" t="str">
        <f>IFERROR(VLOOKUP(San[[#This Row],[Reliability_SL1]],$AS$5:$AT$8,2,FALSE),"Error")</f>
        <v>Error</v>
      </c>
      <c r="BA279" s="1">
        <f>IFERROR(VLOOKUP(San[[#This Row],[EnvPro_SL1]],$AS$5:$AT$8,2,FALSE),"Error")</f>
        <v>2</v>
      </c>
    </row>
    <row r="280" spans="2:53">
      <c r="B280" s="133" t="s">
        <v>599</v>
      </c>
      <c r="C280" s="171" t="s">
        <v>1650</v>
      </c>
      <c r="D280" s="171" t="s">
        <v>1646</v>
      </c>
      <c r="E280" s="171" t="s">
        <v>163</v>
      </c>
      <c r="F280" s="172" t="s">
        <v>1619</v>
      </c>
      <c r="G280" s="173" t="s">
        <v>1896</v>
      </c>
      <c r="H280" s="50" t="s">
        <v>1783</v>
      </c>
      <c r="I280" s="50" t="s">
        <v>18</v>
      </c>
      <c r="J280" s="133" t="s">
        <v>1751</v>
      </c>
      <c r="K280" s="50" t="s">
        <v>1752</v>
      </c>
      <c r="L280" s="50" t="s">
        <v>1753</v>
      </c>
      <c r="M280" s="133" t="s">
        <v>1754</v>
      </c>
      <c r="N280" s="133" t="s">
        <v>1601</v>
      </c>
      <c r="O280" s="133" t="s">
        <v>1601</v>
      </c>
      <c r="P280" s="133" t="s">
        <v>1601</v>
      </c>
      <c r="Q280" s="133" t="s">
        <v>1755</v>
      </c>
      <c r="R280" s="142" t="s">
        <v>1601</v>
      </c>
      <c r="S280" s="174" t="s">
        <v>1601</v>
      </c>
      <c r="T280" s="175" t="s">
        <v>1601</v>
      </c>
      <c r="U280" s="133" t="s">
        <v>1756</v>
      </c>
      <c r="V280" s="133" t="s">
        <v>1754</v>
      </c>
      <c r="W280" s="133" t="str">
        <f>IF([Access_Indicator2]="Yes","No service",IF([Access_Indicator3]="Available", "Improved",IF([Access_Indicator4]="No", "Limited",IF(AND([Access_Indicator4]="yes", [Access_Indicator5]&lt;=[Access_Indicator6]),"Basic","Limited"))))</f>
        <v>No service</v>
      </c>
      <c r="X280" s="133" t="str">
        <f>IF([Use_Indicator1]="", "Fill in data", IF([Use_Indicator1]="All", "Improved", IF([Use_Indicator1]="Some", "Basic", IF([Use_Indicator1]="No use", "No Service"))))</f>
        <v>Improved</v>
      </c>
      <c r="Y280" s="134" t="s">
        <v>1601</v>
      </c>
      <c r="Z280" s="134" t="str">
        <f>IF(S280="No data", "No Data", IF([Reliability_Indicator2]="Yes","No Service", IF(S280="Routine", "Improved", IF(S280="Unreliable", "Basic", IF(S280="No O&amp;M", "No service")))))</f>
        <v>No Data</v>
      </c>
      <c r="AA280" s="133" t="str">
        <f>IF([EnvPro_Indicator1]="", "Fill in data", IF([EnvPro_Indicator1]="Significant pollution", "No service", IF(AND([EnvPro_Indicator1]="Not polluting groundwater &amp; not untreated in river", [EnvPro_Indicator2]="No"),"Basic", IF([EnvPro_Indicator2]="Yes", "Improved"))))</f>
        <v>Basic</v>
      </c>
      <c r="AB280" s="134" t="str">
        <f t="shared" si="4"/>
        <v>No Service</v>
      </c>
      <c r="AC280" s="134" t="str">
        <f>IF(OR(San[[#This Row],[Access_SL1]]="No data",San[[#This Row],[Use_SL1]]="No data",San[[#This Row],[Reliability_SL1]]="No data",San[[#This Row],[EnvPro_SL1]]="No data"),"Incomplete", "Complete")</f>
        <v>Incomplete</v>
      </c>
      <c r="AD280" s="176">
        <v>0</v>
      </c>
      <c r="AE280" s="176">
        <v>0</v>
      </c>
      <c r="AF280" s="136">
        <v>0.12168410805548793</v>
      </c>
      <c r="AG280" s="136">
        <v>145.34390036795924</v>
      </c>
      <c r="AH280" s="136" t="s">
        <v>1601</v>
      </c>
      <c r="AW280" s="1">
        <f>IFERROR(VLOOKUP(San[[#This Row],[Access_SL1]],$AS$5:$AT$8,2,FALSE),"Error")</f>
        <v>0</v>
      </c>
      <c r="AX280" s="1">
        <f>IFERROR(VLOOKUP(San[[#This Row],[Use_SL1]],$AS$5:$AT$8,2,FALSE),"Error")</f>
        <v>3</v>
      </c>
      <c r="AY280" s="1" t="str">
        <f>IFERROR(VLOOKUP(San[[#This Row],[Use_SL2]],$AS$5:$AT$8,2,FALSE),"Error")</f>
        <v>Error</v>
      </c>
      <c r="AZ280" s="1" t="str">
        <f>IFERROR(VLOOKUP(San[[#This Row],[Reliability_SL1]],$AS$5:$AT$8,2,FALSE),"Error")</f>
        <v>Error</v>
      </c>
      <c r="BA280" s="1">
        <f>IFERROR(VLOOKUP(San[[#This Row],[EnvPro_SL1]],$AS$5:$AT$8,2,FALSE),"Error")</f>
        <v>2</v>
      </c>
    </row>
    <row r="281" spans="2:53">
      <c r="B281" s="133" t="s">
        <v>600</v>
      </c>
      <c r="C281" s="171" t="s">
        <v>1650</v>
      </c>
      <c r="D281" s="171" t="s">
        <v>1646</v>
      </c>
      <c r="E281" s="171" t="s">
        <v>163</v>
      </c>
      <c r="F281" s="172" t="s">
        <v>1619</v>
      </c>
      <c r="G281" s="173" t="s">
        <v>1897</v>
      </c>
      <c r="H281" s="50" t="s">
        <v>1786</v>
      </c>
      <c r="I281" s="50" t="s">
        <v>18</v>
      </c>
      <c r="J281" s="133" t="s">
        <v>1751</v>
      </c>
      <c r="K281" s="50" t="s">
        <v>1752</v>
      </c>
      <c r="L281" s="50" t="s">
        <v>1753</v>
      </c>
      <c r="M281" s="133" t="s">
        <v>1754</v>
      </c>
      <c r="N281" s="133" t="s">
        <v>1601</v>
      </c>
      <c r="O281" s="133" t="s">
        <v>1601</v>
      </c>
      <c r="P281" s="133" t="s">
        <v>1601</v>
      </c>
      <c r="Q281" s="133" t="s">
        <v>1755</v>
      </c>
      <c r="R281" s="142" t="s">
        <v>1601</v>
      </c>
      <c r="S281" s="174" t="s">
        <v>1601</v>
      </c>
      <c r="T281" s="175" t="s">
        <v>1601</v>
      </c>
      <c r="U281" s="133" t="s">
        <v>1756</v>
      </c>
      <c r="V281" s="133" t="s">
        <v>1754</v>
      </c>
      <c r="W281" s="133" t="str">
        <f>IF([Access_Indicator2]="Yes","No service",IF([Access_Indicator3]="Available", "Improved",IF([Access_Indicator4]="No", "Limited",IF(AND([Access_Indicator4]="yes", [Access_Indicator5]&lt;=[Access_Indicator6]),"Basic","Limited"))))</f>
        <v>No service</v>
      </c>
      <c r="X281" s="133" t="str">
        <f>IF([Use_Indicator1]="", "Fill in data", IF([Use_Indicator1]="All", "Improved", IF([Use_Indicator1]="Some", "Basic", IF([Use_Indicator1]="No use", "No Service"))))</f>
        <v>Improved</v>
      </c>
      <c r="Y281" s="134" t="s">
        <v>1601</v>
      </c>
      <c r="Z281" s="134" t="str">
        <f>IF(S281="No data", "No Data", IF([Reliability_Indicator2]="Yes","No Service", IF(S281="Routine", "Improved", IF(S281="Unreliable", "Basic", IF(S281="No O&amp;M", "No service")))))</f>
        <v>No Data</v>
      </c>
      <c r="AA281" s="133" t="str">
        <f>IF([EnvPro_Indicator1]="", "Fill in data", IF([EnvPro_Indicator1]="Significant pollution", "No service", IF(AND([EnvPro_Indicator1]="Not polluting groundwater &amp; not untreated in river", [EnvPro_Indicator2]="No"),"Basic", IF([EnvPro_Indicator2]="Yes", "Improved"))))</f>
        <v>Basic</v>
      </c>
      <c r="AB281" s="134" t="str">
        <f t="shared" si="4"/>
        <v>No Service</v>
      </c>
      <c r="AC281" s="134" t="str">
        <f>IF(OR(San[[#This Row],[Access_SL1]]="No data",San[[#This Row],[Use_SL1]]="No data",San[[#This Row],[Reliability_SL1]]="No data",San[[#This Row],[EnvPro_SL1]]="No data"),"Incomplete", "Complete")</f>
        <v>Incomplete</v>
      </c>
      <c r="AD281" s="176">
        <v>0</v>
      </c>
      <c r="AE281" s="176">
        <v>0</v>
      </c>
      <c r="AF281" s="136">
        <v>0.12168410805548793</v>
      </c>
      <c r="AG281" s="136">
        <v>73.591848287574294</v>
      </c>
      <c r="AH281" s="136" t="s">
        <v>1601</v>
      </c>
      <c r="AW281" s="1">
        <f>IFERROR(VLOOKUP(San[[#This Row],[Access_SL1]],$AS$5:$AT$8,2,FALSE),"Error")</f>
        <v>0</v>
      </c>
      <c r="AX281" s="1">
        <f>IFERROR(VLOOKUP(San[[#This Row],[Use_SL1]],$AS$5:$AT$8,2,FALSE),"Error")</f>
        <v>3</v>
      </c>
      <c r="AY281" s="1" t="str">
        <f>IFERROR(VLOOKUP(San[[#This Row],[Use_SL2]],$AS$5:$AT$8,2,FALSE),"Error")</f>
        <v>Error</v>
      </c>
      <c r="AZ281" s="1" t="str">
        <f>IFERROR(VLOOKUP(San[[#This Row],[Reliability_SL1]],$AS$5:$AT$8,2,FALSE),"Error")</f>
        <v>Error</v>
      </c>
      <c r="BA281" s="1">
        <f>IFERROR(VLOOKUP(San[[#This Row],[EnvPro_SL1]],$AS$5:$AT$8,2,FALSE),"Error")</f>
        <v>2</v>
      </c>
    </row>
    <row r="282" spans="2:53">
      <c r="B282" s="133" t="s">
        <v>601</v>
      </c>
      <c r="C282" s="171" t="s">
        <v>1650</v>
      </c>
      <c r="D282" s="171" t="s">
        <v>1646</v>
      </c>
      <c r="E282" s="171" t="s">
        <v>163</v>
      </c>
      <c r="F282" s="172" t="s">
        <v>1619</v>
      </c>
      <c r="G282" s="173" t="s">
        <v>1898</v>
      </c>
      <c r="H282" s="50" t="s">
        <v>1783</v>
      </c>
      <c r="I282" s="50" t="s">
        <v>18</v>
      </c>
      <c r="J282" s="133" t="s">
        <v>1751</v>
      </c>
      <c r="K282" s="50" t="s">
        <v>1752</v>
      </c>
      <c r="L282" s="50" t="s">
        <v>1753</v>
      </c>
      <c r="M282" s="133" t="s">
        <v>1754</v>
      </c>
      <c r="N282" s="133" t="s">
        <v>1601</v>
      </c>
      <c r="O282" s="133" t="s">
        <v>1601</v>
      </c>
      <c r="P282" s="133" t="s">
        <v>1601</v>
      </c>
      <c r="Q282" s="133" t="s">
        <v>1755</v>
      </c>
      <c r="R282" s="142" t="s">
        <v>1601</v>
      </c>
      <c r="S282" s="174" t="s">
        <v>1601</v>
      </c>
      <c r="T282" s="175" t="s">
        <v>1601</v>
      </c>
      <c r="U282" s="133" t="s">
        <v>1756</v>
      </c>
      <c r="V282" s="133" t="s">
        <v>1754</v>
      </c>
      <c r="W282" s="133" t="str">
        <f>IF([Access_Indicator2]="Yes","No service",IF([Access_Indicator3]="Available", "Improved",IF([Access_Indicator4]="No", "Limited",IF(AND([Access_Indicator4]="yes", [Access_Indicator5]&lt;=[Access_Indicator6]),"Basic","Limited"))))</f>
        <v>No service</v>
      </c>
      <c r="X282" s="133" t="str">
        <f>IF([Use_Indicator1]="", "Fill in data", IF([Use_Indicator1]="All", "Improved", IF([Use_Indicator1]="Some", "Basic", IF([Use_Indicator1]="No use", "No Service"))))</f>
        <v>Improved</v>
      </c>
      <c r="Y282" s="134" t="s">
        <v>1601</v>
      </c>
      <c r="Z282" s="134" t="str">
        <f>IF(S282="No data", "No Data", IF([Reliability_Indicator2]="Yes","No Service", IF(S282="Routine", "Improved", IF(S282="Unreliable", "Basic", IF(S282="No O&amp;M", "No service")))))</f>
        <v>No Data</v>
      </c>
      <c r="AA282" s="133" t="str">
        <f>IF([EnvPro_Indicator1]="", "Fill in data", IF([EnvPro_Indicator1]="Significant pollution", "No service", IF(AND([EnvPro_Indicator1]="Not polluting groundwater &amp; not untreated in river", [EnvPro_Indicator2]="No"),"Basic", IF([EnvPro_Indicator2]="Yes", "Improved"))))</f>
        <v>Basic</v>
      </c>
      <c r="AB282" s="134" t="str">
        <f t="shared" si="4"/>
        <v>No Service</v>
      </c>
      <c r="AC282" s="134" t="str">
        <f>IF(OR(San[[#This Row],[Access_SL1]]="No data",San[[#This Row],[Use_SL1]]="No data",San[[#This Row],[Reliability_SL1]]="No data",San[[#This Row],[EnvPro_SL1]]="No data"),"Incomplete", "Complete")</f>
        <v>Incomplete</v>
      </c>
      <c r="AD282" s="176">
        <v>0</v>
      </c>
      <c r="AE282" s="176">
        <v>0</v>
      </c>
      <c r="AF282" s="136">
        <v>0.12168410805548793</v>
      </c>
      <c r="AG282" s="136">
        <v>69.912255873195576</v>
      </c>
      <c r="AH282" s="136" t="s">
        <v>1601</v>
      </c>
      <c r="AW282" s="1">
        <f>IFERROR(VLOOKUP(San[[#This Row],[Access_SL1]],$AS$5:$AT$8,2,FALSE),"Error")</f>
        <v>0</v>
      </c>
      <c r="AX282" s="1">
        <f>IFERROR(VLOOKUP(San[[#This Row],[Use_SL1]],$AS$5:$AT$8,2,FALSE),"Error")</f>
        <v>3</v>
      </c>
      <c r="AY282" s="1" t="str">
        <f>IFERROR(VLOOKUP(San[[#This Row],[Use_SL2]],$AS$5:$AT$8,2,FALSE),"Error")</f>
        <v>Error</v>
      </c>
      <c r="AZ282" s="1" t="str">
        <f>IFERROR(VLOOKUP(San[[#This Row],[Reliability_SL1]],$AS$5:$AT$8,2,FALSE),"Error")</f>
        <v>Error</v>
      </c>
      <c r="BA282" s="1">
        <f>IFERROR(VLOOKUP(San[[#This Row],[EnvPro_SL1]],$AS$5:$AT$8,2,FALSE),"Error")</f>
        <v>2</v>
      </c>
    </row>
    <row r="283" spans="2:53">
      <c r="B283" s="133" t="s">
        <v>602</v>
      </c>
      <c r="C283" s="171" t="s">
        <v>1650</v>
      </c>
      <c r="D283" s="171" t="s">
        <v>1646</v>
      </c>
      <c r="E283" s="171" t="s">
        <v>163</v>
      </c>
      <c r="F283" s="172" t="s">
        <v>1619</v>
      </c>
      <c r="G283" s="173" t="s">
        <v>1899</v>
      </c>
      <c r="H283" s="50" t="s">
        <v>1786</v>
      </c>
      <c r="I283" s="50" t="s">
        <v>18</v>
      </c>
      <c r="J283" s="133" t="s">
        <v>1772</v>
      </c>
      <c r="K283" s="50" t="s">
        <v>1754</v>
      </c>
      <c r="L283" s="50" t="s">
        <v>1753</v>
      </c>
      <c r="M283" s="133" t="s">
        <v>1754</v>
      </c>
      <c r="N283" s="133" t="s">
        <v>1601</v>
      </c>
      <c r="O283" s="133" t="s">
        <v>1601</v>
      </c>
      <c r="P283" s="133" t="s">
        <v>1601</v>
      </c>
      <c r="Q283" s="133" t="s">
        <v>1755</v>
      </c>
      <c r="R283" s="142" t="s">
        <v>1601</v>
      </c>
      <c r="S283" s="174" t="s">
        <v>1601</v>
      </c>
      <c r="T283" s="175" t="s">
        <v>1752</v>
      </c>
      <c r="U283" s="133" t="s">
        <v>1756</v>
      </c>
      <c r="V283" s="133" t="s">
        <v>1754</v>
      </c>
      <c r="W283" s="133" t="str">
        <f>IF([Access_Indicator2]="Yes","No service",IF([Access_Indicator3]="Available", "Improved",IF([Access_Indicator4]="No", "Limited",IF(AND([Access_Indicator4]="yes", [Access_Indicator5]&lt;=[Access_Indicator6]),"Basic","Limited"))))</f>
        <v>Limited</v>
      </c>
      <c r="X283" s="133" t="str">
        <f>IF([Use_Indicator1]="", "Fill in data", IF([Use_Indicator1]="All", "Improved", IF([Use_Indicator1]="Some", "Basic", IF([Use_Indicator1]="No use", "No Service"))))</f>
        <v>Improved</v>
      </c>
      <c r="Y283" s="134" t="s">
        <v>1601</v>
      </c>
      <c r="Z283" s="134" t="str">
        <f>IF(S283="No data", "No Data", IF([Reliability_Indicator2]="Yes","No Service", IF(S283="Routine", "Improved", IF(S283="Unreliable", "Basic", IF(S283="No O&amp;M", "No service")))))</f>
        <v>No Data</v>
      </c>
      <c r="AA283" s="133" t="str">
        <f>IF([EnvPro_Indicator1]="", "Fill in data", IF([EnvPro_Indicator1]="Significant pollution", "No service", IF(AND([EnvPro_Indicator1]="Not polluting groundwater &amp; not untreated in river", [EnvPro_Indicator2]="No"),"Basic", IF([EnvPro_Indicator2]="Yes", "Improved"))))</f>
        <v>Basic</v>
      </c>
      <c r="AB283" s="134" t="str">
        <f t="shared" si="4"/>
        <v>Limited</v>
      </c>
      <c r="AC283" s="134" t="str">
        <f>IF(OR(San[[#This Row],[Access_SL1]]="No data",San[[#This Row],[Use_SL1]]="No data",San[[#This Row],[Reliability_SL1]]="No data",San[[#This Row],[EnvPro_SL1]]="No data"),"Incomplete", "Complete")</f>
        <v>Incomplete</v>
      </c>
      <c r="AD283" s="176">
        <v>0</v>
      </c>
      <c r="AE283" s="176">
        <v>0</v>
      </c>
      <c r="AF283" s="136">
        <v>0.12168410805548793</v>
      </c>
      <c r="AG283" s="136">
        <v>36.795924143787147</v>
      </c>
      <c r="AH283" s="136" t="s">
        <v>1601</v>
      </c>
      <c r="AW283" s="1">
        <f>IFERROR(VLOOKUP(San[[#This Row],[Access_SL1]],$AS$5:$AT$8,2,FALSE),"Error")</f>
        <v>1</v>
      </c>
      <c r="AX283" s="1">
        <f>IFERROR(VLOOKUP(San[[#This Row],[Use_SL1]],$AS$5:$AT$8,2,FALSE),"Error")</f>
        <v>3</v>
      </c>
      <c r="AY283" s="1" t="str">
        <f>IFERROR(VLOOKUP(San[[#This Row],[Use_SL2]],$AS$5:$AT$8,2,FALSE),"Error")</f>
        <v>Error</v>
      </c>
      <c r="AZ283" s="1" t="str">
        <f>IFERROR(VLOOKUP(San[[#This Row],[Reliability_SL1]],$AS$5:$AT$8,2,FALSE),"Error")</f>
        <v>Error</v>
      </c>
      <c r="BA283" s="1">
        <f>IFERROR(VLOOKUP(San[[#This Row],[EnvPro_SL1]],$AS$5:$AT$8,2,FALSE),"Error")</f>
        <v>2</v>
      </c>
    </row>
    <row r="284" spans="2:53">
      <c r="B284" s="133" t="s">
        <v>603</v>
      </c>
      <c r="C284" s="171" t="s">
        <v>1650</v>
      </c>
      <c r="D284" s="171" t="s">
        <v>1646</v>
      </c>
      <c r="E284" s="171" t="s">
        <v>163</v>
      </c>
      <c r="F284" s="172" t="s">
        <v>1619</v>
      </c>
      <c r="G284" s="173" t="s">
        <v>1900</v>
      </c>
      <c r="H284" s="50" t="s">
        <v>1786</v>
      </c>
      <c r="I284" s="50" t="s">
        <v>18</v>
      </c>
      <c r="J284" s="133" t="s">
        <v>1751</v>
      </c>
      <c r="K284" s="50" t="s">
        <v>1752</v>
      </c>
      <c r="L284" s="50" t="s">
        <v>1753</v>
      </c>
      <c r="M284" s="133" t="s">
        <v>1754</v>
      </c>
      <c r="N284" s="133" t="s">
        <v>1601</v>
      </c>
      <c r="O284" s="133" t="s">
        <v>1601</v>
      </c>
      <c r="P284" s="133" t="s">
        <v>1601</v>
      </c>
      <c r="Q284" s="133" t="s">
        <v>1755</v>
      </c>
      <c r="R284" s="142" t="s">
        <v>1601</v>
      </c>
      <c r="S284" s="174" t="s">
        <v>1601</v>
      </c>
      <c r="T284" s="175" t="s">
        <v>1601</v>
      </c>
      <c r="U284" s="133" t="s">
        <v>1756</v>
      </c>
      <c r="V284" s="133" t="s">
        <v>1754</v>
      </c>
      <c r="W284" s="133" t="str">
        <f>IF([Access_Indicator2]="Yes","No service",IF([Access_Indicator3]="Available", "Improved",IF([Access_Indicator4]="No", "Limited",IF(AND([Access_Indicator4]="yes", [Access_Indicator5]&lt;=[Access_Indicator6]),"Basic","Limited"))))</f>
        <v>No service</v>
      </c>
      <c r="X284" s="133" t="str">
        <f>IF([Use_Indicator1]="", "Fill in data", IF([Use_Indicator1]="All", "Improved", IF([Use_Indicator1]="Some", "Basic", IF([Use_Indicator1]="No use", "No Service"))))</f>
        <v>Improved</v>
      </c>
      <c r="Y284" s="134" t="s">
        <v>1601</v>
      </c>
      <c r="Z284" s="134" t="str">
        <f>IF(S284="No data", "No Data", IF([Reliability_Indicator2]="Yes","No Service", IF(S284="Routine", "Improved", IF(S284="Unreliable", "Basic", IF(S284="No O&amp;M", "No service")))))</f>
        <v>No Data</v>
      </c>
      <c r="AA284" s="133" t="str">
        <f>IF([EnvPro_Indicator1]="", "Fill in data", IF([EnvPro_Indicator1]="Significant pollution", "No service", IF(AND([EnvPro_Indicator1]="Not polluting groundwater &amp; not untreated in river", [EnvPro_Indicator2]="No"),"Basic", IF([EnvPro_Indicator2]="Yes", "Improved"))))</f>
        <v>Basic</v>
      </c>
      <c r="AB284" s="134" t="str">
        <f t="shared" si="4"/>
        <v>No Service</v>
      </c>
      <c r="AC284" s="134" t="str">
        <f>IF(OR(San[[#This Row],[Access_SL1]]="No data",San[[#This Row],[Use_SL1]]="No data",San[[#This Row],[Reliability_SL1]]="No data",San[[#This Row],[EnvPro_SL1]]="No data"),"Incomplete", "Complete")</f>
        <v>Incomplete</v>
      </c>
      <c r="AD284" s="176">
        <v>0</v>
      </c>
      <c r="AE284" s="176">
        <v>0</v>
      </c>
      <c r="AF284" s="136">
        <v>0.12168410805548793</v>
      </c>
      <c r="AG284" s="136">
        <v>45.994905179733934</v>
      </c>
      <c r="AH284" s="136" t="s">
        <v>1601</v>
      </c>
      <c r="AW284" s="1">
        <f>IFERROR(VLOOKUP(San[[#This Row],[Access_SL1]],$AS$5:$AT$8,2,FALSE),"Error")</f>
        <v>0</v>
      </c>
      <c r="AX284" s="1">
        <f>IFERROR(VLOOKUP(San[[#This Row],[Use_SL1]],$AS$5:$AT$8,2,FALSE),"Error")</f>
        <v>3</v>
      </c>
      <c r="AY284" s="1" t="str">
        <f>IFERROR(VLOOKUP(San[[#This Row],[Use_SL2]],$AS$5:$AT$8,2,FALSE),"Error")</f>
        <v>Error</v>
      </c>
      <c r="AZ284" s="1" t="str">
        <f>IFERROR(VLOOKUP(San[[#This Row],[Reliability_SL1]],$AS$5:$AT$8,2,FALSE),"Error")</f>
        <v>Error</v>
      </c>
      <c r="BA284" s="1">
        <f>IFERROR(VLOOKUP(San[[#This Row],[EnvPro_SL1]],$AS$5:$AT$8,2,FALSE),"Error")</f>
        <v>2</v>
      </c>
    </row>
    <row r="285" spans="2:53">
      <c r="B285" s="133" t="s">
        <v>604</v>
      </c>
      <c r="C285" s="171" t="s">
        <v>1650</v>
      </c>
      <c r="D285" s="171" t="s">
        <v>1646</v>
      </c>
      <c r="E285" s="171" t="s">
        <v>163</v>
      </c>
      <c r="F285" s="172" t="s">
        <v>1619</v>
      </c>
      <c r="G285" s="173" t="s">
        <v>1901</v>
      </c>
      <c r="H285" s="50" t="s">
        <v>1786</v>
      </c>
      <c r="I285" s="50" t="s">
        <v>18</v>
      </c>
      <c r="J285" s="133" t="s">
        <v>1772</v>
      </c>
      <c r="K285" s="50" t="s">
        <v>1754</v>
      </c>
      <c r="L285" s="50" t="s">
        <v>1753</v>
      </c>
      <c r="M285" s="133" t="s">
        <v>1754</v>
      </c>
      <c r="N285" s="133" t="s">
        <v>1601</v>
      </c>
      <c r="O285" s="133" t="s">
        <v>1601</v>
      </c>
      <c r="P285" s="133" t="s">
        <v>1601</v>
      </c>
      <c r="Q285" s="133" t="s">
        <v>1755</v>
      </c>
      <c r="R285" s="142" t="s">
        <v>1601</v>
      </c>
      <c r="S285" s="174" t="s">
        <v>1601</v>
      </c>
      <c r="T285" s="175" t="s">
        <v>1752</v>
      </c>
      <c r="U285" s="133" t="s">
        <v>1756</v>
      </c>
      <c r="V285" s="133" t="s">
        <v>1754</v>
      </c>
      <c r="W285" s="133" t="str">
        <f>IF([Access_Indicator2]="Yes","No service",IF([Access_Indicator3]="Available", "Improved",IF([Access_Indicator4]="No", "Limited",IF(AND([Access_Indicator4]="yes", [Access_Indicator5]&lt;=[Access_Indicator6]),"Basic","Limited"))))</f>
        <v>Limited</v>
      </c>
      <c r="X285" s="133" t="str">
        <f>IF([Use_Indicator1]="", "Fill in data", IF([Use_Indicator1]="All", "Improved", IF([Use_Indicator1]="Some", "Basic", IF([Use_Indicator1]="No use", "No Service"))))</f>
        <v>Improved</v>
      </c>
      <c r="Y285" s="134" t="s">
        <v>1601</v>
      </c>
      <c r="Z285" s="134" t="str">
        <f>IF(S285="No data", "No Data", IF([Reliability_Indicator2]="Yes","No Service", IF(S285="Routine", "Improved", IF(S285="Unreliable", "Basic", IF(S285="No O&amp;M", "No service")))))</f>
        <v>No Data</v>
      </c>
      <c r="AA285" s="133" t="str">
        <f>IF([EnvPro_Indicator1]="", "Fill in data", IF([EnvPro_Indicator1]="Significant pollution", "No service", IF(AND([EnvPro_Indicator1]="Not polluting groundwater &amp; not untreated in river", [EnvPro_Indicator2]="No"),"Basic", IF([EnvPro_Indicator2]="Yes", "Improved"))))</f>
        <v>Basic</v>
      </c>
      <c r="AB285" s="134" t="str">
        <f t="shared" si="4"/>
        <v>Limited</v>
      </c>
      <c r="AC285" s="134" t="str">
        <f>IF(OR(San[[#This Row],[Access_SL1]]="No data",San[[#This Row],[Use_SL1]]="No data",San[[#This Row],[Reliability_SL1]]="No data",San[[#This Row],[EnvPro_SL1]]="No data"),"Incomplete", "Complete")</f>
        <v>Incomplete</v>
      </c>
      <c r="AD285" s="176">
        <v>0</v>
      </c>
      <c r="AE285" s="176">
        <v>0</v>
      </c>
      <c r="AF285" s="136">
        <v>0.12168410805548793</v>
      </c>
      <c r="AG285" s="136">
        <v>132.46532691763372</v>
      </c>
      <c r="AH285" s="136" t="s">
        <v>1601</v>
      </c>
      <c r="AW285" s="1">
        <f>IFERROR(VLOOKUP(San[[#This Row],[Access_SL1]],$AS$5:$AT$8,2,FALSE),"Error")</f>
        <v>1</v>
      </c>
      <c r="AX285" s="1">
        <f>IFERROR(VLOOKUP(San[[#This Row],[Use_SL1]],$AS$5:$AT$8,2,FALSE),"Error")</f>
        <v>3</v>
      </c>
      <c r="AY285" s="1" t="str">
        <f>IFERROR(VLOOKUP(San[[#This Row],[Use_SL2]],$AS$5:$AT$8,2,FALSE),"Error")</f>
        <v>Error</v>
      </c>
      <c r="AZ285" s="1" t="str">
        <f>IFERROR(VLOOKUP(San[[#This Row],[Reliability_SL1]],$AS$5:$AT$8,2,FALSE),"Error")</f>
        <v>Error</v>
      </c>
      <c r="BA285" s="1">
        <f>IFERROR(VLOOKUP(San[[#This Row],[EnvPro_SL1]],$AS$5:$AT$8,2,FALSE),"Error")</f>
        <v>2</v>
      </c>
    </row>
    <row r="286" spans="2:53">
      <c r="B286" s="133" t="s">
        <v>605</v>
      </c>
      <c r="C286" s="171" t="s">
        <v>1650</v>
      </c>
      <c r="D286" s="171" t="s">
        <v>1646</v>
      </c>
      <c r="E286" s="171" t="s">
        <v>163</v>
      </c>
      <c r="F286" s="172" t="s">
        <v>1619</v>
      </c>
      <c r="G286" s="173" t="s">
        <v>1902</v>
      </c>
      <c r="H286" s="50" t="s">
        <v>1786</v>
      </c>
      <c r="I286" s="50" t="s">
        <v>18</v>
      </c>
      <c r="J286" s="133" t="s">
        <v>1772</v>
      </c>
      <c r="K286" s="50" t="s">
        <v>1754</v>
      </c>
      <c r="L286" s="50" t="s">
        <v>1753</v>
      </c>
      <c r="M286" s="133" t="s">
        <v>1754</v>
      </c>
      <c r="N286" s="133" t="s">
        <v>1601</v>
      </c>
      <c r="O286" s="133" t="s">
        <v>1601</v>
      </c>
      <c r="P286" s="133" t="s">
        <v>1601</v>
      </c>
      <c r="Q286" s="133" t="s">
        <v>1755</v>
      </c>
      <c r="R286" s="142" t="s">
        <v>1601</v>
      </c>
      <c r="S286" s="174" t="s">
        <v>1601</v>
      </c>
      <c r="T286" s="175" t="s">
        <v>1752</v>
      </c>
      <c r="U286" s="133" t="s">
        <v>1756</v>
      </c>
      <c r="V286" s="133" t="s">
        <v>1754</v>
      </c>
      <c r="W286" s="133" t="str">
        <f>IF([Access_Indicator2]="Yes","No service",IF([Access_Indicator3]="Available", "Improved",IF([Access_Indicator4]="No", "Limited",IF(AND([Access_Indicator4]="yes", [Access_Indicator5]&lt;=[Access_Indicator6]),"Basic","Limited"))))</f>
        <v>Limited</v>
      </c>
      <c r="X286" s="133" t="str">
        <f>IF([Use_Indicator1]="", "Fill in data", IF([Use_Indicator1]="All", "Improved", IF([Use_Indicator1]="Some", "Basic", IF([Use_Indicator1]="No use", "No Service"))))</f>
        <v>Improved</v>
      </c>
      <c r="Y286" s="134" t="s">
        <v>1601</v>
      </c>
      <c r="Z286" s="134" t="str">
        <f>IF(S286="No data", "No Data", IF([Reliability_Indicator2]="Yes","No Service", IF(S286="Routine", "Improved", IF(S286="Unreliable", "Basic", IF(S286="No O&amp;M", "No service")))))</f>
        <v>No Data</v>
      </c>
      <c r="AA286" s="133" t="str">
        <f>IF([EnvPro_Indicator1]="", "Fill in data", IF([EnvPro_Indicator1]="Significant pollution", "No service", IF(AND([EnvPro_Indicator1]="Not polluting groundwater &amp; not untreated in river", [EnvPro_Indicator2]="No"),"Basic", IF([EnvPro_Indicator2]="Yes", "Improved"))))</f>
        <v>Basic</v>
      </c>
      <c r="AB286" s="134" t="str">
        <f t="shared" si="4"/>
        <v>Limited</v>
      </c>
      <c r="AC286" s="134" t="str">
        <f>IF(OR(San[[#This Row],[Access_SL1]]="No data",San[[#This Row],[Use_SL1]]="No data",San[[#This Row],[Reliability_SL1]]="No data",San[[#This Row],[EnvPro_SL1]]="No data"),"Incomplete", "Complete")</f>
        <v>Incomplete</v>
      </c>
      <c r="AD286" s="176">
        <v>0</v>
      </c>
      <c r="AE286" s="176">
        <v>0</v>
      </c>
      <c r="AF286" s="136">
        <v>0.12168410805548793</v>
      </c>
      <c r="AG286" s="136">
        <v>84.630625530710446</v>
      </c>
      <c r="AH286" s="136" t="s">
        <v>1601</v>
      </c>
      <c r="AW286" s="1">
        <f>IFERROR(VLOOKUP(San[[#This Row],[Access_SL1]],$AS$5:$AT$8,2,FALSE),"Error")</f>
        <v>1</v>
      </c>
      <c r="AX286" s="1">
        <f>IFERROR(VLOOKUP(San[[#This Row],[Use_SL1]],$AS$5:$AT$8,2,FALSE),"Error")</f>
        <v>3</v>
      </c>
      <c r="AY286" s="1" t="str">
        <f>IFERROR(VLOOKUP(San[[#This Row],[Use_SL2]],$AS$5:$AT$8,2,FALSE),"Error")</f>
        <v>Error</v>
      </c>
      <c r="AZ286" s="1" t="str">
        <f>IFERROR(VLOOKUP(San[[#This Row],[Reliability_SL1]],$AS$5:$AT$8,2,FALSE),"Error")</f>
        <v>Error</v>
      </c>
      <c r="BA286" s="1">
        <f>IFERROR(VLOOKUP(San[[#This Row],[EnvPro_SL1]],$AS$5:$AT$8,2,FALSE),"Error")</f>
        <v>2</v>
      </c>
    </row>
    <row r="287" spans="2:53">
      <c r="B287" s="133" t="s">
        <v>606</v>
      </c>
      <c r="C287" s="171" t="s">
        <v>1650</v>
      </c>
      <c r="D287" s="171" t="s">
        <v>1646</v>
      </c>
      <c r="E287" s="171" t="s">
        <v>163</v>
      </c>
      <c r="F287" s="172" t="s">
        <v>1619</v>
      </c>
      <c r="G287" s="173" t="s">
        <v>1903</v>
      </c>
      <c r="H287" s="50" t="s">
        <v>1786</v>
      </c>
      <c r="I287" s="50" t="s">
        <v>18</v>
      </c>
      <c r="J287" s="133" t="s">
        <v>1772</v>
      </c>
      <c r="K287" s="50" t="s">
        <v>1754</v>
      </c>
      <c r="L287" s="50" t="s">
        <v>1753</v>
      </c>
      <c r="M287" s="133" t="s">
        <v>1754</v>
      </c>
      <c r="N287" s="133" t="s">
        <v>1601</v>
      </c>
      <c r="O287" s="133" t="s">
        <v>1601</v>
      </c>
      <c r="P287" s="133" t="s">
        <v>1601</v>
      </c>
      <c r="Q287" s="133" t="s">
        <v>1755</v>
      </c>
      <c r="R287" s="142" t="s">
        <v>1601</v>
      </c>
      <c r="S287" s="174" t="s">
        <v>1601</v>
      </c>
      <c r="T287" s="175" t="s">
        <v>1752</v>
      </c>
      <c r="U287" s="133" t="s">
        <v>1756</v>
      </c>
      <c r="V287" s="133" t="s">
        <v>1754</v>
      </c>
      <c r="W287" s="133" t="str">
        <f>IF([Access_Indicator2]="Yes","No service",IF([Access_Indicator3]="Available", "Improved",IF([Access_Indicator4]="No", "Limited",IF(AND([Access_Indicator4]="yes", [Access_Indicator5]&lt;=[Access_Indicator6]),"Basic","Limited"))))</f>
        <v>Limited</v>
      </c>
      <c r="X287" s="133" t="str">
        <f>IF([Use_Indicator1]="", "Fill in data", IF([Use_Indicator1]="All", "Improved", IF([Use_Indicator1]="Some", "Basic", IF([Use_Indicator1]="No use", "No Service"))))</f>
        <v>Improved</v>
      </c>
      <c r="Y287" s="134" t="s">
        <v>1601</v>
      </c>
      <c r="Z287" s="134" t="str">
        <f>IF(S287="No data", "No Data", IF([Reliability_Indicator2]="Yes","No Service", IF(S287="Routine", "Improved", IF(S287="Unreliable", "Basic", IF(S287="No O&amp;M", "No service")))))</f>
        <v>No Data</v>
      </c>
      <c r="AA287" s="133" t="str">
        <f>IF([EnvPro_Indicator1]="", "Fill in data", IF([EnvPro_Indicator1]="Significant pollution", "No service", IF(AND([EnvPro_Indicator1]="Not polluting groundwater &amp; not untreated in river", [EnvPro_Indicator2]="No"),"Basic", IF([EnvPro_Indicator2]="Yes", "Improved"))))</f>
        <v>Basic</v>
      </c>
      <c r="AB287" s="134" t="str">
        <f t="shared" si="4"/>
        <v>Limited</v>
      </c>
      <c r="AC287" s="134" t="str">
        <f>IF(OR(San[[#This Row],[Access_SL1]]="No data",San[[#This Row],[Use_SL1]]="No data",San[[#This Row],[Reliability_SL1]]="No data",San[[#This Row],[EnvPro_SL1]]="No data"),"Incomplete", "Complete")</f>
        <v>Incomplete</v>
      </c>
      <c r="AD287" s="176">
        <v>0</v>
      </c>
      <c r="AE287" s="176">
        <v>0</v>
      </c>
      <c r="AF287" s="136">
        <v>0.12168410805548793</v>
      </c>
      <c r="AG287" s="136">
        <v>73.591848287574294</v>
      </c>
      <c r="AH287" s="136" t="s">
        <v>1601</v>
      </c>
      <c r="AW287" s="1">
        <f>IFERROR(VLOOKUP(San[[#This Row],[Access_SL1]],$AS$5:$AT$8,2,FALSE),"Error")</f>
        <v>1</v>
      </c>
      <c r="AX287" s="1">
        <f>IFERROR(VLOOKUP(San[[#This Row],[Use_SL1]],$AS$5:$AT$8,2,FALSE),"Error")</f>
        <v>3</v>
      </c>
      <c r="AY287" s="1" t="str">
        <f>IFERROR(VLOOKUP(San[[#This Row],[Use_SL2]],$AS$5:$AT$8,2,FALSE),"Error")</f>
        <v>Error</v>
      </c>
      <c r="AZ287" s="1" t="str">
        <f>IFERROR(VLOOKUP(San[[#This Row],[Reliability_SL1]],$AS$5:$AT$8,2,FALSE),"Error")</f>
        <v>Error</v>
      </c>
      <c r="BA287" s="1">
        <f>IFERROR(VLOOKUP(San[[#This Row],[EnvPro_SL1]],$AS$5:$AT$8,2,FALSE),"Error")</f>
        <v>2</v>
      </c>
    </row>
    <row r="288" spans="2:53">
      <c r="B288" s="133" t="s">
        <v>607</v>
      </c>
      <c r="C288" s="171" t="s">
        <v>1650</v>
      </c>
      <c r="D288" s="171" t="s">
        <v>1646</v>
      </c>
      <c r="E288" s="171" t="s">
        <v>163</v>
      </c>
      <c r="F288" s="172" t="s">
        <v>1619</v>
      </c>
      <c r="G288" s="173" t="s">
        <v>1904</v>
      </c>
      <c r="H288" s="50" t="s">
        <v>1783</v>
      </c>
      <c r="I288" s="50" t="s">
        <v>18</v>
      </c>
      <c r="J288" s="133" t="s">
        <v>1772</v>
      </c>
      <c r="K288" s="50" t="s">
        <v>1754</v>
      </c>
      <c r="L288" s="50" t="s">
        <v>1753</v>
      </c>
      <c r="M288" s="133" t="s">
        <v>1754</v>
      </c>
      <c r="N288" s="133" t="s">
        <v>1601</v>
      </c>
      <c r="O288" s="133" t="s">
        <v>1601</v>
      </c>
      <c r="P288" s="133" t="s">
        <v>1601</v>
      </c>
      <c r="Q288" s="133" t="s">
        <v>1755</v>
      </c>
      <c r="R288" s="142" t="s">
        <v>1601</v>
      </c>
      <c r="S288" s="174" t="s">
        <v>1601</v>
      </c>
      <c r="T288" s="175" t="s">
        <v>1754</v>
      </c>
      <c r="U288" s="133" t="s">
        <v>1756</v>
      </c>
      <c r="V288" s="133" t="s">
        <v>1754</v>
      </c>
      <c r="W288" s="133" t="str">
        <f>IF([Access_Indicator2]="Yes","No service",IF([Access_Indicator3]="Available", "Improved",IF([Access_Indicator4]="No", "Limited",IF(AND([Access_Indicator4]="yes", [Access_Indicator5]&lt;=[Access_Indicator6]),"Basic","Limited"))))</f>
        <v>Limited</v>
      </c>
      <c r="X288" s="133" t="str">
        <f>IF([Use_Indicator1]="", "Fill in data", IF([Use_Indicator1]="All", "Improved", IF([Use_Indicator1]="Some", "Basic", IF([Use_Indicator1]="No use", "No Service"))))</f>
        <v>Improved</v>
      </c>
      <c r="Y288" s="134" t="s">
        <v>1601</v>
      </c>
      <c r="Z288" s="134" t="str">
        <f>IF(S288="No data", "No Data", IF([Reliability_Indicator2]="Yes","No Service", IF(S288="Routine", "Improved", IF(S288="Unreliable", "Basic", IF(S288="No O&amp;M", "No service")))))</f>
        <v>No Data</v>
      </c>
      <c r="AA288" s="133" t="str">
        <f>IF([EnvPro_Indicator1]="", "Fill in data", IF([EnvPro_Indicator1]="Significant pollution", "No service", IF(AND([EnvPro_Indicator1]="Not polluting groundwater &amp; not untreated in river", [EnvPro_Indicator2]="No"),"Basic", IF([EnvPro_Indicator2]="Yes", "Improved"))))</f>
        <v>Basic</v>
      </c>
      <c r="AB288" s="134" t="str">
        <f t="shared" si="4"/>
        <v>Limited</v>
      </c>
      <c r="AC288" s="134" t="str">
        <f>IF(OR(San[[#This Row],[Access_SL1]]="No data",San[[#This Row],[Use_SL1]]="No data",San[[#This Row],[Reliability_SL1]]="No data",San[[#This Row],[EnvPro_SL1]]="No data"),"Incomplete", "Complete")</f>
        <v>Incomplete</v>
      </c>
      <c r="AD288" s="176">
        <v>0</v>
      </c>
      <c r="AE288" s="176">
        <v>0</v>
      </c>
      <c r="AF288" s="136">
        <v>0.12168410805548793</v>
      </c>
      <c r="AG288" s="136">
        <v>110.38777243136146</v>
      </c>
      <c r="AH288" s="136" t="s">
        <v>1601</v>
      </c>
      <c r="AW288" s="1">
        <f>IFERROR(VLOOKUP(San[[#This Row],[Access_SL1]],$AS$5:$AT$8,2,FALSE),"Error")</f>
        <v>1</v>
      </c>
      <c r="AX288" s="1">
        <f>IFERROR(VLOOKUP(San[[#This Row],[Use_SL1]],$AS$5:$AT$8,2,FALSE),"Error")</f>
        <v>3</v>
      </c>
      <c r="AY288" s="1" t="str">
        <f>IFERROR(VLOOKUP(San[[#This Row],[Use_SL2]],$AS$5:$AT$8,2,FALSE),"Error")</f>
        <v>Error</v>
      </c>
      <c r="AZ288" s="1" t="str">
        <f>IFERROR(VLOOKUP(San[[#This Row],[Reliability_SL1]],$AS$5:$AT$8,2,FALSE),"Error")</f>
        <v>Error</v>
      </c>
      <c r="BA288" s="1">
        <f>IFERROR(VLOOKUP(San[[#This Row],[EnvPro_SL1]],$AS$5:$AT$8,2,FALSE),"Error")</f>
        <v>2</v>
      </c>
    </row>
    <row r="289" spans="2:53">
      <c r="B289" s="133" t="s">
        <v>608</v>
      </c>
      <c r="C289" s="171" t="s">
        <v>1650</v>
      </c>
      <c r="D289" s="171" t="s">
        <v>1646</v>
      </c>
      <c r="E289" s="171" t="s">
        <v>163</v>
      </c>
      <c r="F289" s="172" t="s">
        <v>1619</v>
      </c>
      <c r="G289" s="173" t="s">
        <v>1847</v>
      </c>
      <c r="H289" s="50" t="s">
        <v>1783</v>
      </c>
      <c r="I289" s="50" t="s">
        <v>18</v>
      </c>
      <c r="J289" s="133" t="s">
        <v>1772</v>
      </c>
      <c r="K289" s="50" t="s">
        <v>1754</v>
      </c>
      <c r="L289" s="50" t="s">
        <v>1753</v>
      </c>
      <c r="M289" s="133" t="s">
        <v>1754</v>
      </c>
      <c r="N289" s="133" t="s">
        <v>1601</v>
      </c>
      <c r="O289" s="133" t="s">
        <v>1601</v>
      </c>
      <c r="P289" s="133" t="s">
        <v>1601</v>
      </c>
      <c r="Q289" s="133" t="s">
        <v>1755</v>
      </c>
      <c r="R289" s="142" t="s">
        <v>1601</v>
      </c>
      <c r="S289" s="174" t="s">
        <v>1601</v>
      </c>
      <c r="T289" s="175" t="s">
        <v>1754</v>
      </c>
      <c r="U289" s="133" t="s">
        <v>1756</v>
      </c>
      <c r="V289" s="133" t="s">
        <v>1754</v>
      </c>
      <c r="W289" s="133" t="str">
        <f>IF([Access_Indicator2]="Yes","No service",IF([Access_Indicator3]="Available", "Improved",IF([Access_Indicator4]="No", "Limited",IF(AND([Access_Indicator4]="yes", [Access_Indicator5]&lt;=[Access_Indicator6]),"Basic","Limited"))))</f>
        <v>Limited</v>
      </c>
      <c r="X289" s="133" t="str">
        <f>IF([Use_Indicator1]="", "Fill in data", IF([Use_Indicator1]="All", "Improved", IF([Use_Indicator1]="Some", "Basic", IF([Use_Indicator1]="No use", "No Service"))))</f>
        <v>Improved</v>
      </c>
      <c r="Y289" s="134" t="s">
        <v>1601</v>
      </c>
      <c r="Z289" s="134" t="str">
        <f>IF(S289="No data", "No Data", IF([Reliability_Indicator2]="Yes","No Service", IF(S289="Routine", "Improved", IF(S289="Unreliable", "Basic", IF(S289="No O&amp;M", "No service")))))</f>
        <v>No Data</v>
      </c>
      <c r="AA289" s="133" t="str">
        <f>IF([EnvPro_Indicator1]="", "Fill in data", IF([EnvPro_Indicator1]="Significant pollution", "No service", IF(AND([EnvPro_Indicator1]="Not polluting groundwater &amp; not untreated in river", [EnvPro_Indicator2]="No"),"Basic", IF([EnvPro_Indicator2]="Yes", "Improved"))))</f>
        <v>Basic</v>
      </c>
      <c r="AB289" s="134" t="str">
        <f t="shared" si="4"/>
        <v>Limited</v>
      </c>
      <c r="AC289" s="134" t="str">
        <f>IF(OR(San[[#This Row],[Access_SL1]]="No data",San[[#This Row],[Use_SL1]]="No data",San[[#This Row],[Reliability_SL1]]="No data",San[[#This Row],[EnvPro_SL1]]="No data"),"Incomplete", "Complete")</f>
        <v>Incomplete</v>
      </c>
      <c r="AD289" s="176">
        <v>0</v>
      </c>
      <c r="AE289" s="176">
        <v>0</v>
      </c>
      <c r="AF289" s="136">
        <v>0.12168410805548793</v>
      </c>
      <c r="AG289" s="136">
        <v>64.392867251627507</v>
      </c>
      <c r="AH289" s="136" t="s">
        <v>1601</v>
      </c>
      <c r="AW289" s="1">
        <f>IFERROR(VLOOKUP(San[[#This Row],[Access_SL1]],$AS$5:$AT$8,2,FALSE),"Error")</f>
        <v>1</v>
      </c>
      <c r="AX289" s="1">
        <f>IFERROR(VLOOKUP(San[[#This Row],[Use_SL1]],$AS$5:$AT$8,2,FALSE),"Error")</f>
        <v>3</v>
      </c>
      <c r="AY289" s="1" t="str">
        <f>IFERROR(VLOOKUP(San[[#This Row],[Use_SL2]],$AS$5:$AT$8,2,FALSE),"Error")</f>
        <v>Error</v>
      </c>
      <c r="AZ289" s="1" t="str">
        <f>IFERROR(VLOOKUP(San[[#This Row],[Reliability_SL1]],$AS$5:$AT$8,2,FALSE),"Error")</f>
        <v>Error</v>
      </c>
      <c r="BA289" s="1">
        <f>IFERROR(VLOOKUP(San[[#This Row],[EnvPro_SL1]],$AS$5:$AT$8,2,FALSE),"Error")</f>
        <v>2</v>
      </c>
    </row>
    <row r="290" spans="2:53">
      <c r="B290" s="133" t="s">
        <v>609</v>
      </c>
      <c r="C290" s="171" t="s">
        <v>1650</v>
      </c>
      <c r="D290" s="171" t="s">
        <v>1646</v>
      </c>
      <c r="E290" s="171" t="s">
        <v>163</v>
      </c>
      <c r="F290" s="172" t="s">
        <v>1619</v>
      </c>
      <c r="G290" s="173" t="s">
        <v>1905</v>
      </c>
      <c r="H290" s="50" t="s">
        <v>1783</v>
      </c>
      <c r="I290" s="50" t="s">
        <v>18</v>
      </c>
      <c r="J290" s="133" t="s">
        <v>1772</v>
      </c>
      <c r="K290" s="50" t="s">
        <v>1754</v>
      </c>
      <c r="L290" s="50" t="s">
        <v>1753</v>
      </c>
      <c r="M290" s="133" t="s">
        <v>1754</v>
      </c>
      <c r="N290" s="133" t="s">
        <v>1601</v>
      </c>
      <c r="O290" s="133" t="s">
        <v>1601</v>
      </c>
      <c r="P290" s="133" t="s">
        <v>1601</v>
      </c>
      <c r="Q290" s="133" t="s">
        <v>1755</v>
      </c>
      <c r="R290" s="142" t="s">
        <v>1601</v>
      </c>
      <c r="S290" s="174" t="s">
        <v>1601</v>
      </c>
      <c r="T290" s="175" t="s">
        <v>1754</v>
      </c>
      <c r="U290" s="133" t="s">
        <v>1756</v>
      </c>
      <c r="V290" s="133" t="s">
        <v>1754</v>
      </c>
      <c r="W290" s="133" t="str">
        <f>IF([Access_Indicator2]="Yes","No service",IF([Access_Indicator3]="Available", "Improved",IF([Access_Indicator4]="No", "Limited",IF(AND([Access_Indicator4]="yes", [Access_Indicator5]&lt;=[Access_Indicator6]),"Basic","Limited"))))</f>
        <v>Limited</v>
      </c>
      <c r="X290" s="133" t="str">
        <f>IF([Use_Indicator1]="", "Fill in data", IF([Use_Indicator1]="All", "Improved", IF([Use_Indicator1]="Some", "Basic", IF([Use_Indicator1]="No use", "No Service"))))</f>
        <v>Improved</v>
      </c>
      <c r="Y290" s="134" t="s">
        <v>1601</v>
      </c>
      <c r="Z290" s="134" t="str">
        <f>IF(S290="No data", "No Data", IF([Reliability_Indicator2]="Yes","No Service", IF(S290="Routine", "Improved", IF(S290="Unreliable", "Basic", IF(S290="No O&amp;M", "No service")))))</f>
        <v>No Data</v>
      </c>
      <c r="AA290" s="133" t="str">
        <f>IF([EnvPro_Indicator1]="", "Fill in data", IF([EnvPro_Indicator1]="Significant pollution", "No service", IF(AND([EnvPro_Indicator1]="Not polluting groundwater &amp; not untreated in river", [EnvPro_Indicator2]="No"),"Basic", IF([EnvPro_Indicator2]="Yes", "Improved"))))</f>
        <v>Basic</v>
      </c>
      <c r="AB290" s="134" t="str">
        <f t="shared" si="4"/>
        <v>Limited</v>
      </c>
      <c r="AC290" s="134" t="str">
        <f>IF(OR(San[[#This Row],[Access_SL1]]="No data",San[[#This Row],[Use_SL1]]="No data",San[[#This Row],[Reliability_SL1]]="No data",San[[#This Row],[EnvPro_SL1]]="No data"),"Incomplete", "Complete")</f>
        <v>Incomplete</v>
      </c>
      <c r="AD290" s="176">
        <v>0</v>
      </c>
      <c r="AE290" s="176">
        <v>0</v>
      </c>
      <c r="AF290" s="136">
        <v>0.12168410805548793</v>
      </c>
      <c r="AG290" s="136">
        <v>101.18879139541465</v>
      </c>
      <c r="AH290" s="136" t="s">
        <v>1601</v>
      </c>
      <c r="AW290" s="1">
        <f>IFERROR(VLOOKUP(San[[#This Row],[Access_SL1]],$AS$5:$AT$8,2,FALSE),"Error")</f>
        <v>1</v>
      </c>
      <c r="AX290" s="1">
        <f>IFERROR(VLOOKUP(San[[#This Row],[Use_SL1]],$AS$5:$AT$8,2,FALSE),"Error")</f>
        <v>3</v>
      </c>
      <c r="AY290" s="1" t="str">
        <f>IFERROR(VLOOKUP(San[[#This Row],[Use_SL2]],$AS$5:$AT$8,2,FALSE),"Error")</f>
        <v>Error</v>
      </c>
      <c r="AZ290" s="1" t="str">
        <f>IFERROR(VLOOKUP(San[[#This Row],[Reliability_SL1]],$AS$5:$AT$8,2,FALSE),"Error")</f>
        <v>Error</v>
      </c>
      <c r="BA290" s="1">
        <f>IFERROR(VLOOKUP(San[[#This Row],[EnvPro_SL1]],$AS$5:$AT$8,2,FALSE),"Error")</f>
        <v>2</v>
      </c>
    </row>
    <row r="291" spans="2:53">
      <c r="B291" s="133" t="s">
        <v>610</v>
      </c>
      <c r="C291" s="171" t="s">
        <v>1650</v>
      </c>
      <c r="D291" s="171" t="s">
        <v>1646</v>
      </c>
      <c r="E291" s="171" t="s">
        <v>163</v>
      </c>
      <c r="F291" s="172" t="s">
        <v>1619</v>
      </c>
      <c r="G291" s="173" t="s">
        <v>1846</v>
      </c>
      <c r="H291" s="50" t="s">
        <v>1786</v>
      </c>
      <c r="I291" s="50" t="s">
        <v>18</v>
      </c>
      <c r="J291" s="133" t="s">
        <v>1772</v>
      </c>
      <c r="K291" s="50" t="s">
        <v>1754</v>
      </c>
      <c r="L291" s="50" t="s">
        <v>1753</v>
      </c>
      <c r="M291" s="133" t="s">
        <v>1754</v>
      </c>
      <c r="N291" s="133" t="s">
        <v>1601</v>
      </c>
      <c r="O291" s="133" t="s">
        <v>1601</v>
      </c>
      <c r="P291" s="133" t="s">
        <v>1601</v>
      </c>
      <c r="Q291" s="133" t="s">
        <v>1755</v>
      </c>
      <c r="R291" s="142" t="s">
        <v>1601</v>
      </c>
      <c r="S291" s="174" t="s">
        <v>1601</v>
      </c>
      <c r="T291" s="175" t="s">
        <v>1754</v>
      </c>
      <c r="U291" s="133" t="s">
        <v>1756</v>
      </c>
      <c r="V291" s="133" t="s">
        <v>1754</v>
      </c>
      <c r="W291" s="133" t="str">
        <f>IF([Access_Indicator2]="Yes","No service",IF([Access_Indicator3]="Available", "Improved",IF([Access_Indicator4]="No", "Limited",IF(AND([Access_Indicator4]="yes", [Access_Indicator5]&lt;=[Access_Indicator6]),"Basic","Limited"))))</f>
        <v>Limited</v>
      </c>
      <c r="X291" s="133" t="str">
        <f>IF([Use_Indicator1]="", "Fill in data", IF([Use_Indicator1]="All", "Improved", IF([Use_Indicator1]="Some", "Basic", IF([Use_Indicator1]="No use", "No Service"))))</f>
        <v>Improved</v>
      </c>
      <c r="Y291" s="134" t="s">
        <v>1601</v>
      </c>
      <c r="Z291" s="134" t="str">
        <f>IF(S291="No data", "No Data", IF([Reliability_Indicator2]="Yes","No Service", IF(S291="Routine", "Improved", IF(S291="Unreliable", "Basic", IF(S291="No O&amp;M", "No service")))))</f>
        <v>No Data</v>
      </c>
      <c r="AA291" s="133" t="str">
        <f>IF([EnvPro_Indicator1]="", "Fill in data", IF([EnvPro_Indicator1]="Significant pollution", "No service", IF(AND([EnvPro_Indicator1]="Not polluting groundwater &amp; not untreated in river", [EnvPro_Indicator2]="No"),"Basic", IF([EnvPro_Indicator2]="Yes", "Improved"))))</f>
        <v>Basic</v>
      </c>
      <c r="AB291" s="134" t="str">
        <f t="shared" si="4"/>
        <v>Limited</v>
      </c>
      <c r="AC291" s="134" t="str">
        <f>IF(OR(San[[#This Row],[Access_SL1]]="No data",San[[#This Row],[Use_SL1]]="No data",San[[#This Row],[Reliability_SL1]]="No data",San[[#This Row],[EnvPro_SL1]]="No data"),"Incomplete", "Complete")</f>
        <v>Incomplete</v>
      </c>
      <c r="AD291" s="176">
        <v>0</v>
      </c>
      <c r="AE291" s="176">
        <v>0</v>
      </c>
      <c r="AF291" s="136">
        <v>0.12168410805548793</v>
      </c>
      <c r="AG291" s="136">
        <v>66.232663458816859</v>
      </c>
      <c r="AH291" s="136" t="s">
        <v>1601</v>
      </c>
      <c r="AW291" s="1">
        <f>IFERROR(VLOOKUP(San[[#This Row],[Access_SL1]],$AS$5:$AT$8,2,FALSE),"Error")</f>
        <v>1</v>
      </c>
      <c r="AX291" s="1">
        <f>IFERROR(VLOOKUP(San[[#This Row],[Use_SL1]],$AS$5:$AT$8,2,FALSE),"Error")</f>
        <v>3</v>
      </c>
      <c r="AY291" s="1" t="str">
        <f>IFERROR(VLOOKUP(San[[#This Row],[Use_SL2]],$AS$5:$AT$8,2,FALSE),"Error")</f>
        <v>Error</v>
      </c>
      <c r="AZ291" s="1" t="str">
        <f>IFERROR(VLOOKUP(San[[#This Row],[Reliability_SL1]],$AS$5:$AT$8,2,FALSE),"Error")</f>
        <v>Error</v>
      </c>
      <c r="BA291" s="1">
        <f>IFERROR(VLOOKUP(San[[#This Row],[EnvPro_SL1]],$AS$5:$AT$8,2,FALSE),"Error")</f>
        <v>2</v>
      </c>
    </row>
    <row r="292" spans="2:53">
      <c r="B292" s="133" t="s">
        <v>611</v>
      </c>
      <c r="C292" s="171" t="s">
        <v>1650</v>
      </c>
      <c r="D292" s="171" t="s">
        <v>1646</v>
      </c>
      <c r="E292" s="171" t="s">
        <v>163</v>
      </c>
      <c r="F292" s="172" t="s">
        <v>1619</v>
      </c>
      <c r="G292" s="173" t="s">
        <v>1845</v>
      </c>
      <c r="H292" s="50" t="s">
        <v>1783</v>
      </c>
      <c r="I292" s="50" t="s">
        <v>18</v>
      </c>
      <c r="J292" s="133" t="s">
        <v>1772</v>
      </c>
      <c r="K292" s="50" t="s">
        <v>1754</v>
      </c>
      <c r="L292" s="50" t="s">
        <v>1753</v>
      </c>
      <c r="M292" s="133" t="s">
        <v>1754</v>
      </c>
      <c r="N292" s="133" t="s">
        <v>1601</v>
      </c>
      <c r="O292" s="133" t="s">
        <v>1601</v>
      </c>
      <c r="P292" s="133" t="s">
        <v>1601</v>
      </c>
      <c r="Q292" s="133" t="s">
        <v>1755</v>
      </c>
      <c r="R292" s="142" t="s">
        <v>1601</v>
      </c>
      <c r="S292" s="174" t="s">
        <v>1601</v>
      </c>
      <c r="T292" s="175" t="s">
        <v>1754</v>
      </c>
      <c r="U292" s="133" t="s">
        <v>1756</v>
      </c>
      <c r="V292" s="133" t="s">
        <v>1754</v>
      </c>
      <c r="W292" s="133" t="str">
        <f>IF([Access_Indicator2]="Yes","No service",IF([Access_Indicator3]="Available", "Improved",IF([Access_Indicator4]="No", "Limited",IF(AND([Access_Indicator4]="yes", [Access_Indicator5]&lt;=[Access_Indicator6]),"Basic","Limited"))))</f>
        <v>Limited</v>
      </c>
      <c r="X292" s="133" t="str">
        <f>IF([Use_Indicator1]="", "Fill in data", IF([Use_Indicator1]="All", "Improved", IF([Use_Indicator1]="Some", "Basic", IF([Use_Indicator1]="No use", "No Service"))))</f>
        <v>Improved</v>
      </c>
      <c r="Y292" s="134" t="s">
        <v>1601</v>
      </c>
      <c r="Z292" s="134" t="str">
        <f>IF(S292="No data", "No Data", IF([Reliability_Indicator2]="Yes","No Service", IF(S292="Routine", "Improved", IF(S292="Unreliable", "Basic", IF(S292="No O&amp;M", "No service")))))</f>
        <v>No Data</v>
      </c>
      <c r="AA292" s="133" t="str">
        <f>IF([EnvPro_Indicator1]="", "Fill in data", IF([EnvPro_Indicator1]="Significant pollution", "No service", IF(AND([EnvPro_Indicator1]="Not polluting groundwater &amp; not untreated in river", [EnvPro_Indicator2]="No"),"Basic", IF([EnvPro_Indicator2]="Yes", "Improved"))))</f>
        <v>Basic</v>
      </c>
      <c r="AB292" s="134" t="str">
        <f t="shared" si="4"/>
        <v>Limited</v>
      </c>
      <c r="AC292" s="134" t="str">
        <f>IF(OR(San[[#This Row],[Access_SL1]]="No data",San[[#This Row],[Use_SL1]]="No data",San[[#This Row],[Reliability_SL1]]="No data",San[[#This Row],[EnvPro_SL1]]="No data"),"Incomplete", "Complete")</f>
        <v>Incomplete</v>
      </c>
      <c r="AD292" s="176">
        <v>0</v>
      </c>
      <c r="AE292" s="176">
        <v>0</v>
      </c>
      <c r="AF292" s="136">
        <v>0.12168410805548793</v>
      </c>
      <c r="AG292" s="136">
        <v>49.674497594112651</v>
      </c>
      <c r="AH292" s="136" t="s">
        <v>1601</v>
      </c>
      <c r="AW292" s="1">
        <f>IFERROR(VLOOKUP(San[[#This Row],[Access_SL1]],$AS$5:$AT$8,2,FALSE),"Error")</f>
        <v>1</v>
      </c>
      <c r="AX292" s="1">
        <f>IFERROR(VLOOKUP(San[[#This Row],[Use_SL1]],$AS$5:$AT$8,2,FALSE),"Error")</f>
        <v>3</v>
      </c>
      <c r="AY292" s="1" t="str">
        <f>IFERROR(VLOOKUP(San[[#This Row],[Use_SL2]],$AS$5:$AT$8,2,FALSE),"Error")</f>
        <v>Error</v>
      </c>
      <c r="AZ292" s="1" t="str">
        <f>IFERROR(VLOOKUP(San[[#This Row],[Reliability_SL1]],$AS$5:$AT$8,2,FALSE),"Error")</f>
        <v>Error</v>
      </c>
      <c r="BA292" s="1">
        <f>IFERROR(VLOOKUP(San[[#This Row],[EnvPro_SL1]],$AS$5:$AT$8,2,FALSE),"Error")</f>
        <v>2</v>
      </c>
    </row>
    <row r="293" spans="2:53">
      <c r="B293" s="133" t="s">
        <v>612</v>
      </c>
      <c r="C293" s="171" t="s">
        <v>1650</v>
      </c>
      <c r="D293" s="171" t="s">
        <v>1646</v>
      </c>
      <c r="E293" s="171" t="s">
        <v>163</v>
      </c>
      <c r="F293" s="172" t="s">
        <v>1619</v>
      </c>
      <c r="G293" s="173" t="s">
        <v>1906</v>
      </c>
      <c r="H293" s="50" t="s">
        <v>1786</v>
      </c>
      <c r="I293" s="50" t="s">
        <v>18</v>
      </c>
      <c r="J293" s="133" t="s">
        <v>1772</v>
      </c>
      <c r="K293" s="50" t="s">
        <v>1754</v>
      </c>
      <c r="L293" s="50" t="s">
        <v>1753</v>
      </c>
      <c r="M293" s="133" t="s">
        <v>1754</v>
      </c>
      <c r="N293" s="133" t="s">
        <v>1601</v>
      </c>
      <c r="O293" s="133" t="s">
        <v>1601</v>
      </c>
      <c r="P293" s="133" t="s">
        <v>1601</v>
      </c>
      <c r="Q293" s="133" t="s">
        <v>1755</v>
      </c>
      <c r="R293" s="142" t="s">
        <v>1601</v>
      </c>
      <c r="S293" s="174" t="s">
        <v>1601</v>
      </c>
      <c r="T293" s="175" t="s">
        <v>1754</v>
      </c>
      <c r="U293" s="133" t="s">
        <v>1756</v>
      </c>
      <c r="V293" s="133" t="s">
        <v>1754</v>
      </c>
      <c r="W293" s="133" t="str">
        <f>IF([Access_Indicator2]="Yes","No service",IF([Access_Indicator3]="Available", "Improved",IF([Access_Indicator4]="No", "Limited",IF(AND([Access_Indicator4]="yes", [Access_Indicator5]&lt;=[Access_Indicator6]),"Basic","Limited"))))</f>
        <v>Limited</v>
      </c>
      <c r="X293" s="133" t="str">
        <f>IF([Use_Indicator1]="", "Fill in data", IF([Use_Indicator1]="All", "Improved", IF([Use_Indicator1]="Some", "Basic", IF([Use_Indicator1]="No use", "No Service"))))</f>
        <v>Improved</v>
      </c>
      <c r="Y293" s="134" t="s">
        <v>1601</v>
      </c>
      <c r="Z293" s="134" t="str">
        <f>IF(S293="No data", "No Data", IF([Reliability_Indicator2]="Yes","No Service", IF(S293="Routine", "Improved", IF(S293="Unreliable", "Basic", IF(S293="No O&amp;M", "No service")))))</f>
        <v>No Data</v>
      </c>
      <c r="AA293" s="133" t="str">
        <f>IF([EnvPro_Indicator1]="", "Fill in data", IF([EnvPro_Indicator1]="Significant pollution", "No service", IF(AND([EnvPro_Indicator1]="Not polluting groundwater &amp; not untreated in river", [EnvPro_Indicator2]="No"),"Basic", IF([EnvPro_Indicator2]="Yes", "Improved"))))</f>
        <v>Basic</v>
      </c>
      <c r="AB293" s="134" t="str">
        <f t="shared" si="4"/>
        <v>Limited</v>
      </c>
      <c r="AC293" s="134" t="str">
        <f>IF(OR(San[[#This Row],[Access_SL1]]="No data",San[[#This Row],[Use_SL1]]="No data",San[[#This Row],[Reliability_SL1]]="No data",San[[#This Row],[EnvPro_SL1]]="No data"),"Incomplete", "Complete")</f>
        <v>Incomplete</v>
      </c>
      <c r="AD293" s="176">
        <v>0</v>
      </c>
      <c r="AE293" s="176">
        <v>0</v>
      </c>
      <c r="AF293" s="136">
        <v>0.12168410805548793</v>
      </c>
      <c r="AG293" s="136">
        <v>75.063685253325787</v>
      </c>
      <c r="AH293" s="136" t="s">
        <v>1601</v>
      </c>
      <c r="AW293" s="1">
        <f>IFERROR(VLOOKUP(San[[#This Row],[Access_SL1]],$AS$5:$AT$8,2,FALSE),"Error")</f>
        <v>1</v>
      </c>
      <c r="AX293" s="1">
        <f>IFERROR(VLOOKUP(San[[#This Row],[Use_SL1]],$AS$5:$AT$8,2,FALSE),"Error")</f>
        <v>3</v>
      </c>
      <c r="AY293" s="1" t="str">
        <f>IFERROR(VLOOKUP(San[[#This Row],[Use_SL2]],$AS$5:$AT$8,2,FALSE),"Error")</f>
        <v>Error</v>
      </c>
      <c r="AZ293" s="1" t="str">
        <f>IFERROR(VLOOKUP(San[[#This Row],[Reliability_SL1]],$AS$5:$AT$8,2,FALSE),"Error")</f>
        <v>Error</v>
      </c>
      <c r="BA293" s="1">
        <f>IFERROR(VLOOKUP(San[[#This Row],[EnvPro_SL1]],$AS$5:$AT$8,2,FALSE),"Error")</f>
        <v>2</v>
      </c>
    </row>
    <row r="294" spans="2:53">
      <c r="B294" s="133" t="s">
        <v>613</v>
      </c>
      <c r="C294" s="171" t="s">
        <v>1650</v>
      </c>
      <c r="D294" s="171" t="s">
        <v>1646</v>
      </c>
      <c r="E294" s="171" t="s">
        <v>163</v>
      </c>
      <c r="F294" s="172" t="s">
        <v>1619</v>
      </c>
      <c r="G294" s="173" t="s">
        <v>1844</v>
      </c>
      <c r="H294" s="50" t="s">
        <v>1783</v>
      </c>
      <c r="I294" s="50" t="s">
        <v>18</v>
      </c>
      <c r="J294" s="133" t="s">
        <v>1772</v>
      </c>
      <c r="K294" s="50" t="s">
        <v>1754</v>
      </c>
      <c r="L294" s="50" t="s">
        <v>1753</v>
      </c>
      <c r="M294" s="133" t="s">
        <v>1754</v>
      </c>
      <c r="N294" s="133" t="s">
        <v>1601</v>
      </c>
      <c r="O294" s="133" t="s">
        <v>1601</v>
      </c>
      <c r="P294" s="133" t="s">
        <v>1601</v>
      </c>
      <c r="Q294" s="133" t="s">
        <v>1755</v>
      </c>
      <c r="R294" s="142" t="s">
        <v>1601</v>
      </c>
      <c r="S294" s="174" t="s">
        <v>1601</v>
      </c>
      <c r="T294" s="175" t="s">
        <v>1754</v>
      </c>
      <c r="U294" s="133" t="s">
        <v>1756</v>
      </c>
      <c r="V294" s="133" t="s">
        <v>1754</v>
      </c>
      <c r="W294" s="133" t="str">
        <f>IF([Access_Indicator2]="Yes","No service",IF([Access_Indicator3]="Available", "Improved",IF([Access_Indicator4]="No", "Limited",IF(AND([Access_Indicator4]="yes", [Access_Indicator5]&lt;=[Access_Indicator6]),"Basic","Limited"))))</f>
        <v>Limited</v>
      </c>
      <c r="X294" s="133" t="str">
        <f>IF([Use_Indicator1]="", "Fill in data", IF([Use_Indicator1]="All", "Improved", IF([Use_Indicator1]="Some", "Basic", IF([Use_Indicator1]="No use", "No Service"))))</f>
        <v>Improved</v>
      </c>
      <c r="Y294" s="134" t="s">
        <v>1601</v>
      </c>
      <c r="Z294" s="134" t="str">
        <f>IF(S294="No data", "No Data", IF([Reliability_Indicator2]="Yes","No Service", IF(S294="Routine", "Improved", IF(S294="Unreliable", "Basic", IF(S294="No O&amp;M", "No service")))))</f>
        <v>No Data</v>
      </c>
      <c r="AA294" s="133" t="str">
        <f>IF([EnvPro_Indicator1]="", "Fill in data", IF([EnvPro_Indicator1]="Significant pollution", "No service", IF(AND([EnvPro_Indicator1]="Not polluting groundwater &amp; not untreated in river", [EnvPro_Indicator2]="No"),"Basic", IF([EnvPro_Indicator2]="Yes", "Improved"))))</f>
        <v>Basic</v>
      </c>
      <c r="AB294" s="134" t="str">
        <f t="shared" si="4"/>
        <v>Limited</v>
      </c>
      <c r="AC294" s="134" t="str">
        <f>IF(OR(San[[#This Row],[Access_SL1]]="No data",San[[#This Row],[Use_SL1]]="No data",San[[#This Row],[Reliability_SL1]]="No data",San[[#This Row],[EnvPro_SL1]]="No data"),"Incomplete", "Complete")</f>
        <v>Incomplete</v>
      </c>
      <c r="AD294" s="176">
        <v>0</v>
      </c>
      <c r="AE294" s="176">
        <v>0</v>
      </c>
      <c r="AF294" s="136">
        <v>0.12168410805548793</v>
      </c>
      <c r="AG294" s="136">
        <v>239.17350693461651</v>
      </c>
      <c r="AH294" s="136" t="s">
        <v>1601</v>
      </c>
      <c r="AW294" s="1">
        <f>IFERROR(VLOOKUP(San[[#This Row],[Access_SL1]],$AS$5:$AT$8,2,FALSE),"Error")</f>
        <v>1</v>
      </c>
      <c r="AX294" s="1">
        <f>IFERROR(VLOOKUP(San[[#This Row],[Use_SL1]],$AS$5:$AT$8,2,FALSE),"Error")</f>
        <v>3</v>
      </c>
      <c r="AY294" s="1" t="str">
        <f>IFERROR(VLOOKUP(San[[#This Row],[Use_SL2]],$AS$5:$AT$8,2,FALSE),"Error")</f>
        <v>Error</v>
      </c>
      <c r="AZ294" s="1" t="str">
        <f>IFERROR(VLOOKUP(San[[#This Row],[Reliability_SL1]],$AS$5:$AT$8,2,FALSE),"Error")</f>
        <v>Error</v>
      </c>
      <c r="BA294" s="1">
        <f>IFERROR(VLOOKUP(San[[#This Row],[EnvPro_SL1]],$AS$5:$AT$8,2,FALSE),"Error")</f>
        <v>2</v>
      </c>
    </row>
    <row r="295" spans="2:53">
      <c r="B295" s="133" t="s">
        <v>614</v>
      </c>
      <c r="C295" s="171" t="s">
        <v>1650</v>
      </c>
      <c r="D295" s="171" t="s">
        <v>1646</v>
      </c>
      <c r="E295" s="171" t="s">
        <v>163</v>
      </c>
      <c r="F295" s="172" t="s">
        <v>1619</v>
      </c>
      <c r="G295" s="173" t="s">
        <v>1843</v>
      </c>
      <c r="H295" s="50" t="s">
        <v>1783</v>
      </c>
      <c r="I295" s="50" t="s">
        <v>18</v>
      </c>
      <c r="J295" s="133" t="s">
        <v>1772</v>
      </c>
      <c r="K295" s="50" t="s">
        <v>1754</v>
      </c>
      <c r="L295" s="50" t="s">
        <v>1753</v>
      </c>
      <c r="M295" s="133" t="s">
        <v>1754</v>
      </c>
      <c r="N295" s="133" t="s">
        <v>1601</v>
      </c>
      <c r="O295" s="133" t="s">
        <v>1601</v>
      </c>
      <c r="P295" s="133" t="s">
        <v>1601</v>
      </c>
      <c r="Q295" s="133" t="s">
        <v>1755</v>
      </c>
      <c r="R295" s="142" t="s">
        <v>1601</v>
      </c>
      <c r="S295" s="174" t="s">
        <v>1601</v>
      </c>
      <c r="T295" s="175" t="s">
        <v>1754</v>
      </c>
      <c r="U295" s="133" t="s">
        <v>1756</v>
      </c>
      <c r="V295" s="133" t="s">
        <v>1754</v>
      </c>
      <c r="W295" s="133" t="str">
        <f>IF([Access_Indicator2]="Yes","No service",IF([Access_Indicator3]="Available", "Improved",IF([Access_Indicator4]="No", "Limited",IF(AND([Access_Indicator4]="yes", [Access_Indicator5]&lt;=[Access_Indicator6]),"Basic","Limited"))))</f>
        <v>Limited</v>
      </c>
      <c r="X295" s="133" t="str">
        <f>IF([Use_Indicator1]="", "Fill in data", IF([Use_Indicator1]="All", "Improved", IF([Use_Indicator1]="Some", "Basic", IF([Use_Indicator1]="No use", "No Service"))))</f>
        <v>Improved</v>
      </c>
      <c r="Y295" s="134" t="s">
        <v>1601</v>
      </c>
      <c r="Z295" s="134" t="str">
        <f>IF(S295="No data", "No Data", IF([Reliability_Indicator2]="Yes","No Service", IF(S295="Routine", "Improved", IF(S295="Unreliable", "Basic", IF(S295="No O&amp;M", "No service")))))</f>
        <v>No Data</v>
      </c>
      <c r="AA295" s="133" t="str">
        <f>IF([EnvPro_Indicator1]="", "Fill in data", IF([EnvPro_Indicator1]="Significant pollution", "No service", IF(AND([EnvPro_Indicator1]="Not polluting groundwater &amp; not untreated in river", [EnvPro_Indicator2]="No"),"Basic", IF([EnvPro_Indicator2]="Yes", "Improved"))))</f>
        <v>Basic</v>
      </c>
      <c r="AB295" s="134" t="str">
        <f t="shared" si="4"/>
        <v>Limited</v>
      </c>
      <c r="AC295" s="134" t="str">
        <f>IF(OR(San[[#This Row],[Access_SL1]]="No data",San[[#This Row],[Use_SL1]]="No data",San[[#This Row],[Reliability_SL1]]="No data",San[[#This Row],[EnvPro_SL1]]="No data"),"Incomplete", "Complete")</f>
        <v>Incomplete</v>
      </c>
      <c r="AD295" s="176">
        <v>0</v>
      </c>
      <c r="AE295" s="176">
        <v>0</v>
      </c>
      <c r="AF295" s="136">
        <v>0.12168410805548793</v>
      </c>
      <c r="AG295" s="136">
        <v>99.348995188225302</v>
      </c>
      <c r="AH295" s="136" t="s">
        <v>1601</v>
      </c>
      <c r="AW295" s="1">
        <f>IFERROR(VLOOKUP(San[[#This Row],[Access_SL1]],$AS$5:$AT$8,2,FALSE),"Error")</f>
        <v>1</v>
      </c>
      <c r="AX295" s="1">
        <f>IFERROR(VLOOKUP(San[[#This Row],[Use_SL1]],$AS$5:$AT$8,2,FALSE),"Error")</f>
        <v>3</v>
      </c>
      <c r="AY295" s="1" t="str">
        <f>IFERROR(VLOOKUP(San[[#This Row],[Use_SL2]],$AS$5:$AT$8,2,FALSE),"Error")</f>
        <v>Error</v>
      </c>
      <c r="AZ295" s="1" t="str">
        <f>IFERROR(VLOOKUP(San[[#This Row],[Reliability_SL1]],$AS$5:$AT$8,2,FALSE),"Error")</f>
        <v>Error</v>
      </c>
      <c r="BA295" s="1">
        <f>IFERROR(VLOOKUP(San[[#This Row],[EnvPro_SL1]],$AS$5:$AT$8,2,FALSE),"Error")</f>
        <v>2</v>
      </c>
    </row>
    <row r="296" spans="2:53">
      <c r="B296" s="133" t="s">
        <v>615</v>
      </c>
      <c r="C296" s="171" t="s">
        <v>1650</v>
      </c>
      <c r="D296" s="171" t="s">
        <v>1646</v>
      </c>
      <c r="E296" s="171" t="s">
        <v>163</v>
      </c>
      <c r="F296" s="172" t="s">
        <v>1619</v>
      </c>
      <c r="G296" s="173" t="s">
        <v>1839</v>
      </c>
      <c r="H296" s="50" t="s">
        <v>1783</v>
      </c>
      <c r="I296" s="50" t="s">
        <v>18</v>
      </c>
      <c r="J296" s="133" t="s">
        <v>1772</v>
      </c>
      <c r="K296" s="50" t="s">
        <v>1754</v>
      </c>
      <c r="L296" s="50" t="s">
        <v>1753</v>
      </c>
      <c r="M296" s="133" t="s">
        <v>1754</v>
      </c>
      <c r="N296" s="133" t="s">
        <v>1601</v>
      </c>
      <c r="O296" s="133" t="s">
        <v>1601</v>
      </c>
      <c r="P296" s="133" t="s">
        <v>1601</v>
      </c>
      <c r="Q296" s="133" t="s">
        <v>1755</v>
      </c>
      <c r="R296" s="142" t="s">
        <v>1601</v>
      </c>
      <c r="S296" s="174" t="s">
        <v>1601</v>
      </c>
      <c r="T296" s="175" t="s">
        <v>1754</v>
      </c>
      <c r="U296" s="133" t="s">
        <v>1756</v>
      </c>
      <c r="V296" s="133" t="s">
        <v>1754</v>
      </c>
      <c r="W296" s="133" t="str">
        <f>IF([Access_Indicator2]="Yes","No service",IF([Access_Indicator3]="Available", "Improved",IF([Access_Indicator4]="No", "Limited",IF(AND([Access_Indicator4]="yes", [Access_Indicator5]&lt;=[Access_Indicator6]),"Basic","Limited"))))</f>
        <v>Limited</v>
      </c>
      <c r="X296" s="133" t="str">
        <f>IF([Use_Indicator1]="", "Fill in data", IF([Use_Indicator1]="All", "Improved", IF([Use_Indicator1]="Some", "Basic", IF([Use_Indicator1]="No use", "No Service"))))</f>
        <v>Improved</v>
      </c>
      <c r="Y296" s="134" t="s">
        <v>1601</v>
      </c>
      <c r="Z296" s="134" t="str">
        <f>IF(S296="No data", "No Data", IF([Reliability_Indicator2]="Yes","No Service", IF(S296="Routine", "Improved", IF(S296="Unreliable", "Basic", IF(S296="No O&amp;M", "No service")))))</f>
        <v>No Data</v>
      </c>
      <c r="AA296" s="133" t="str">
        <f>IF([EnvPro_Indicator1]="", "Fill in data", IF([EnvPro_Indicator1]="Significant pollution", "No service", IF(AND([EnvPro_Indicator1]="Not polluting groundwater &amp; not untreated in river", [EnvPro_Indicator2]="No"),"Basic", IF([EnvPro_Indicator2]="Yes", "Improved"))))</f>
        <v>Basic</v>
      </c>
      <c r="AB296" s="134" t="str">
        <f t="shared" si="4"/>
        <v>Limited</v>
      </c>
      <c r="AC296" s="134" t="str">
        <f>IF(OR(San[[#This Row],[Access_SL1]]="No data",San[[#This Row],[Use_SL1]]="No data",San[[#This Row],[Reliability_SL1]]="No data",San[[#This Row],[EnvPro_SL1]]="No data"),"Incomplete", "Complete")</f>
        <v>Incomplete</v>
      </c>
      <c r="AD296" s="176">
        <v>0</v>
      </c>
      <c r="AE296" s="176">
        <v>0</v>
      </c>
      <c r="AF296" s="136">
        <v>0.12168410805548793</v>
      </c>
      <c r="AG296" s="136">
        <v>136.14491933201248</v>
      </c>
      <c r="AH296" s="136" t="s">
        <v>1601</v>
      </c>
      <c r="AW296" s="1">
        <f>IFERROR(VLOOKUP(San[[#This Row],[Access_SL1]],$AS$5:$AT$8,2,FALSE),"Error")</f>
        <v>1</v>
      </c>
      <c r="AX296" s="1">
        <f>IFERROR(VLOOKUP(San[[#This Row],[Use_SL1]],$AS$5:$AT$8,2,FALSE),"Error")</f>
        <v>3</v>
      </c>
      <c r="AY296" s="1" t="str">
        <f>IFERROR(VLOOKUP(San[[#This Row],[Use_SL2]],$AS$5:$AT$8,2,FALSE),"Error")</f>
        <v>Error</v>
      </c>
      <c r="AZ296" s="1" t="str">
        <f>IFERROR(VLOOKUP(San[[#This Row],[Reliability_SL1]],$AS$5:$AT$8,2,FALSE),"Error")</f>
        <v>Error</v>
      </c>
      <c r="BA296" s="1">
        <f>IFERROR(VLOOKUP(San[[#This Row],[EnvPro_SL1]],$AS$5:$AT$8,2,FALSE),"Error")</f>
        <v>2</v>
      </c>
    </row>
    <row r="297" spans="2:53">
      <c r="B297" s="133" t="s">
        <v>616</v>
      </c>
      <c r="C297" s="171" t="s">
        <v>1650</v>
      </c>
      <c r="D297" s="171" t="s">
        <v>1646</v>
      </c>
      <c r="E297" s="171" t="s">
        <v>163</v>
      </c>
      <c r="F297" s="172" t="s">
        <v>1619</v>
      </c>
      <c r="G297" s="173" t="s">
        <v>1837</v>
      </c>
      <c r="H297" s="50" t="s">
        <v>1783</v>
      </c>
      <c r="I297" s="50" t="s">
        <v>18</v>
      </c>
      <c r="J297" s="133" t="s">
        <v>1772</v>
      </c>
      <c r="K297" s="50" t="s">
        <v>1754</v>
      </c>
      <c r="L297" s="50" t="s">
        <v>1753</v>
      </c>
      <c r="M297" s="133" t="s">
        <v>1754</v>
      </c>
      <c r="N297" s="133" t="s">
        <v>1601</v>
      </c>
      <c r="O297" s="133" t="s">
        <v>1601</v>
      </c>
      <c r="P297" s="133" t="s">
        <v>1601</v>
      </c>
      <c r="Q297" s="133" t="s">
        <v>1755</v>
      </c>
      <c r="R297" s="142" t="s">
        <v>1601</v>
      </c>
      <c r="S297" s="174" t="s">
        <v>1601</v>
      </c>
      <c r="T297" s="175" t="s">
        <v>1754</v>
      </c>
      <c r="U297" s="133" t="s">
        <v>1756</v>
      </c>
      <c r="V297" s="133" t="s">
        <v>1754</v>
      </c>
      <c r="W297" s="133" t="str">
        <f>IF([Access_Indicator2]="Yes","No service",IF([Access_Indicator3]="Available", "Improved",IF([Access_Indicator4]="No", "Limited",IF(AND([Access_Indicator4]="yes", [Access_Indicator5]&lt;=[Access_Indicator6]),"Basic","Limited"))))</f>
        <v>Limited</v>
      </c>
      <c r="X297" s="133" t="str">
        <f>IF([Use_Indicator1]="", "Fill in data", IF([Use_Indicator1]="All", "Improved", IF([Use_Indicator1]="Some", "Basic", IF([Use_Indicator1]="No use", "No Service"))))</f>
        <v>Improved</v>
      </c>
      <c r="Y297" s="134" t="s">
        <v>1601</v>
      </c>
      <c r="Z297" s="134" t="str">
        <f>IF(S297="No data", "No Data", IF([Reliability_Indicator2]="Yes","No Service", IF(S297="Routine", "Improved", IF(S297="Unreliable", "Basic", IF(S297="No O&amp;M", "No service")))))</f>
        <v>No Data</v>
      </c>
      <c r="AA297" s="133" t="str">
        <f>IF([EnvPro_Indicator1]="", "Fill in data", IF([EnvPro_Indicator1]="Significant pollution", "No service", IF(AND([EnvPro_Indicator1]="Not polluting groundwater &amp; not untreated in river", [EnvPro_Indicator2]="No"),"Basic", IF([EnvPro_Indicator2]="Yes", "Improved"))))</f>
        <v>Basic</v>
      </c>
      <c r="AB297" s="134" t="str">
        <f t="shared" si="4"/>
        <v>Limited</v>
      </c>
      <c r="AC297" s="134" t="str">
        <f>IF(OR(San[[#This Row],[Access_SL1]]="No data",San[[#This Row],[Use_SL1]]="No data",San[[#This Row],[Reliability_SL1]]="No data",San[[#This Row],[EnvPro_SL1]]="No data"),"Incomplete", "Complete")</f>
        <v>Incomplete</v>
      </c>
      <c r="AD297" s="176">
        <v>0</v>
      </c>
      <c r="AE297" s="176">
        <v>0</v>
      </c>
      <c r="AF297" s="136">
        <v>0.12168410805548793</v>
      </c>
      <c r="AG297" s="136">
        <v>202.37758279082931</v>
      </c>
      <c r="AH297" s="136" t="s">
        <v>1601</v>
      </c>
      <c r="AW297" s="1">
        <f>IFERROR(VLOOKUP(San[[#This Row],[Access_SL1]],$AS$5:$AT$8,2,FALSE),"Error")</f>
        <v>1</v>
      </c>
      <c r="AX297" s="1">
        <f>IFERROR(VLOOKUP(San[[#This Row],[Use_SL1]],$AS$5:$AT$8,2,FALSE),"Error")</f>
        <v>3</v>
      </c>
      <c r="AY297" s="1" t="str">
        <f>IFERROR(VLOOKUP(San[[#This Row],[Use_SL2]],$AS$5:$AT$8,2,FALSE),"Error")</f>
        <v>Error</v>
      </c>
      <c r="AZ297" s="1" t="str">
        <f>IFERROR(VLOOKUP(San[[#This Row],[Reliability_SL1]],$AS$5:$AT$8,2,FALSE),"Error")</f>
        <v>Error</v>
      </c>
      <c r="BA297" s="1">
        <f>IFERROR(VLOOKUP(San[[#This Row],[EnvPro_SL1]],$AS$5:$AT$8,2,FALSE),"Error")</f>
        <v>2</v>
      </c>
    </row>
    <row r="298" spans="2:53">
      <c r="B298" s="133" t="s">
        <v>617</v>
      </c>
      <c r="C298" s="171" t="s">
        <v>1650</v>
      </c>
      <c r="D298" s="171" t="s">
        <v>1646</v>
      </c>
      <c r="E298" s="171" t="s">
        <v>163</v>
      </c>
      <c r="F298" s="172" t="s">
        <v>1619</v>
      </c>
      <c r="G298" s="173" t="s">
        <v>1835</v>
      </c>
      <c r="H298" s="50" t="s">
        <v>1786</v>
      </c>
      <c r="I298" s="50" t="s">
        <v>18</v>
      </c>
      <c r="J298" s="133" t="s">
        <v>1772</v>
      </c>
      <c r="K298" s="50" t="s">
        <v>1754</v>
      </c>
      <c r="L298" s="50" t="s">
        <v>1753</v>
      </c>
      <c r="M298" s="133" t="s">
        <v>1754</v>
      </c>
      <c r="N298" s="133" t="s">
        <v>1601</v>
      </c>
      <c r="O298" s="133" t="s">
        <v>1601</v>
      </c>
      <c r="P298" s="133" t="s">
        <v>1601</v>
      </c>
      <c r="Q298" s="133" t="s">
        <v>1755</v>
      </c>
      <c r="R298" s="142" t="s">
        <v>1601</v>
      </c>
      <c r="S298" s="174" t="s">
        <v>1601</v>
      </c>
      <c r="T298" s="175" t="s">
        <v>1754</v>
      </c>
      <c r="U298" s="133" t="s">
        <v>1756</v>
      </c>
      <c r="V298" s="133" t="s">
        <v>1754</v>
      </c>
      <c r="W298" s="133" t="str">
        <f>IF([Access_Indicator2]="Yes","No service",IF([Access_Indicator3]="Available", "Improved",IF([Access_Indicator4]="No", "Limited",IF(AND([Access_Indicator4]="yes", [Access_Indicator5]&lt;=[Access_Indicator6]),"Basic","Limited"))))</f>
        <v>Limited</v>
      </c>
      <c r="X298" s="133" t="str">
        <f>IF([Use_Indicator1]="", "Fill in data", IF([Use_Indicator1]="All", "Improved", IF([Use_Indicator1]="Some", "Basic", IF([Use_Indicator1]="No use", "No Service"))))</f>
        <v>Improved</v>
      </c>
      <c r="Y298" s="134" t="s">
        <v>1601</v>
      </c>
      <c r="Z298" s="134" t="str">
        <f>IF(S298="No data", "No Data", IF([Reliability_Indicator2]="Yes","No Service", IF(S298="Routine", "Improved", IF(S298="Unreliable", "Basic", IF(S298="No O&amp;M", "No service")))))</f>
        <v>No Data</v>
      </c>
      <c r="AA298" s="133" t="str">
        <f>IF([EnvPro_Indicator1]="", "Fill in data", IF([EnvPro_Indicator1]="Significant pollution", "No service", IF(AND([EnvPro_Indicator1]="Not polluting groundwater &amp; not untreated in river", [EnvPro_Indicator2]="No"),"Basic", IF([EnvPro_Indicator2]="Yes", "Improved"))))</f>
        <v>Basic</v>
      </c>
      <c r="AB298" s="134" t="str">
        <f t="shared" si="4"/>
        <v>Limited</v>
      </c>
      <c r="AC298" s="134" t="str">
        <f>IF(OR(San[[#This Row],[Access_SL1]]="No data",San[[#This Row],[Use_SL1]]="No data",San[[#This Row],[Reliability_SL1]]="No data",San[[#This Row],[EnvPro_SL1]]="No data"),"Incomplete", "Complete")</f>
        <v>Incomplete</v>
      </c>
      <c r="AD298" s="176">
        <v>0</v>
      </c>
      <c r="AE298" s="176">
        <v>0</v>
      </c>
      <c r="AF298" s="136">
        <v>0.12168410805548793</v>
      </c>
      <c r="AG298" s="136">
        <v>34.036229833003112</v>
      </c>
      <c r="AH298" s="136" t="s">
        <v>1601</v>
      </c>
      <c r="AW298" s="1">
        <f>IFERROR(VLOOKUP(San[[#This Row],[Access_SL1]],$AS$5:$AT$8,2,FALSE),"Error")</f>
        <v>1</v>
      </c>
      <c r="AX298" s="1">
        <f>IFERROR(VLOOKUP(San[[#This Row],[Use_SL1]],$AS$5:$AT$8,2,FALSE),"Error")</f>
        <v>3</v>
      </c>
      <c r="AY298" s="1" t="str">
        <f>IFERROR(VLOOKUP(San[[#This Row],[Use_SL2]],$AS$5:$AT$8,2,FALSE),"Error")</f>
        <v>Error</v>
      </c>
      <c r="AZ298" s="1" t="str">
        <f>IFERROR(VLOOKUP(San[[#This Row],[Reliability_SL1]],$AS$5:$AT$8,2,FALSE),"Error")</f>
        <v>Error</v>
      </c>
      <c r="BA298" s="1">
        <f>IFERROR(VLOOKUP(San[[#This Row],[EnvPro_SL1]],$AS$5:$AT$8,2,FALSE),"Error")</f>
        <v>2</v>
      </c>
    </row>
    <row r="299" spans="2:53">
      <c r="B299" s="133" t="s">
        <v>618</v>
      </c>
      <c r="C299" s="171" t="s">
        <v>1650</v>
      </c>
      <c r="D299" s="171" t="s">
        <v>1646</v>
      </c>
      <c r="E299" s="171" t="s">
        <v>163</v>
      </c>
      <c r="F299" s="172" t="s">
        <v>1619</v>
      </c>
      <c r="G299" s="173" t="s">
        <v>1833</v>
      </c>
      <c r="H299" s="50" t="s">
        <v>1786</v>
      </c>
      <c r="I299" s="50" t="s">
        <v>18</v>
      </c>
      <c r="J299" s="133" t="s">
        <v>1772</v>
      </c>
      <c r="K299" s="50" t="s">
        <v>1754</v>
      </c>
      <c r="L299" s="50" t="s">
        <v>1753</v>
      </c>
      <c r="M299" s="133" t="s">
        <v>1754</v>
      </c>
      <c r="N299" s="133" t="s">
        <v>1601</v>
      </c>
      <c r="O299" s="133" t="s">
        <v>1601</v>
      </c>
      <c r="P299" s="133" t="s">
        <v>1601</v>
      </c>
      <c r="Q299" s="133" t="s">
        <v>1755</v>
      </c>
      <c r="R299" s="142" t="s">
        <v>1601</v>
      </c>
      <c r="S299" s="174" t="s">
        <v>1601</v>
      </c>
      <c r="T299" s="175" t="s">
        <v>1754</v>
      </c>
      <c r="U299" s="133" t="s">
        <v>1756</v>
      </c>
      <c r="V299" s="133" t="s">
        <v>1754</v>
      </c>
      <c r="W299" s="133" t="str">
        <f>IF([Access_Indicator2]="Yes","No service",IF([Access_Indicator3]="Available", "Improved",IF([Access_Indicator4]="No", "Limited",IF(AND([Access_Indicator4]="yes", [Access_Indicator5]&lt;=[Access_Indicator6]),"Basic","Limited"))))</f>
        <v>Limited</v>
      </c>
      <c r="X299" s="133" t="str">
        <f>IF([Use_Indicator1]="", "Fill in data", IF([Use_Indicator1]="All", "Improved", IF([Use_Indicator1]="Some", "Basic", IF([Use_Indicator1]="No use", "No Service"))))</f>
        <v>Improved</v>
      </c>
      <c r="Y299" s="134" t="s">
        <v>1601</v>
      </c>
      <c r="Z299" s="134" t="str">
        <f>IF(S299="No data", "No Data", IF([Reliability_Indicator2]="Yes","No Service", IF(S299="Routine", "Improved", IF(S299="Unreliable", "Basic", IF(S299="No O&amp;M", "No service")))))</f>
        <v>No Data</v>
      </c>
      <c r="AA299" s="133" t="str">
        <f>IF([EnvPro_Indicator1]="", "Fill in data", IF([EnvPro_Indicator1]="Significant pollution", "No service", IF(AND([EnvPro_Indicator1]="Not polluting groundwater &amp; not untreated in river", [EnvPro_Indicator2]="No"),"Basic", IF([EnvPro_Indicator2]="Yes", "Improved"))))</f>
        <v>Basic</v>
      </c>
      <c r="AB299" s="134" t="str">
        <f t="shared" si="4"/>
        <v>Limited</v>
      </c>
      <c r="AC299" s="134" t="str">
        <f>IF(OR(San[[#This Row],[Access_SL1]]="No data",San[[#This Row],[Use_SL1]]="No data",San[[#This Row],[Reliability_SL1]]="No data",San[[#This Row],[EnvPro_SL1]]="No data"),"Incomplete", "Complete")</f>
        <v>Incomplete</v>
      </c>
      <c r="AD299" s="176">
        <v>0</v>
      </c>
      <c r="AE299" s="176">
        <v>0</v>
      </c>
      <c r="AF299" s="136">
        <v>0.12168410805548793</v>
      </c>
      <c r="AG299" s="136">
        <v>55.193886215680728</v>
      </c>
      <c r="AH299" s="136" t="s">
        <v>1601</v>
      </c>
      <c r="AW299" s="1">
        <f>IFERROR(VLOOKUP(San[[#This Row],[Access_SL1]],$AS$5:$AT$8,2,FALSE),"Error")</f>
        <v>1</v>
      </c>
      <c r="AX299" s="1">
        <f>IFERROR(VLOOKUP(San[[#This Row],[Use_SL1]],$AS$5:$AT$8,2,FALSE),"Error")</f>
        <v>3</v>
      </c>
      <c r="AY299" s="1" t="str">
        <f>IFERROR(VLOOKUP(San[[#This Row],[Use_SL2]],$AS$5:$AT$8,2,FALSE),"Error")</f>
        <v>Error</v>
      </c>
      <c r="AZ299" s="1" t="str">
        <f>IFERROR(VLOOKUP(San[[#This Row],[Reliability_SL1]],$AS$5:$AT$8,2,FALSE),"Error")</f>
        <v>Error</v>
      </c>
      <c r="BA299" s="1">
        <f>IFERROR(VLOOKUP(San[[#This Row],[EnvPro_SL1]],$AS$5:$AT$8,2,FALSE),"Error")</f>
        <v>2</v>
      </c>
    </row>
    <row r="300" spans="2:53">
      <c r="B300" s="133" t="s">
        <v>619</v>
      </c>
      <c r="C300" s="171" t="s">
        <v>1650</v>
      </c>
      <c r="D300" s="171" t="s">
        <v>1646</v>
      </c>
      <c r="E300" s="171" t="s">
        <v>163</v>
      </c>
      <c r="F300" s="172" t="s">
        <v>1619</v>
      </c>
      <c r="G300" s="173" t="s">
        <v>1832</v>
      </c>
      <c r="H300" s="50" t="s">
        <v>1786</v>
      </c>
      <c r="I300" s="50" t="s">
        <v>18</v>
      </c>
      <c r="J300" s="133" t="s">
        <v>1772</v>
      </c>
      <c r="K300" s="50" t="s">
        <v>1754</v>
      </c>
      <c r="L300" s="50" t="s">
        <v>1753</v>
      </c>
      <c r="M300" s="133" t="s">
        <v>1754</v>
      </c>
      <c r="N300" s="133" t="s">
        <v>1601</v>
      </c>
      <c r="O300" s="133" t="s">
        <v>1601</v>
      </c>
      <c r="P300" s="133" t="s">
        <v>1601</v>
      </c>
      <c r="Q300" s="133" t="s">
        <v>1755</v>
      </c>
      <c r="R300" s="142" t="s">
        <v>1601</v>
      </c>
      <c r="S300" s="174" t="s">
        <v>1601</v>
      </c>
      <c r="T300" s="175" t="s">
        <v>1754</v>
      </c>
      <c r="U300" s="133" t="s">
        <v>1756</v>
      </c>
      <c r="V300" s="133" t="s">
        <v>1754</v>
      </c>
      <c r="W300" s="133" t="str">
        <f>IF([Access_Indicator2]="Yes","No service",IF([Access_Indicator3]="Available", "Improved",IF([Access_Indicator4]="No", "Limited",IF(AND([Access_Indicator4]="yes", [Access_Indicator5]&lt;=[Access_Indicator6]),"Basic","Limited"))))</f>
        <v>Limited</v>
      </c>
      <c r="X300" s="133" t="str">
        <f>IF([Use_Indicator1]="", "Fill in data", IF([Use_Indicator1]="All", "Improved", IF([Use_Indicator1]="Some", "Basic", IF([Use_Indicator1]="No use", "No Service"))))</f>
        <v>Improved</v>
      </c>
      <c r="Y300" s="134" t="s">
        <v>1601</v>
      </c>
      <c r="Z300" s="134" t="str">
        <f>IF(S300="No data", "No Data", IF([Reliability_Indicator2]="Yes","No Service", IF(S300="Routine", "Improved", IF(S300="Unreliable", "Basic", IF(S300="No O&amp;M", "No service")))))</f>
        <v>No Data</v>
      </c>
      <c r="AA300" s="133" t="str">
        <f>IF([EnvPro_Indicator1]="", "Fill in data", IF([EnvPro_Indicator1]="Significant pollution", "No service", IF(AND([EnvPro_Indicator1]="Not polluting groundwater &amp; not untreated in river", [EnvPro_Indicator2]="No"),"Basic", IF([EnvPro_Indicator2]="Yes", "Improved"))))</f>
        <v>Basic</v>
      </c>
      <c r="AB300" s="134" t="str">
        <f t="shared" si="4"/>
        <v>Limited</v>
      </c>
      <c r="AC300" s="134" t="str">
        <f>IF(OR(San[[#This Row],[Access_SL1]]="No data",San[[#This Row],[Use_SL1]]="No data",San[[#This Row],[Reliability_SL1]]="No data",San[[#This Row],[EnvPro_SL1]]="No data"),"Incomplete", "Complete")</f>
        <v>Incomplete</v>
      </c>
      <c r="AD300" s="176">
        <v>0</v>
      </c>
      <c r="AE300" s="176">
        <v>0</v>
      </c>
      <c r="AF300" s="136">
        <v>0.12168410805548793</v>
      </c>
      <c r="AG300" s="136">
        <v>73.591848287574294</v>
      </c>
      <c r="AH300" s="136" t="s">
        <v>1601</v>
      </c>
      <c r="AW300" s="1">
        <f>IFERROR(VLOOKUP(San[[#This Row],[Access_SL1]],$AS$5:$AT$8,2,FALSE),"Error")</f>
        <v>1</v>
      </c>
      <c r="AX300" s="1">
        <f>IFERROR(VLOOKUP(San[[#This Row],[Use_SL1]],$AS$5:$AT$8,2,FALSE),"Error")</f>
        <v>3</v>
      </c>
      <c r="AY300" s="1" t="str">
        <f>IFERROR(VLOOKUP(San[[#This Row],[Use_SL2]],$AS$5:$AT$8,2,FALSE),"Error")</f>
        <v>Error</v>
      </c>
      <c r="AZ300" s="1" t="str">
        <f>IFERROR(VLOOKUP(San[[#This Row],[Reliability_SL1]],$AS$5:$AT$8,2,FALSE),"Error")</f>
        <v>Error</v>
      </c>
      <c r="BA300" s="1">
        <f>IFERROR(VLOOKUP(San[[#This Row],[EnvPro_SL1]],$AS$5:$AT$8,2,FALSE),"Error")</f>
        <v>2</v>
      </c>
    </row>
    <row r="301" spans="2:53">
      <c r="B301" s="133" t="s">
        <v>620</v>
      </c>
      <c r="C301" s="171" t="s">
        <v>1650</v>
      </c>
      <c r="D301" s="171" t="s">
        <v>1646</v>
      </c>
      <c r="E301" s="171" t="s">
        <v>163</v>
      </c>
      <c r="F301" s="172" t="s">
        <v>1619</v>
      </c>
      <c r="G301" s="173" t="s">
        <v>1830</v>
      </c>
      <c r="H301" s="50" t="s">
        <v>1786</v>
      </c>
      <c r="I301" s="50" t="s">
        <v>18</v>
      </c>
      <c r="J301" s="133" t="s">
        <v>1772</v>
      </c>
      <c r="K301" s="50" t="s">
        <v>1754</v>
      </c>
      <c r="L301" s="50" t="s">
        <v>1753</v>
      </c>
      <c r="M301" s="133" t="s">
        <v>1754</v>
      </c>
      <c r="N301" s="133" t="s">
        <v>1601</v>
      </c>
      <c r="O301" s="133" t="s">
        <v>1601</v>
      </c>
      <c r="P301" s="133" t="s">
        <v>1601</v>
      </c>
      <c r="Q301" s="133" t="s">
        <v>1755</v>
      </c>
      <c r="R301" s="142" t="s">
        <v>1601</v>
      </c>
      <c r="S301" s="174" t="s">
        <v>1601</v>
      </c>
      <c r="T301" s="175" t="s">
        <v>1754</v>
      </c>
      <c r="U301" s="133" t="s">
        <v>1756</v>
      </c>
      <c r="V301" s="133" t="s">
        <v>1754</v>
      </c>
      <c r="W301" s="133" t="str">
        <f>IF([Access_Indicator2]="Yes","No service",IF([Access_Indicator3]="Available", "Improved",IF([Access_Indicator4]="No", "Limited",IF(AND([Access_Indicator4]="yes", [Access_Indicator5]&lt;=[Access_Indicator6]),"Basic","Limited"))))</f>
        <v>Limited</v>
      </c>
      <c r="X301" s="133" t="str">
        <f>IF([Use_Indicator1]="", "Fill in data", IF([Use_Indicator1]="All", "Improved", IF([Use_Indicator1]="Some", "Basic", IF([Use_Indicator1]="No use", "No Service"))))</f>
        <v>Improved</v>
      </c>
      <c r="Y301" s="134" t="s">
        <v>1601</v>
      </c>
      <c r="Z301" s="134" t="str">
        <f>IF(S301="No data", "No Data", IF([Reliability_Indicator2]="Yes","No Service", IF(S301="Routine", "Improved", IF(S301="Unreliable", "Basic", IF(S301="No O&amp;M", "No service")))))</f>
        <v>No Data</v>
      </c>
      <c r="AA301" s="133" t="str">
        <f>IF([EnvPro_Indicator1]="", "Fill in data", IF([EnvPro_Indicator1]="Significant pollution", "No service", IF(AND([EnvPro_Indicator1]="Not polluting groundwater &amp; not untreated in river", [EnvPro_Indicator2]="No"),"Basic", IF([EnvPro_Indicator2]="Yes", "Improved"))))</f>
        <v>Basic</v>
      </c>
      <c r="AB301" s="134" t="str">
        <f t="shared" si="4"/>
        <v>Limited</v>
      </c>
      <c r="AC301" s="134" t="str">
        <f>IF(OR(San[[#This Row],[Access_SL1]]="No data",San[[#This Row],[Use_SL1]]="No data",San[[#This Row],[Reliability_SL1]]="No data",San[[#This Row],[EnvPro_SL1]]="No data"),"Incomplete", "Complete")</f>
        <v>Incomplete</v>
      </c>
      <c r="AD301" s="176">
        <v>0</v>
      </c>
      <c r="AE301" s="176">
        <v>0</v>
      </c>
      <c r="AF301" s="136">
        <v>0.12168410805548793</v>
      </c>
      <c r="AG301" s="136">
        <v>128.78573450325501</v>
      </c>
      <c r="AH301" s="136" t="s">
        <v>1601</v>
      </c>
      <c r="AW301" s="1">
        <f>IFERROR(VLOOKUP(San[[#This Row],[Access_SL1]],$AS$5:$AT$8,2,FALSE),"Error")</f>
        <v>1</v>
      </c>
      <c r="AX301" s="1">
        <f>IFERROR(VLOOKUP(San[[#This Row],[Use_SL1]],$AS$5:$AT$8,2,FALSE),"Error")</f>
        <v>3</v>
      </c>
      <c r="AY301" s="1" t="str">
        <f>IFERROR(VLOOKUP(San[[#This Row],[Use_SL2]],$AS$5:$AT$8,2,FALSE),"Error")</f>
        <v>Error</v>
      </c>
      <c r="AZ301" s="1" t="str">
        <f>IFERROR(VLOOKUP(San[[#This Row],[Reliability_SL1]],$AS$5:$AT$8,2,FALSE),"Error")</f>
        <v>Error</v>
      </c>
      <c r="BA301" s="1">
        <f>IFERROR(VLOOKUP(San[[#This Row],[EnvPro_SL1]],$AS$5:$AT$8,2,FALSE),"Error")</f>
        <v>2</v>
      </c>
    </row>
    <row r="302" spans="2:53">
      <c r="B302" s="133" t="s">
        <v>621</v>
      </c>
      <c r="C302" s="171" t="s">
        <v>1650</v>
      </c>
      <c r="D302" s="171" t="s">
        <v>1646</v>
      </c>
      <c r="E302" s="171" t="s">
        <v>163</v>
      </c>
      <c r="F302" s="172" t="s">
        <v>1619</v>
      </c>
      <c r="G302" s="173" t="s">
        <v>1828</v>
      </c>
      <c r="H302" s="50" t="s">
        <v>1786</v>
      </c>
      <c r="I302" s="50" t="s">
        <v>18</v>
      </c>
      <c r="J302" s="133" t="s">
        <v>1772</v>
      </c>
      <c r="K302" s="50" t="s">
        <v>1754</v>
      </c>
      <c r="L302" s="50" t="s">
        <v>1753</v>
      </c>
      <c r="M302" s="133" t="s">
        <v>1754</v>
      </c>
      <c r="N302" s="133" t="s">
        <v>1601</v>
      </c>
      <c r="O302" s="133" t="s">
        <v>1601</v>
      </c>
      <c r="P302" s="133" t="s">
        <v>1601</v>
      </c>
      <c r="Q302" s="133" t="s">
        <v>1755</v>
      </c>
      <c r="R302" s="142" t="s">
        <v>1601</v>
      </c>
      <c r="S302" s="174" t="s">
        <v>1601</v>
      </c>
      <c r="T302" s="175" t="s">
        <v>1754</v>
      </c>
      <c r="U302" s="133" t="s">
        <v>1756</v>
      </c>
      <c r="V302" s="133" t="s">
        <v>1754</v>
      </c>
      <c r="W302" s="133" t="str">
        <f>IF([Access_Indicator2]="Yes","No service",IF([Access_Indicator3]="Available", "Improved",IF([Access_Indicator4]="No", "Limited",IF(AND([Access_Indicator4]="yes", [Access_Indicator5]&lt;=[Access_Indicator6]),"Basic","Limited"))))</f>
        <v>Limited</v>
      </c>
      <c r="X302" s="133" t="str">
        <f>IF([Use_Indicator1]="", "Fill in data", IF([Use_Indicator1]="All", "Improved", IF([Use_Indicator1]="Some", "Basic", IF([Use_Indicator1]="No use", "No Service"))))</f>
        <v>Improved</v>
      </c>
      <c r="Y302" s="134" t="s">
        <v>1601</v>
      </c>
      <c r="Z302" s="134" t="str">
        <f>IF(S302="No data", "No Data", IF([Reliability_Indicator2]="Yes","No Service", IF(S302="Routine", "Improved", IF(S302="Unreliable", "Basic", IF(S302="No O&amp;M", "No service")))))</f>
        <v>No Data</v>
      </c>
      <c r="AA302" s="133" t="str">
        <f>IF([EnvPro_Indicator1]="", "Fill in data", IF([EnvPro_Indicator1]="Significant pollution", "No service", IF(AND([EnvPro_Indicator1]="Not polluting groundwater &amp; not untreated in river", [EnvPro_Indicator2]="No"),"Basic", IF([EnvPro_Indicator2]="Yes", "Improved"))))</f>
        <v>Basic</v>
      </c>
      <c r="AB302" s="134" t="str">
        <f t="shared" si="4"/>
        <v>Limited</v>
      </c>
      <c r="AC302" s="134" t="str">
        <f>IF(OR(San[[#This Row],[Access_SL1]]="No data",San[[#This Row],[Use_SL1]]="No data",San[[#This Row],[Reliability_SL1]]="No data",San[[#This Row],[EnvPro_SL1]]="No data"),"Incomplete", "Complete")</f>
        <v>Incomplete</v>
      </c>
      <c r="AD302" s="176">
        <v>0</v>
      </c>
      <c r="AE302" s="176">
        <v>0</v>
      </c>
      <c r="AF302" s="136">
        <v>0.12168410805548793</v>
      </c>
      <c r="AG302" s="136">
        <v>176.62043589017833</v>
      </c>
      <c r="AH302" s="136" t="s">
        <v>1601</v>
      </c>
      <c r="AW302" s="1">
        <f>IFERROR(VLOOKUP(San[[#This Row],[Access_SL1]],$AS$5:$AT$8,2,FALSE),"Error")</f>
        <v>1</v>
      </c>
      <c r="AX302" s="1">
        <f>IFERROR(VLOOKUP(San[[#This Row],[Use_SL1]],$AS$5:$AT$8,2,FALSE),"Error")</f>
        <v>3</v>
      </c>
      <c r="AY302" s="1" t="str">
        <f>IFERROR(VLOOKUP(San[[#This Row],[Use_SL2]],$AS$5:$AT$8,2,FALSE),"Error")</f>
        <v>Error</v>
      </c>
      <c r="AZ302" s="1" t="str">
        <f>IFERROR(VLOOKUP(San[[#This Row],[Reliability_SL1]],$AS$5:$AT$8,2,FALSE),"Error")</f>
        <v>Error</v>
      </c>
      <c r="BA302" s="1">
        <f>IFERROR(VLOOKUP(San[[#This Row],[EnvPro_SL1]],$AS$5:$AT$8,2,FALSE),"Error")</f>
        <v>2</v>
      </c>
    </row>
    <row r="303" spans="2:53">
      <c r="B303" s="133" t="s">
        <v>622</v>
      </c>
      <c r="C303" s="171" t="s">
        <v>1650</v>
      </c>
      <c r="D303" s="171" t="s">
        <v>1646</v>
      </c>
      <c r="E303" s="171" t="s">
        <v>163</v>
      </c>
      <c r="F303" s="172" t="s">
        <v>1619</v>
      </c>
      <c r="G303" s="173" t="s">
        <v>1907</v>
      </c>
      <c r="H303" s="50" t="s">
        <v>1783</v>
      </c>
      <c r="I303" s="50" t="s">
        <v>18</v>
      </c>
      <c r="J303" s="133" t="s">
        <v>1772</v>
      </c>
      <c r="K303" s="50" t="s">
        <v>1754</v>
      </c>
      <c r="L303" s="50" t="s">
        <v>1753</v>
      </c>
      <c r="M303" s="133" t="s">
        <v>1754</v>
      </c>
      <c r="N303" s="133" t="s">
        <v>1601</v>
      </c>
      <c r="O303" s="133" t="s">
        <v>1601</v>
      </c>
      <c r="P303" s="133" t="s">
        <v>1601</v>
      </c>
      <c r="Q303" s="133" t="s">
        <v>1755</v>
      </c>
      <c r="R303" s="142" t="s">
        <v>1601</v>
      </c>
      <c r="S303" s="174" t="s">
        <v>1601</v>
      </c>
      <c r="T303" s="175" t="s">
        <v>1754</v>
      </c>
      <c r="U303" s="133" t="s">
        <v>1756</v>
      </c>
      <c r="V303" s="133" t="s">
        <v>1754</v>
      </c>
      <c r="W303" s="133" t="str">
        <f>IF([Access_Indicator2]="Yes","No service",IF([Access_Indicator3]="Available", "Improved",IF([Access_Indicator4]="No", "Limited",IF(AND([Access_Indicator4]="yes", [Access_Indicator5]&lt;=[Access_Indicator6]),"Basic","Limited"))))</f>
        <v>Limited</v>
      </c>
      <c r="X303" s="133" t="str">
        <f>IF([Use_Indicator1]="", "Fill in data", IF([Use_Indicator1]="All", "Improved", IF([Use_Indicator1]="Some", "Basic", IF([Use_Indicator1]="No use", "No Service"))))</f>
        <v>Improved</v>
      </c>
      <c r="Y303" s="134" t="s">
        <v>1601</v>
      </c>
      <c r="Z303" s="134" t="str">
        <f>IF(S303="No data", "No Data", IF([Reliability_Indicator2]="Yes","No Service", IF(S303="Routine", "Improved", IF(S303="Unreliable", "Basic", IF(S303="No O&amp;M", "No service")))))</f>
        <v>No Data</v>
      </c>
      <c r="AA303" s="133" t="str">
        <f>IF([EnvPro_Indicator1]="", "Fill in data", IF([EnvPro_Indicator1]="Significant pollution", "No service", IF(AND([EnvPro_Indicator1]="Not polluting groundwater &amp; not untreated in river", [EnvPro_Indicator2]="No"),"Basic", IF([EnvPro_Indicator2]="Yes", "Improved"))))</f>
        <v>Basic</v>
      </c>
      <c r="AB303" s="134" t="str">
        <f t="shared" si="4"/>
        <v>Limited</v>
      </c>
      <c r="AC303" s="134" t="str">
        <f>IF(OR(San[[#This Row],[Access_SL1]]="No data",San[[#This Row],[Use_SL1]]="No data",San[[#This Row],[Reliability_SL1]]="No data",San[[#This Row],[EnvPro_SL1]]="No data"),"Incomplete", "Complete")</f>
        <v>Incomplete</v>
      </c>
      <c r="AD303" s="176">
        <v>0</v>
      </c>
      <c r="AE303" s="176">
        <v>0</v>
      </c>
      <c r="AF303" s="136">
        <v>0.12168410805548793</v>
      </c>
      <c r="AG303" s="136">
        <v>73.591848287574294</v>
      </c>
      <c r="AH303" s="136" t="s">
        <v>1601</v>
      </c>
      <c r="AW303" s="1">
        <f>IFERROR(VLOOKUP(San[[#This Row],[Access_SL1]],$AS$5:$AT$8,2,FALSE),"Error")</f>
        <v>1</v>
      </c>
      <c r="AX303" s="1">
        <f>IFERROR(VLOOKUP(San[[#This Row],[Use_SL1]],$AS$5:$AT$8,2,FALSE),"Error")</f>
        <v>3</v>
      </c>
      <c r="AY303" s="1" t="str">
        <f>IFERROR(VLOOKUP(San[[#This Row],[Use_SL2]],$AS$5:$AT$8,2,FALSE),"Error")</f>
        <v>Error</v>
      </c>
      <c r="AZ303" s="1" t="str">
        <f>IFERROR(VLOOKUP(San[[#This Row],[Reliability_SL1]],$AS$5:$AT$8,2,FALSE),"Error")</f>
        <v>Error</v>
      </c>
      <c r="BA303" s="1">
        <f>IFERROR(VLOOKUP(San[[#This Row],[EnvPro_SL1]],$AS$5:$AT$8,2,FALSE),"Error")</f>
        <v>2</v>
      </c>
    </row>
    <row r="304" spans="2:53">
      <c r="B304" s="133" t="s">
        <v>623</v>
      </c>
      <c r="C304" s="171" t="s">
        <v>1650</v>
      </c>
      <c r="D304" s="171" t="s">
        <v>1646</v>
      </c>
      <c r="E304" s="171" t="s">
        <v>163</v>
      </c>
      <c r="F304" s="172" t="s">
        <v>1619</v>
      </c>
      <c r="G304" s="173" t="s">
        <v>1827</v>
      </c>
      <c r="H304" s="50" t="s">
        <v>1783</v>
      </c>
      <c r="I304" s="50" t="s">
        <v>18</v>
      </c>
      <c r="J304" s="133" t="s">
        <v>1772</v>
      </c>
      <c r="K304" s="50" t="s">
        <v>1754</v>
      </c>
      <c r="L304" s="50" t="s">
        <v>1753</v>
      </c>
      <c r="M304" s="133" t="s">
        <v>1754</v>
      </c>
      <c r="N304" s="133" t="s">
        <v>1601</v>
      </c>
      <c r="O304" s="133" t="s">
        <v>1601</v>
      </c>
      <c r="P304" s="133" t="s">
        <v>1601</v>
      </c>
      <c r="Q304" s="133" t="s">
        <v>1755</v>
      </c>
      <c r="R304" s="142" t="s">
        <v>1601</v>
      </c>
      <c r="S304" s="174" t="s">
        <v>1601</v>
      </c>
      <c r="T304" s="175" t="s">
        <v>1754</v>
      </c>
      <c r="U304" s="133" t="s">
        <v>1756</v>
      </c>
      <c r="V304" s="133" t="s">
        <v>1754</v>
      </c>
      <c r="W304" s="133" t="str">
        <f>IF([Access_Indicator2]="Yes","No service",IF([Access_Indicator3]="Available", "Improved",IF([Access_Indicator4]="No", "Limited",IF(AND([Access_Indicator4]="yes", [Access_Indicator5]&lt;=[Access_Indicator6]),"Basic","Limited"))))</f>
        <v>Limited</v>
      </c>
      <c r="X304" s="133" t="str">
        <f>IF([Use_Indicator1]="", "Fill in data", IF([Use_Indicator1]="All", "Improved", IF([Use_Indicator1]="Some", "Basic", IF([Use_Indicator1]="No use", "No Service"))))</f>
        <v>Improved</v>
      </c>
      <c r="Y304" s="134" t="s">
        <v>1601</v>
      </c>
      <c r="Z304" s="134" t="str">
        <f>IF(S304="No data", "No Data", IF([Reliability_Indicator2]="Yes","No Service", IF(S304="Routine", "Improved", IF(S304="Unreliable", "Basic", IF(S304="No O&amp;M", "No service")))))</f>
        <v>No Data</v>
      </c>
      <c r="AA304" s="133" t="str">
        <f>IF([EnvPro_Indicator1]="", "Fill in data", IF([EnvPro_Indicator1]="Significant pollution", "No service", IF(AND([EnvPro_Indicator1]="Not polluting groundwater &amp; not untreated in river", [EnvPro_Indicator2]="No"),"Basic", IF([EnvPro_Indicator2]="Yes", "Improved"))))</f>
        <v>Basic</v>
      </c>
      <c r="AB304" s="134" t="str">
        <f t="shared" si="4"/>
        <v>Limited</v>
      </c>
      <c r="AC304" s="134" t="str">
        <f>IF(OR(San[[#This Row],[Access_SL1]]="No data",San[[#This Row],[Use_SL1]]="No data",San[[#This Row],[Reliability_SL1]]="No data",San[[#This Row],[EnvPro_SL1]]="No data"),"Incomplete", "Complete")</f>
        <v>Incomplete</v>
      </c>
      <c r="AD304" s="176">
        <v>0</v>
      </c>
      <c r="AE304" s="176">
        <v>0</v>
      </c>
      <c r="AF304" s="136">
        <v>0.12168410805548793</v>
      </c>
      <c r="AG304" s="136">
        <v>91.989810359467867</v>
      </c>
      <c r="AH304" s="136" t="s">
        <v>1601</v>
      </c>
      <c r="AW304" s="1">
        <f>IFERROR(VLOOKUP(San[[#This Row],[Access_SL1]],$AS$5:$AT$8,2,FALSE),"Error")</f>
        <v>1</v>
      </c>
      <c r="AX304" s="1">
        <f>IFERROR(VLOOKUP(San[[#This Row],[Use_SL1]],$AS$5:$AT$8,2,FALSE),"Error")</f>
        <v>3</v>
      </c>
      <c r="AY304" s="1" t="str">
        <f>IFERROR(VLOOKUP(San[[#This Row],[Use_SL2]],$AS$5:$AT$8,2,FALSE),"Error")</f>
        <v>Error</v>
      </c>
      <c r="AZ304" s="1" t="str">
        <f>IFERROR(VLOOKUP(San[[#This Row],[Reliability_SL1]],$AS$5:$AT$8,2,FALSE),"Error")</f>
        <v>Error</v>
      </c>
      <c r="BA304" s="1">
        <f>IFERROR(VLOOKUP(San[[#This Row],[EnvPro_SL1]],$AS$5:$AT$8,2,FALSE),"Error")</f>
        <v>2</v>
      </c>
    </row>
    <row r="305" spans="2:53">
      <c r="B305" s="133" t="s">
        <v>624</v>
      </c>
      <c r="C305" s="171" t="s">
        <v>1650</v>
      </c>
      <c r="D305" s="171" t="s">
        <v>1646</v>
      </c>
      <c r="E305" s="171" t="s">
        <v>163</v>
      </c>
      <c r="F305" s="172" t="s">
        <v>1619</v>
      </c>
      <c r="G305" s="173" t="s">
        <v>1826</v>
      </c>
      <c r="H305" s="50" t="s">
        <v>1786</v>
      </c>
      <c r="I305" s="50" t="s">
        <v>18</v>
      </c>
      <c r="J305" s="133" t="s">
        <v>1772</v>
      </c>
      <c r="K305" s="50" t="s">
        <v>1754</v>
      </c>
      <c r="L305" s="50" t="s">
        <v>1753</v>
      </c>
      <c r="M305" s="133" t="s">
        <v>1754</v>
      </c>
      <c r="N305" s="133" t="s">
        <v>1601</v>
      </c>
      <c r="O305" s="133" t="s">
        <v>1601</v>
      </c>
      <c r="P305" s="133" t="s">
        <v>1601</v>
      </c>
      <c r="Q305" s="133" t="s">
        <v>1755</v>
      </c>
      <c r="R305" s="142" t="s">
        <v>1601</v>
      </c>
      <c r="S305" s="174" t="s">
        <v>1601</v>
      </c>
      <c r="T305" s="175" t="s">
        <v>1601</v>
      </c>
      <c r="U305" s="133" t="s">
        <v>1756</v>
      </c>
      <c r="V305" s="133" t="s">
        <v>1754</v>
      </c>
      <c r="W305" s="133" t="str">
        <f>IF([Access_Indicator2]="Yes","No service",IF([Access_Indicator3]="Available", "Improved",IF([Access_Indicator4]="No", "Limited",IF(AND([Access_Indicator4]="yes", [Access_Indicator5]&lt;=[Access_Indicator6]),"Basic","Limited"))))</f>
        <v>Limited</v>
      </c>
      <c r="X305" s="133" t="str">
        <f>IF([Use_Indicator1]="", "Fill in data", IF([Use_Indicator1]="All", "Improved", IF([Use_Indicator1]="Some", "Basic", IF([Use_Indicator1]="No use", "No Service"))))</f>
        <v>Improved</v>
      </c>
      <c r="Y305" s="134" t="s">
        <v>1601</v>
      </c>
      <c r="Z305" s="134" t="str">
        <f>IF(S305="No data", "No Data", IF([Reliability_Indicator2]="Yes","No Service", IF(S305="Routine", "Improved", IF(S305="Unreliable", "Basic", IF(S305="No O&amp;M", "No service")))))</f>
        <v>No Data</v>
      </c>
      <c r="AA305" s="133" t="str">
        <f>IF([EnvPro_Indicator1]="", "Fill in data", IF([EnvPro_Indicator1]="Significant pollution", "No service", IF(AND([EnvPro_Indicator1]="Not polluting groundwater &amp; not untreated in river", [EnvPro_Indicator2]="No"),"Basic", IF([EnvPro_Indicator2]="Yes", "Improved"))))</f>
        <v>Basic</v>
      </c>
      <c r="AB305" s="134" t="str">
        <f t="shared" si="4"/>
        <v>Limited</v>
      </c>
      <c r="AC305" s="134" t="str">
        <f>IF(OR(San[[#This Row],[Access_SL1]]="No data",San[[#This Row],[Use_SL1]]="No data",San[[#This Row],[Reliability_SL1]]="No data",San[[#This Row],[EnvPro_SL1]]="No data"),"Incomplete", "Complete")</f>
        <v>Incomplete</v>
      </c>
      <c r="AD305" s="176">
        <v>0</v>
      </c>
      <c r="AE305" s="176">
        <v>0</v>
      </c>
      <c r="AF305" s="136">
        <v>0.12168410805548793</v>
      </c>
      <c r="AG305" s="136">
        <v>88.310217945089178</v>
      </c>
      <c r="AH305" s="136">
        <v>0.42456835550523642</v>
      </c>
      <c r="AW305" s="1">
        <f>IFERROR(VLOOKUP(San[[#This Row],[Access_SL1]],$AS$5:$AT$8,2,FALSE),"Error")</f>
        <v>1</v>
      </c>
      <c r="AX305" s="1">
        <f>IFERROR(VLOOKUP(San[[#This Row],[Use_SL1]],$AS$5:$AT$8,2,FALSE),"Error")</f>
        <v>3</v>
      </c>
      <c r="AY305" s="1" t="str">
        <f>IFERROR(VLOOKUP(San[[#This Row],[Use_SL2]],$AS$5:$AT$8,2,FALSE),"Error")</f>
        <v>Error</v>
      </c>
      <c r="AZ305" s="1" t="str">
        <f>IFERROR(VLOOKUP(San[[#This Row],[Reliability_SL1]],$AS$5:$AT$8,2,FALSE),"Error")</f>
        <v>Error</v>
      </c>
      <c r="BA305" s="1">
        <f>IFERROR(VLOOKUP(San[[#This Row],[EnvPro_SL1]],$AS$5:$AT$8,2,FALSE),"Error")</f>
        <v>2</v>
      </c>
    </row>
    <row r="306" spans="2:53">
      <c r="B306" s="133" t="s">
        <v>625</v>
      </c>
      <c r="C306" s="171" t="s">
        <v>1650</v>
      </c>
      <c r="D306" s="171" t="s">
        <v>1646</v>
      </c>
      <c r="E306" s="171" t="s">
        <v>163</v>
      </c>
      <c r="F306" s="172" t="s">
        <v>1619</v>
      </c>
      <c r="G306" s="173" t="s">
        <v>1824</v>
      </c>
      <c r="H306" s="50" t="s">
        <v>1783</v>
      </c>
      <c r="I306" s="50" t="s">
        <v>18</v>
      </c>
      <c r="J306" s="133" t="s">
        <v>1774</v>
      </c>
      <c r="K306" s="50" t="s">
        <v>1754</v>
      </c>
      <c r="L306" s="50" t="s">
        <v>1776</v>
      </c>
      <c r="M306" s="133" t="s">
        <v>1752</v>
      </c>
      <c r="N306" s="133" t="s">
        <v>1601</v>
      </c>
      <c r="O306" s="133" t="s">
        <v>1601</v>
      </c>
      <c r="P306" s="133" t="s">
        <v>1601</v>
      </c>
      <c r="Q306" s="133" t="s">
        <v>1755</v>
      </c>
      <c r="R306" s="142" t="s">
        <v>1601</v>
      </c>
      <c r="S306" s="174" t="s">
        <v>1908</v>
      </c>
      <c r="T306" s="175" t="s">
        <v>1754</v>
      </c>
      <c r="U306" s="133" t="s">
        <v>1756</v>
      </c>
      <c r="V306" s="133" t="s">
        <v>1754</v>
      </c>
      <c r="W306" s="133" t="str">
        <f>IF([Access_Indicator2]="Yes","No service",IF([Access_Indicator3]="Available", "Improved",IF([Access_Indicator4]="No", "Limited",IF(AND([Access_Indicator4]="yes", [Access_Indicator5]&lt;=[Access_Indicator6]),"Basic","Limited"))))</f>
        <v>Improved</v>
      </c>
      <c r="X306" s="133" t="str">
        <f>IF([Use_Indicator1]="", "Fill in data", IF([Use_Indicator1]="All", "Improved", IF([Use_Indicator1]="Some", "Basic", IF([Use_Indicator1]="No use", "No Service"))))</f>
        <v>Improved</v>
      </c>
      <c r="Y306" s="134" t="s">
        <v>1601</v>
      </c>
      <c r="Z306" s="134" t="str">
        <f>IF(S306="No data", "No Data", IF([Reliability_Indicator2]="Yes","No Service", IF(S306="Routine", "Improved", IF(S306="Unreliable", "Basic", IF(S306="No O&amp;M", "No service")))))</f>
        <v>Basic</v>
      </c>
      <c r="AA306" s="133" t="str">
        <f>IF([EnvPro_Indicator1]="", "Fill in data", IF([EnvPro_Indicator1]="Significant pollution", "No service", IF(AND([EnvPro_Indicator1]="Not polluting groundwater &amp; not untreated in river", [EnvPro_Indicator2]="No"),"Basic", IF([EnvPro_Indicator2]="Yes", "Improved"))))</f>
        <v>Basic</v>
      </c>
      <c r="AB306" s="134" t="str">
        <f t="shared" si="4"/>
        <v>Basic</v>
      </c>
      <c r="AC306" s="134" t="str">
        <f>IF(OR(San[[#This Row],[Access_SL1]]="No data",San[[#This Row],[Use_SL1]]="No data",San[[#This Row],[Reliability_SL1]]="No data",San[[#This Row],[EnvPro_SL1]]="No data"),"Incomplete", "Complete")</f>
        <v>Complete</v>
      </c>
      <c r="AD306" s="176">
        <v>0</v>
      </c>
      <c r="AE306" s="176">
        <v>0</v>
      </c>
      <c r="AF306" s="136">
        <v>0.12168410805548793</v>
      </c>
      <c r="AG306" s="136">
        <v>132.46532691763372</v>
      </c>
      <c r="AH306" s="136" t="s">
        <v>1601</v>
      </c>
      <c r="AW306" s="1">
        <f>IFERROR(VLOOKUP(San[[#This Row],[Access_SL1]],$AS$5:$AT$8,2,FALSE),"Error")</f>
        <v>3</v>
      </c>
      <c r="AX306" s="1">
        <f>IFERROR(VLOOKUP(San[[#This Row],[Use_SL1]],$AS$5:$AT$8,2,FALSE),"Error")</f>
        <v>3</v>
      </c>
      <c r="AY306" s="1" t="str">
        <f>IFERROR(VLOOKUP(San[[#This Row],[Use_SL2]],$AS$5:$AT$8,2,FALSE),"Error")</f>
        <v>Error</v>
      </c>
      <c r="AZ306" s="1">
        <f>IFERROR(VLOOKUP(San[[#This Row],[Reliability_SL1]],$AS$5:$AT$8,2,FALSE),"Error")</f>
        <v>2</v>
      </c>
      <c r="BA306" s="1">
        <f>IFERROR(VLOOKUP(San[[#This Row],[EnvPro_SL1]],$AS$5:$AT$8,2,FALSE),"Error")</f>
        <v>2</v>
      </c>
    </row>
    <row r="307" spans="2:53">
      <c r="B307" s="133" t="s">
        <v>626</v>
      </c>
      <c r="C307" s="171" t="s">
        <v>1650</v>
      </c>
      <c r="D307" s="171" t="s">
        <v>1646</v>
      </c>
      <c r="E307" s="171" t="s">
        <v>163</v>
      </c>
      <c r="F307" s="172" t="s">
        <v>1619</v>
      </c>
      <c r="G307" s="173" t="s">
        <v>1808</v>
      </c>
      <c r="H307" s="50" t="s">
        <v>1783</v>
      </c>
      <c r="I307" s="50" t="s">
        <v>18</v>
      </c>
      <c r="J307" s="133" t="s">
        <v>1751</v>
      </c>
      <c r="K307" s="50" t="s">
        <v>1752</v>
      </c>
      <c r="L307" s="50" t="s">
        <v>1753</v>
      </c>
      <c r="M307" s="133" t="s">
        <v>1754</v>
      </c>
      <c r="N307" s="133" t="s">
        <v>1601</v>
      </c>
      <c r="O307" s="133" t="s">
        <v>1601</v>
      </c>
      <c r="P307" s="133" t="s">
        <v>1601</v>
      </c>
      <c r="Q307" s="133" t="s">
        <v>1755</v>
      </c>
      <c r="R307" s="142" t="s">
        <v>1601</v>
      </c>
      <c r="S307" s="174" t="s">
        <v>1601</v>
      </c>
      <c r="T307" s="175" t="s">
        <v>1601</v>
      </c>
      <c r="U307" s="133" t="s">
        <v>1756</v>
      </c>
      <c r="V307" s="133" t="s">
        <v>1754</v>
      </c>
      <c r="W307" s="133" t="str">
        <f>IF([Access_Indicator2]="Yes","No service",IF([Access_Indicator3]="Available", "Improved",IF([Access_Indicator4]="No", "Limited",IF(AND([Access_Indicator4]="yes", [Access_Indicator5]&lt;=[Access_Indicator6]),"Basic","Limited"))))</f>
        <v>No service</v>
      </c>
      <c r="X307" s="133" t="str">
        <f>IF([Use_Indicator1]="", "Fill in data", IF([Use_Indicator1]="All", "Improved", IF([Use_Indicator1]="Some", "Basic", IF([Use_Indicator1]="No use", "No Service"))))</f>
        <v>Improved</v>
      </c>
      <c r="Y307" s="134" t="s">
        <v>1601</v>
      </c>
      <c r="Z307" s="134" t="str">
        <f>IF(S307="No data", "No Data", IF([Reliability_Indicator2]="Yes","No Service", IF(S307="Routine", "Improved", IF(S307="Unreliable", "Basic", IF(S307="No O&amp;M", "No service")))))</f>
        <v>No Data</v>
      </c>
      <c r="AA307" s="133" t="str">
        <f>IF([EnvPro_Indicator1]="", "Fill in data", IF([EnvPro_Indicator1]="Significant pollution", "No service", IF(AND([EnvPro_Indicator1]="Not polluting groundwater &amp; not untreated in river", [EnvPro_Indicator2]="No"),"Basic", IF([EnvPro_Indicator2]="Yes", "Improved"))))</f>
        <v>Basic</v>
      </c>
      <c r="AB307" s="134" t="str">
        <f t="shared" si="4"/>
        <v>No Service</v>
      </c>
      <c r="AC307" s="134" t="str">
        <f>IF(OR(San[[#This Row],[Access_SL1]]="No data",San[[#This Row],[Use_SL1]]="No data",San[[#This Row],[Reliability_SL1]]="No data",San[[#This Row],[EnvPro_SL1]]="No data"),"Incomplete", "Complete")</f>
        <v>Incomplete</v>
      </c>
      <c r="AD307" s="176">
        <v>0</v>
      </c>
      <c r="AE307" s="176">
        <v>0</v>
      </c>
      <c r="AF307" s="136">
        <v>0.12168410805548793</v>
      </c>
      <c r="AG307" s="136">
        <v>128.78573450325501</v>
      </c>
      <c r="AH307" s="136" t="s">
        <v>1601</v>
      </c>
      <c r="AW307" s="1">
        <f>IFERROR(VLOOKUP(San[[#This Row],[Access_SL1]],$AS$5:$AT$8,2,FALSE),"Error")</f>
        <v>0</v>
      </c>
      <c r="AX307" s="1">
        <f>IFERROR(VLOOKUP(San[[#This Row],[Use_SL1]],$AS$5:$AT$8,2,FALSE),"Error")</f>
        <v>3</v>
      </c>
      <c r="AY307" s="1" t="str">
        <f>IFERROR(VLOOKUP(San[[#This Row],[Use_SL2]],$AS$5:$AT$8,2,FALSE),"Error")</f>
        <v>Error</v>
      </c>
      <c r="AZ307" s="1" t="str">
        <f>IFERROR(VLOOKUP(San[[#This Row],[Reliability_SL1]],$AS$5:$AT$8,2,FALSE),"Error")</f>
        <v>Error</v>
      </c>
      <c r="BA307" s="1">
        <f>IFERROR(VLOOKUP(San[[#This Row],[EnvPro_SL1]],$AS$5:$AT$8,2,FALSE),"Error")</f>
        <v>2</v>
      </c>
    </row>
    <row r="308" spans="2:53">
      <c r="B308" s="133" t="s">
        <v>627</v>
      </c>
      <c r="C308" s="171" t="s">
        <v>1650</v>
      </c>
      <c r="D308" s="171" t="s">
        <v>1646</v>
      </c>
      <c r="E308" s="171" t="s">
        <v>163</v>
      </c>
      <c r="F308" s="172" t="s">
        <v>1619</v>
      </c>
      <c r="G308" s="173" t="s">
        <v>1909</v>
      </c>
      <c r="H308" s="50" t="s">
        <v>1786</v>
      </c>
      <c r="I308" s="50" t="s">
        <v>18</v>
      </c>
      <c r="J308" s="133" t="s">
        <v>1751</v>
      </c>
      <c r="K308" s="50" t="s">
        <v>1752</v>
      </c>
      <c r="L308" s="50" t="s">
        <v>1753</v>
      </c>
      <c r="M308" s="133" t="s">
        <v>1754</v>
      </c>
      <c r="N308" s="133" t="s">
        <v>1601</v>
      </c>
      <c r="O308" s="133" t="s">
        <v>1601</v>
      </c>
      <c r="P308" s="133" t="s">
        <v>1601</v>
      </c>
      <c r="Q308" s="133" t="s">
        <v>1755</v>
      </c>
      <c r="R308" s="142" t="s">
        <v>1601</v>
      </c>
      <c r="S308" s="174" t="s">
        <v>1601</v>
      </c>
      <c r="T308" s="175" t="s">
        <v>1601</v>
      </c>
      <c r="U308" s="133" t="s">
        <v>1756</v>
      </c>
      <c r="V308" s="133" t="s">
        <v>1754</v>
      </c>
      <c r="W308" s="133" t="str">
        <f>IF([Access_Indicator2]="Yes","No service",IF([Access_Indicator3]="Available", "Improved",IF([Access_Indicator4]="No", "Limited",IF(AND([Access_Indicator4]="yes", [Access_Indicator5]&lt;=[Access_Indicator6]),"Basic","Limited"))))</f>
        <v>No service</v>
      </c>
      <c r="X308" s="133" t="str">
        <f>IF([Use_Indicator1]="", "Fill in data", IF([Use_Indicator1]="All", "Improved", IF([Use_Indicator1]="Some", "Basic", IF([Use_Indicator1]="No use", "No Service"))))</f>
        <v>Improved</v>
      </c>
      <c r="Y308" s="134" t="s">
        <v>1601</v>
      </c>
      <c r="Z308" s="134" t="str">
        <f>IF(S308="No data", "No Data", IF([Reliability_Indicator2]="Yes","No Service", IF(S308="Routine", "Improved", IF(S308="Unreliable", "Basic", IF(S308="No O&amp;M", "No service")))))</f>
        <v>No Data</v>
      </c>
      <c r="AA308" s="133" t="str">
        <f>IF([EnvPro_Indicator1]="", "Fill in data", IF([EnvPro_Indicator1]="Significant pollution", "No service", IF(AND([EnvPro_Indicator1]="Not polluting groundwater &amp; not untreated in river", [EnvPro_Indicator2]="No"),"Basic", IF([EnvPro_Indicator2]="Yes", "Improved"))))</f>
        <v>Basic</v>
      </c>
      <c r="AB308" s="134" t="str">
        <f t="shared" si="4"/>
        <v>No Service</v>
      </c>
      <c r="AC308" s="134" t="str">
        <f>IF(OR(San[[#This Row],[Access_SL1]]="No data",San[[#This Row],[Use_SL1]]="No data",San[[#This Row],[Reliability_SL1]]="No data",San[[#This Row],[EnvPro_SL1]]="No data"),"Incomplete", "Complete")</f>
        <v>Incomplete</v>
      </c>
      <c r="AD308" s="176">
        <v>0</v>
      </c>
      <c r="AE308" s="176">
        <v>0</v>
      </c>
      <c r="AF308" s="136">
        <v>0.12168410805548793</v>
      </c>
      <c r="AG308" s="136">
        <v>73.591848287574294</v>
      </c>
      <c r="AH308" s="136" t="s">
        <v>1601</v>
      </c>
      <c r="AW308" s="1">
        <f>IFERROR(VLOOKUP(San[[#This Row],[Access_SL1]],$AS$5:$AT$8,2,FALSE),"Error")</f>
        <v>0</v>
      </c>
      <c r="AX308" s="1">
        <f>IFERROR(VLOOKUP(San[[#This Row],[Use_SL1]],$AS$5:$AT$8,2,FALSE),"Error")</f>
        <v>3</v>
      </c>
      <c r="AY308" s="1" t="str">
        <f>IFERROR(VLOOKUP(San[[#This Row],[Use_SL2]],$AS$5:$AT$8,2,FALSE),"Error")</f>
        <v>Error</v>
      </c>
      <c r="AZ308" s="1" t="str">
        <f>IFERROR(VLOOKUP(San[[#This Row],[Reliability_SL1]],$AS$5:$AT$8,2,FALSE),"Error")</f>
        <v>Error</v>
      </c>
      <c r="BA308" s="1">
        <f>IFERROR(VLOOKUP(San[[#This Row],[EnvPro_SL1]],$AS$5:$AT$8,2,FALSE),"Error")</f>
        <v>2</v>
      </c>
    </row>
    <row r="309" spans="2:53">
      <c r="B309" s="133" t="s">
        <v>628</v>
      </c>
      <c r="C309" s="171" t="s">
        <v>1650</v>
      </c>
      <c r="D309" s="171" t="s">
        <v>1646</v>
      </c>
      <c r="E309" s="171" t="s">
        <v>163</v>
      </c>
      <c r="F309" s="172" t="s">
        <v>1619</v>
      </c>
      <c r="G309" s="173" t="s">
        <v>1807</v>
      </c>
      <c r="H309" s="50" t="s">
        <v>1786</v>
      </c>
      <c r="I309" s="50" t="s">
        <v>18</v>
      </c>
      <c r="J309" s="133" t="s">
        <v>1751</v>
      </c>
      <c r="K309" s="50" t="s">
        <v>1752</v>
      </c>
      <c r="L309" s="50" t="s">
        <v>1753</v>
      </c>
      <c r="M309" s="133" t="s">
        <v>1754</v>
      </c>
      <c r="N309" s="133" t="s">
        <v>1601</v>
      </c>
      <c r="O309" s="133" t="s">
        <v>1601</v>
      </c>
      <c r="P309" s="133" t="s">
        <v>1601</v>
      </c>
      <c r="Q309" s="133" t="s">
        <v>1755</v>
      </c>
      <c r="R309" s="142" t="s">
        <v>1601</v>
      </c>
      <c r="S309" s="174" t="s">
        <v>1601</v>
      </c>
      <c r="T309" s="175" t="s">
        <v>1601</v>
      </c>
      <c r="U309" s="133" t="s">
        <v>1756</v>
      </c>
      <c r="V309" s="133" t="s">
        <v>1754</v>
      </c>
      <c r="W309" s="133" t="str">
        <f>IF([Access_Indicator2]="Yes","No service",IF([Access_Indicator3]="Available", "Improved",IF([Access_Indicator4]="No", "Limited",IF(AND([Access_Indicator4]="yes", [Access_Indicator5]&lt;=[Access_Indicator6]),"Basic","Limited"))))</f>
        <v>No service</v>
      </c>
      <c r="X309" s="133" t="str">
        <f>IF([Use_Indicator1]="", "Fill in data", IF([Use_Indicator1]="All", "Improved", IF([Use_Indicator1]="Some", "Basic", IF([Use_Indicator1]="No use", "No Service"))))</f>
        <v>Improved</v>
      </c>
      <c r="Y309" s="134" t="s">
        <v>1601</v>
      </c>
      <c r="Z309" s="134" t="str">
        <f>IF(S309="No data", "No Data", IF([Reliability_Indicator2]="Yes","No Service", IF(S309="Routine", "Improved", IF(S309="Unreliable", "Basic", IF(S309="No O&amp;M", "No service")))))</f>
        <v>No Data</v>
      </c>
      <c r="AA309" s="133" t="str">
        <f>IF([EnvPro_Indicator1]="", "Fill in data", IF([EnvPro_Indicator1]="Significant pollution", "No service", IF(AND([EnvPro_Indicator1]="Not polluting groundwater &amp; not untreated in river", [EnvPro_Indicator2]="No"),"Basic", IF([EnvPro_Indicator2]="Yes", "Improved"))))</f>
        <v>Basic</v>
      </c>
      <c r="AB309" s="134" t="str">
        <f t="shared" si="4"/>
        <v>No Service</v>
      </c>
      <c r="AC309" s="134" t="str">
        <f>IF(OR(San[[#This Row],[Access_SL1]]="No data",San[[#This Row],[Use_SL1]]="No data",San[[#This Row],[Reliability_SL1]]="No data",San[[#This Row],[EnvPro_SL1]]="No data"),"Incomplete", "Complete")</f>
        <v>Incomplete</v>
      </c>
      <c r="AD309" s="176">
        <v>0</v>
      </c>
      <c r="AE309" s="176">
        <v>0</v>
      </c>
      <c r="AF309" s="136">
        <v>0.12168410805548793</v>
      </c>
      <c r="AG309" s="136">
        <v>18.397962071893573</v>
      </c>
      <c r="AH309" s="136" t="s">
        <v>1601</v>
      </c>
      <c r="AW309" s="1">
        <f>IFERROR(VLOOKUP(San[[#This Row],[Access_SL1]],$AS$5:$AT$8,2,FALSE),"Error")</f>
        <v>0</v>
      </c>
      <c r="AX309" s="1">
        <f>IFERROR(VLOOKUP(San[[#This Row],[Use_SL1]],$AS$5:$AT$8,2,FALSE),"Error")</f>
        <v>3</v>
      </c>
      <c r="AY309" s="1" t="str">
        <f>IFERROR(VLOOKUP(San[[#This Row],[Use_SL2]],$AS$5:$AT$8,2,FALSE),"Error")</f>
        <v>Error</v>
      </c>
      <c r="AZ309" s="1" t="str">
        <f>IFERROR(VLOOKUP(San[[#This Row],[Reliability_SL1]],$AS$5:$AT$8,2,FALSE),"Error")</f>
        <v>Error</v>
      </c>
      <c r="BA309" s="1">
        <f>IFERROR(VLOOKUP(San[[#This Row],[EnvPro_SL1]],$AS$5:$AT$8,2,FALSE),"Error")</f>
        <v>2</v>
      </c>
    </row>
    <row r="310" spans="2:53">
      <c r="B310" s="133" t="s">
        <v>629</v>
      </c>
      <c r="C310" s="171" t="s">
        <v>1650</v>
      </c>
      <c r="D310" s="171" t="s">
        <v>1646</v>
      </c>
      <c r="E310" s="171" t="s">
        <v>163</v>
      </c>
      <c r="F310" s="172" t="s">
        <v>1619</v>
      </c>
      <c r="G310" s="173" t="s">
        <v>1803</v>
      </c>
      <c r="H310" s="50" t="s">
        <v>1786</v>
      </c>
      <c r="I310" s="50" t="s">
        <v>18</v>
      </c>
      <c r="J310" s="133" t="s">
        <v>1751</v>
      </c>
      <c r="K310" s="50" t="s">
        <v>1752</v>
      </c>
      <c r="L310" s="50" t="s">
        <v>1753</v>
      </c>
      <c r="M310" s="133" t="s">
        <v>1754</v>
      </c>
      <c r="N310" s="133" t="s">
        <v>1601</v>
      </c>
      <c r="O310" s="133" t="s">
        <v>1601</v>
      </c>
      <c r="P310" s="133" t="s">
        <v>1601</v>
      </c>
      <c r="Q310" s="133" t="s">
        <v>1755</v>
      </c>
      <c r="R310" s="142" t="s">
        <v>1601</v>
      </c>
      <c r="S310" s="174" t="s">
        <v>1601</v>
      </c>
      <c r="T310" s="175" t="s">
        <v>1601</v>
      </c>
      <c r="U310" s="133" t="s">
        <v>1756</v>
      </c>
      <c r="V310" s="133" t="s">
        <v>1754</v>
      </c>
      <c r="W310" s="133" t="str">
        <f>IF([Access_Indicator2]="Yes","No service",IF([Access_Indicator3]="Available", "Improved",IF([Access_Indicator4]="No", "Limited",IF(AND([Access_Indicator4]="yes", [Access_Indicator5]&lt;=[Access_Indicator6]),"Basic","Limited"))))</f>
        <v>No service</v>
      </c>
      <c r="X310" s="133" t="str">
        <f>IF([Use_Indicator1]="", "Fill in data", IF([Use_Indicator1]="All", "Improved", IF([Use_Indicator1]="Some", "Basic", IF([Use_Indicator1]="No use", "No Service"))))</f>
        <v>Improved</v>
      </c>
      <c r="Y310" s="134" t="s">
        <v>1601</v>
      </c>
      <c r="Z310" s="134" t="str">
        <f>IF(S310="No data", "No Data", IF([Reliability_Indicator2]="Yes","No Service", IF(S310="Routine", "Improved", IF(S310="Unreliable", "Basic", IF(S310="No O&amp;M", "No service")))))</f>
        <v>No Data</v>
      </c>
      <c r="AA310" s="133" t="str">
        <f>IF([EnvPro_Indicator1]="", "Fill in data", IF([EnvPro_Indicator1]="Significant pollution", "No service", IF(AND([EnvPro_Indicator1]="Not polluting groundwater &amp; not untreated in river", [EnvPro_Indicator2]="No"),"Basic", IF([EnvPro_Indicator2]="Yes", "Improved"))))</f>
        <v>Basic</v>
      </c>
      <c r="AB310" s="134" t="str">
        <f t="shared" si="4"/>
        <v>No Service</v>
      </c>
      <c r="AC310" s="134" t="str">
        <f>IF(OR(San[[#This Row],[Access_SL1]]="No data",San[[#This Row],[Use_SL1]]="No data",San[[#This Row],[Reliability_SL1]]="No data",San[[#This Row],[EnvPro_SL1]]="No data"),"Incomplete", "Complete")</f>
        <v>Incomplete</v>
      </c>
      <c r="AD310" s="176">
        <v>0</v>
      </c>
      <c r="AE310" s="176">
        <v>0</v>
      </c>
      <c r="AF310" s="136">
        <v>0.12168410805548793</v>
      </c>
      <c r="AG310" s="136">
        <v>36.795924143787147</v>
      </c>
      <c r="AH310" s="136" t="s">
        <v>1601</v>
      </c>
      <c r="AW310" s="1">
        <f>IFERROR(VLOOKUP(San[[#This Row],[Access_SL1]],$AS$5:$AT$8,2,FALSE),"Error")</f>
        <v>0</v>
      </c>
      <c r="AX310" s="1">
        <f>IFERROR(VLOOKUP(San[[#This Row],[Use_SL1]],$AS$5:$AT$8,2,FALSE),"Error")</f>
        <v>3</v>
      </c>
      <c r="AY310" s="1" t="str">
        <f>IFERROR(VLOOKUP(San[[#This Row],[Use_SL2]],$AS$5:$AT$8,2,FALSE),"Error")</f>
        <v>Error</v>
      </c>
      <c r="AZ310" s="1" t="str">
        <f>IFERROR(VLOOKUP(San[[#This Row],[Reliability_SL1]],$AS$5:$AT$8,2,FALSE),"Error")</f>
        <v>Error</v>
      </c>
      <c r="BA310" s="1">
        <f>IFERROR(VLOOKUP(San[[#This Row],[EnvPro_SL1]],$AS$5:$AT$8,2,FALSE),"Error")</f>
        <v>2</v>
      </c>
    </row>
    <row r="311" spans="2:53">
      <c r="B311" s="133" t="s">
        <v>630</v>
      </c>
      <c r="C311" s="171" t="s">
        <v>1650</v>
      </c>
      <c r="D311" s="171" t="s">
        <v>1646</v>
      </c>
      <c r="E311" s="171" t="s">
        <v>163</v>
      </c>
      <c r="F311" s="172" t="s">
        <v>1619</v>
      </c>
      <c r="G311" s="173" t="s">
        <v>1805</v>
      </c>
      <c r="H311" s="50" t="s">
        <v>1786</v>
      </c>
      <c r="I311" s="50" t="s">
        <v>18</v>
      </c>
      <c r="J311" s="133" t="s">
        <v>1751</v>
      </c>
      <c r="K311" s="50" t="s">
        <v>1752</v>
      </c>
      <c r="L311" s="50" t="s">
        <v>1753</v>
      </c>
      <c r="M311" s="133" t="s">
        <v>1754</v>
      </c>
      <c r="N311" s="133" t="s">
        <v>1601</v>
      </c>
      <c r="O311" s="133" t="s">
        <v>1601</v>
      </c>
      <c r="P311" s="133" t="s">
        <v>1601</v>
      </c>
      <c r="Q311" s="133" t="s">
        <v>1755</v>
      </c>
      <c r="R311" s="142" t="s">
        <v>1601</v>
      </c>
      <c r="S311" s="174" t="s">
        <v>1601</v>
      </c>
      <c r="T311" s="175" t="s">
        <v>1601</v>
      </c>
      <c r="U311" s="133" t="s">
        <v>1756</v>
      </c>
      <c r="V311" s="133" t="s">
        <v>1754</v>
      </c>
      <c r="W311" s="133" t="str">
        <f>IF([Access_Indicator2]="Yes","No service",IF([Access_Indicator3]="Available", "Improved",IF([Access_Indicator4]="No", "Limited",IF(AND([Access_Indicator4]="yes", [Access_Indicator5]&lt;=[Access_Indicator6]),"Basic","Limited"))))</f>
        <v>No service</v>
      </c>
      <c r="X311" s="133" t="str">
        <f>IF([Use_Indicator1]="", "Fill in data", IF([Use_Indicator1]="All", "Improved", IF([Use_Indicator1]="Some", "Basic", IF([Use_Indicator1]="No use", "No Service"))))</f>
        <v>Improved</v>
      </c>
      <c r="Y311" s="134" t="s">
        <v>1601</v>
      </c>
      <c r="Z311" s="134" t="str">
        <f>IF(S311="No data", "No Data", IF([Reliability_Indicator2]="Yes","No Service", IF(S311="Routine", "Improved", IF(S311="Unreliable", "Basic", IF(S311="No O&amp;M", "No service")))))</f>
        <v>No Data</v>
      </c>
      <c r="AA311" s="133" t="str">
        <f>IF([EnvPro_Indicator1]="", "Fill in data", IF([EnvPro_Indicator1]="Significant pollution", "No service", IF(AND([EnvPro_Indicator1]="Not polluting groundwater &amp; not untreated in river", [EnvPro_Indicator2]="No"),"Basic", IF([EnvPro_Indicator2]="Yes", "Improved"))))</f>
        <v>Basic</v>
      </c>
      <c r="AB311" s="134" t="str">
        <f t="shared" si="4"/>
        <v>No Service</v>
      </c>
      <c r="AC311" s="134" t="str">
        <f>IF(OR(San[[#This Row],[Access_SL1]]="No data",San[[#This Row],[Use_SL1]]="No data",San[[#This Row],[Reliability_SL1]]="No data",San[[#This Row],[EnvPro_SL1]]="No data"),"Incomplete", "Complete")</f>
        <v>Incomplete</v>
      </c>
      <c r="AD311" s="176">
        <v>0</v>
      </c>
      <c r="AE311" s="176">
        <v>0</v>
      </c>
      <c r="AF311" s="136">
        <v>0.12168410805548793</v>
      </c>
      <c r="AG311" s="136">
        <v>73.591848287574294</v>
      </c>
      <c r="AH311" s="136" t="s">
        <v>1601</v>
      </c>
      <c r="AW311" s="1">
        <f>IFERROR(VLOOKUP(San[[#This Row],[Access_SL1]],$AS$5:$AT$8,2,FALSE),"Error")</f>
        <v>0</v>
      </c>
      <c r="AX311" s="1">
        <f>IFERROR(VLOOKUP(San[[#This Row],[Use_SL1]],$AS$5:$AT$8,2,FALSE),"Error")</f>
        <v>3</v>
      </c>
      <c r="AY311" s="1" t="str">
        <f>IFERROR(VLOOKUP(San[[#This Row],[Use_SL2]],$AS$5:$AT$8,2,FALSE),"Error")</f>
        <v>Error</v>
      </c>
      <c r="AZ311" s="1" t="str">
        <f>IFERROR(VLOOKUP(San[[#This Row],[Reliability_SL1]],$AS$5:$AT$8,2,FALSE),"Error")</f>
        <v>Error</v>
      </c>
      <c r="BA311" s="1">
        <f>IFERROR(VLOOKUP(San[[#This Row],[EnvPro_SL1]],$AS$5:$AT$8,2,FALSE),"Error")</f>
        <v>2</v>
      </c>
    </row>
    <row r="312" spans="2:53">
      <c r="B312" s="133" t="s">
        <v>631</v>
      </c>
      <c r="C312" s="171" t="s">
        <v>1650</v>
      </c>
      <c r="D312" s="171" t="s">
        <v>1646</v>
      </c>
      <c r="E312" s="171" t="s">
        <v>163</v>
      </c>
      <c r="F312" s="172" t="s">
        <v>1619</v>
      </c>
      <c r="G312" s="173" t="s">
        <v>1800</v>
      </c>
      <c r="H312" s="50" t="s">
        <v>1786</v>
      </c>
      <c r="I312" s="50" t="s">
        <v>18</v>
      </c>
      <c r="J312" s="133" t="s">
        <v>1751</v>
      </c>
      <c r="K312" s="50" t="s">
        <v>1752</v>
      </c>
      <c r="L312" s="50" t="s">
        <v>1753</v>
      </c>
      <c r="M312" s="133" t="s">
        <v>1754</v>
      </c>
      <c r="N312" s="133" t="s">
        <v>1601</v>
      </c>
      <c r="O312" s="133" t="s">
        <v>1601</v>
      </c>
      <c r="P312" s="133" t="s">
        <v>1601</v>
      </c>
      <c r="Q312" s="133" t="s">
        <v>1755</v>
      </c>
      <c r="R312" s="142" t="s">
        <v>1601</v>
      </c>
      <c r="S312" s="174" t="s">
        <v>1601</v>
      </c>
      <c r="T312" s="175" t="s">
        <v>1601</v>
      </c>
      <c r="U312" s="133" t="s">
        <v>1756</v>
      </c>
      <c r="V312" s="133" t="s">
        <v>1754</v>
      </c>
      <c r="W312" s="133" t="str">
        <f>IF([Access_Indicator2]="Yes","No service",IF([Access_Indicator3]="Available", "Improved",IF([Access_Indicator4]="No", "Limited",IF(AND([Access_Indicator4]="yes", [Access_Indicator5]&lt;=[Access_Indicator6]),"Basic","Limited"))))</f>
        <v>No service</v>
      </c>
      <c r="X312" s="133" t="str">
        <f>IF([Use_Indicator1]="", "Fill in data", IF([Use_Indicator1]="All", "Improved", IF([Use_Indicator1]="Some", "Basic", IF([Use_Indicator1]="No use", "No Service"))))</f>
        <v>Improved</v>
      </c>
      <c r="Y312" s="134" t="s">
        <v>1601</v>
      </c>
      <c r="Z312" s="134" t="str">
        <f>IF(S312="No data", "No Data", IF([Reliability_Indicator2]="Yes","No Service", IF(S312="Routine", "Improved", IF(S312="Unreliable", "Basic", IF(S312="No O&amp;M", "No service")))))</f>
        <v>No Data</v>
      </c>
      <c r="AA312" s="133" t="str">
        <f>IF([EnvPro_Indicator1]="", "Fill in data", IF([EnvPro_Indicator1]="Significant pollution", "No service", IF(AND([EnvPro_Indicator1]="Not polluting groundwater &amp; not untreated in river", [EnvPro_Indicator2]="No"),"Basic", IF([EnvPro_Indicator2]="Yes", "Improved"))))</f>
        <v>Basic</v>
      </c>
      <c r="AB312" s="134" t="str">
        <f t="shared" si="4"/>
        <v>No Service</v>
      </c>
      <c r="AC312" s="134" t="str">
        <f>IF(OR(San[[#This Row],[Access_SL1]]="No data",San[[#This Row],[Use_SL1]]="No data",San[[#This Row],[Reliability_SL1]]="No data",San[[#This Row],[EnvPro_SL1]]="No data"),"Incomplete", "Complete")</f>
        <v>Incomplete</v>
      </c>
      <c r="AD312" s="176">
        <v>0</v>
      </c>
      <c r="AE312" s="176">
        <v>0</v>
      </c>
      <c r="AF312" s="136">
        <v>0.12168410805548793</v>
      </c>
      <c r="AG312" s="136">
        <v>91.989810359467867</v>
      </c>
      <c r="AH312" s="136" t="s">
        <v>1601</v>
      </c>
      <c r="AW312" s="1">
        <f>IFERROR(VLOOKUP(San[[#This Row],[Access_SL1]],$AS$5:$AT$8,2,FALSE),"Error")</f>
        <v>0</v>
      </c>
      <c r="AX312" s="1">
        <f>IFERROR(VLOOKUP(San[[#This Row],[Use_SL1]],$AS$5:$AT$8,2,FALSE),"Error")</f>
        <v>3</v>
      </c>
      <c r="AY312" s="1" t="str">
        <f>IFERROR(VLOOKUP(San[[#This Row],[Use_SL2]],$AS$5:$AT$8,2,FALSE),"Error")</f>
        <v>Error</v>
      </c>
      <c r="AZ312" s="1" t="str">
        <f>IFERROR(VLOOKUP(San[[#This Row],[Reliability_SL1]],$AS$5:$AT$8,2,FALSE),"Error")</f>
        <v>Error</v>
      </c>
      <c r="BA312" s="1">
        <f>IFERROR(VLOOKUP(San[[#This Row],[EnvPro_SL1]],$AS$5:$AT$8,2,FALSE),"Error")</f>
        <v>2</v>
      </c>
    </row>
    <row r="313" spans="2:53">
      <c r="B313" s="133" t="s">
        <v>632</v>
      </c>
      <c r="C313" s="171" t="s">
        <v>1650</v>
      </c>
      <c r="D313" s="171" t="s">
        <v>1646</v>
      </c>
      <c r="E313" s="171" t="s">
        <v>163</v>
      </c>
      <c r="F313" s="172" t="s">
        <v>1619</v>
      </c>
      <c r="G313" s="173" t="s">
        <v>1825</v>
      </c>
      <c r="H313" s="50" t="s">
        <v>1783</v>
      </c>
      <c r="I313" s="50" t="s">
        <v>18</v>
      </c>
      <c r="J313" s="133" t="s">
        <v>1751</v>
      </c>
      <c r="K313" s="50" t="s">
        <v>1752</v>
      </c>
      <c r="L313" s="50" t="s">
        <v>1753</v>
      </c>
      <c r="M313" s="133" t="s">
        <v>1754</v>
      </c>
      <c r="N313" s="133" t="s">
        <v>1601</v>
      </c>
      <c r="O313" s="133" t="s">
        <v>1601</v>
      </c>
      <c r="P313" s="133" t="s">
        <v>1601</v>
      </c>
      <c r="Q313" s="133" t="s">
        <v>1755</v>
      </c>
      <c r="R313" s="142" t="s">
        <v>1601</v>
      </c>
      <c r="S313" s="174" t="s">
        <v>1601</v>
      </c>
      <c r="T313" s="175" t="s">
        <v>1601</v>
      </c>
      <c r="U313" s="133" t="s">
        <v>1756</v>
      </c>
      <c r="V313" s="133" t="s">
        <v>1754</v>
      </c>
      <c r="W313" s="133" t="str">
        <f>IF([Access_Indicator2]="Yes","No service",IF([Access_Indicator3]="Available", "Improved",IF([Access_Indicator4]="No", "Limited",IF(AND([Access_Indicator4]="yes", [Access_Indicator5]&lt;=[Access_Indicator6]),"Basic","Limited"))))</f>
        <v>No service</v>
      </c>
      <c r="X313" s="133" t="str">
        <f>IF([Use_Indicator1]="", "Fill in data", IF([Use_Indicator1]="All", "Improved", IF([Use_Indicator1]="Some", "Basic", IF([Use_Indicator1]="No use", "No Service"))))</f>
        <v>Improved</v>
      </c>
      <c r="Y313" s="134" t="s">
        <v>1601</v>
      </c>
      <c r="Z313" s="134" t="str">
        <f>IF(S313="No data", "No Data", IF([Reliability_Indicator2]="Yes","No Service", IF(S313="Routine", "Improved", IF(S313="Unreliable", "Basic", IF(S313="No O&amp;M", "No service")))))</f>
        <v>No Data</v>
      </c>
      <c r="AA313" s="133" t="str">
        <f>IF([EnvPro_Indicator1]="", "Fill in data", IF([EnvPro_Indicator1]="Significant pollution", "No service", IF(AND([EnvPro_Indicator1]="Not polluting groundwater &amp; not untreated in river", [EnvPro_Indicator2]="No"),"Basic", IF([EnvPro_Indicator2]="Yes", "Improved"))))</f>
        <v>Basic</v>
      </c>
      <c r="AB313" s="134" t="str">
        <f t="shared" si="4"/>
        <v>No Service</v>
      </c>
      <c r="AC313" s="134" t="str">
        <f>IF(OR(San[[#This Row],[Access_SL1]]="No data",San[[#This Row],[Use_SL1]]="No data",San[[#This Row],[Reliability_SL1]]="No data",San[[#This Row],[EnvPro_SL1]]="No data"),"Incomplete", "Complete")</f>
        <v>Incomplete</v>
      </c>
      <c r="AD313" s="176">
        <v>0</v>
      </c>
      <c r="AE313" s="176">
        <v>0</v>
      </c>
      <c r="AF313" s="136">
        <v>0.12168410805548793</v>
      </c>
      <c r="AG313" s="136">
        <v>69.912255873195591</v>
      </c>
      <c r="AH313" s="136" t="s">
        <v>1601</v>
      </c>
      <c r="AW313" s="1">
        <f>IFERROR(VLOOKUP(San[[#This Row],[Access_SL1]],$AS$5:$AT$8,2,FALSE),"Error")</f>
        <v>0</v>
      </c>
      <c r="AX313" s="1">
        <f>IFERROR(VLOOKUP(San[[#This Row],[Use_SL1]],$AS$5:$AT$8,2,FALSE),"Error")</f>
        <v>3</v>
      </c>
      <c r="AY313" s="1" t="str">
        <f>IFERROR(VLOOKUP(San[[#This Row],[Use_SL2]],$AS$5:$AT$8,2,FALSE),"Error")</f>
        <v>Error</v>
      </c>
      <c r="AZ313" s="1" t="str">
        <f>IFERROR(VLOOKUP(San[[#This Row],[Reliability_SL1]],$AS$5:$AT$8,2,FALSE),"Error")</f>
        <v>Error</v>
      </c>
      <c r="BA313" s="1">
        <f>IFERROR(VLOOKUP(San[[#This Row],[EnvPro_SL1]],$AS$5:$AT$8,2,FALSE),"Error")</f>
        <v>2</v>
      </c>
    </row>
    <row r="314" spans="2:53">
      <c r="B314" s="133" t="s">
        <v>633</v>
      </c>
      <c r="C314" s="171" t="s">
        <v>1650</v>
      </c>
      <c r="D314" s="171" t="s">
        <v>1646</v>
      </c>
      <c r="E314" s="171" t="s">
        <v>163</v>
      </c>
      <c r="F314" s="172" t="s">
        <v>1619</v>
      </c>
      <c r="G314" s="173" t="s">
        <v>1797</v>
      </c>
      <c r="H314" s="50" t="s">
        <v>1783</v>
      </c>
      <c r="I314" s="50" t="s">
        <v>18</v>
      </c>
      <c r="J314" s="133" t="s">
        <v>1751</v>
      </c>
      <c r="K314" s="50" t="s">
        <v>1752</v>
      </c>
      <c r="L314" s="50" t="s">
        <v>1753</v>
      </c>
      <c r="M314" s="133" t="s">
        <v>1754</v>
      </c>
      <c r="N314" s="133" t="s">
        <v>1601</v>
      </c>
      <c r="O314" s="133" t="s">
        <v>1601</v>
      </c>
      <c r="P314" s="133" t="s">
        <v>1601</v>
      </c>
      <c r="Q314" s="133" t="s">
        <v>1755</v>
      </c>
      <c r="R314" s="142" t="s">
        <v>1601</v>
      </c>
      <c r="S314" s="174" t="s">
        <v>1601</v>
      </c>
      <c r="T314" s="175" t="s">
        <v>1601</v>
      </c>
      <c r="U314" s="133" t="s">
        <v>1756</v>
      </c>
      <c r="V314" s="133" t="s">
        <v>1754</v>
      </c>
      <c r="W314" s="133" t="str">
        <f>IF([Access_Indicator2]="Yes","No service",IF([Access_Indicator3]="Available", "Improved",IF([Access_Indicator4]="No", "Limited",IF(AND([Access_Indicator4]="yes", [Access_Indicator5]&lt;=[Access_Indicator6]),"Basic","Limited"))))</f>
        <v>No service</v>
      </c>
      <c r="X314" s="133" t="str">
        <f>IF([Use_Indicator1]="", "Fill in data", IF([Use_Indicator1]="All", "Improved", IF([Use_Indicator1]="Some", "Basic", IF([Use_Indicator1]="No use", "No Service"))))</f>
        <v>Improved</v>
      </c>
      <c r="Y314" s="134" t="s">
        <v>1601</v>
      </c>
      <c r="Z314" s="134" t="str">
        <f>IF(S314="No data", "No Data", IF([Reliability_Indicator2]="Yes","No Service", IF(S314="Routine", "Improved", IF(S314="Unreliable", "Basic", IF(S314="No O&amp;M", "No service")))))</f>
        <v>No Data</v>
      </c>
      <c r="AA314" s="133" t="str">
        <f>IF([EnvPro_Indicator1]="", "Fill in data", IF([EnvPro_Indicator1]="Significant pollution", "No service", IF(AND([EnvPro_Indicator1]="Not polluting groundwater &amp; not untreated in river", [EnvPro_Indicator2]="No"),"Basic", IF([EnvPro_Indicator2]="Yes", "Improved"))))</f>
        <v>Basic</v>
      </c>
      <c r="AB314" s="134" t="str">
        <f t="shared" si="4"/>
        <v>No Service</v>
      </c>
      <c r="AC314" s="134" t="str">
        <f>IF(OR(San[[#This Row],[Access_SL1]]="No data",San[[#This Row],[Use_SL1]]="No data",San[[#This Row],[Reliability_SL1]]="No data",San[[#This Row],[EnvPro_SL1]]="No data"),"Incomplete", "Complete")</f>
        <v>Incomplete</v>
      </c>
      <c r="AD314" s="176">
        <v>0</v>
      </c>
      <c r="AE314" s="176">
        <v>0</v>
      </c>
      <c r="AF314" s="136">
        <v>0.12168410805548793</v>
      </c>
      <c r="AG314" s="136">
        <v>73.591848287574294</v>
      </c>
      <c r="AH314" s="136" t="s">
        <v>1601</v>
      </c>
      <c r="AW314" s="1">
        <f>IFERROR(VLOOKUP(San[[#This Row],[Access_SL1]],$AS$5:$AT$8,2,FALSE),"Error")</f>
        <v>0</v>
      </c>
      <c r="AX314" s="1">
        <f>IFERROR(VLOOKUP(San[[#This Row],[Use_SL1]],$AS$5:$AT$8,2,FALSE),"Error")</f>
        <v>3</v>
      </c>
      <c r="AY314" s="1" t="str">
        <f>IFERROR(VLOOKUP(San[[#This Row],[Use_SL2]],$AS$5:$AT$8,2,FALSE),"Error")</f>
        <v>Error</v>
      </c>
      <c r="AZ314" s="1" t="str">
        <f>IFERROR(VLOOKUP(San[[#This Row],[Reliability_SL1]],$AS$5:$AT$8,2,FALSE),"Error")</f>
        <v>Error</v>
      </c>
      <c r="BA314" s="1">
        <f>IFERROR(VLOOKUP(San[[#This Row],[EnvPro_SL1]],$AS$5:$AT$8,2,FALSE),"Error")</f>
        <v>2</v>
      </c>
    </row>
    <row r="315" spans="2:53">
      <c r="B315" s="133" t="s">
        <v>634</v>
      </c>
      <c r="C315" s="171" t="s">
        <v>1650</v>
      </c>
      <c r="D315" s="171" t="s">
        <v>1646</v>
      </c>
      <c r="E315" s="171" t="s">
        <v>163</v>
      </c>
      <c r="F315" s="172" t="s">
        <v>1619</v>
      </c>
      <c r="G315" s="173" t="s">
        <v>1784</v>
      </c>
      <c r="H315" s="50" t="s">
        <v>1786</v>
      </c>
      <c r="I315" s="50" t="s">
        <v>18</v>
      </c>
      <c r="J315" s="133" t="s">
        <v>1751</v>
      </c>
      <c r="K315" s="50" t="s">
        <v>1752</v>
      </c>
      <c r="L315" s="50" t="s">
        <v>1753</v>
      </c>
      <c r="M315" s="133" t="s">
        <v>1754</v>
      </c>
      <c r="N315" s="133" t="s">
        <v>1601</v>
      </c>
      <c r="O315" s="133" t="s">
        <v>1601</v>
      </c>
      <c r="P315" s="133" t="s">
        <v>1601</v>
      </c>
      <c r="Q315" s="133" t="s">
        <v>1755</v>
      </c>
      <c r="R315" s="142" t="s">
        <v>1601</v>
      </c>
      <c r="S315" s="174" t="s">
        <v>1601</v>
      </c>
      <c r="T315" s="175" t="s">
        <v>1601</v>
      </c>
      <c r="U315" s="133" t="s">
        <v>1756</v>
      </c>
      <c r="V315" s="133" t="s">
        <v>1754</v>
      </c>
      <c r="W315" s="133" t="str">
        <f>IF([Access_Indicator2]="Yes","No service",IF([Access_Indicator3]="Available", "Improved",IF([Access_Indicator4]="No", "Limited",IF(AND([Access_Indicator4]="yes", [Access_Indicator5]&lt;=[Access_Indicator6]),"Basic","Limited"))))</f>
        <v>No service</v>
      </c>
      <c r="X315" s="133" t="str">
        <f>IF([Use_Indicator1]="", "Fill in data", IF([Use_Indicator1]="All", "Improved", IF([Use_Indicator1]="Some", "Basic", IF([Use_Indicator1]="No use", "No Service"))))</f>
        <v>Improved</v>
      </c>
      <c r="Y315" s="134" t="s">
        <v>1601</v>
      </c>
      <c r="Z315" s="134" t="str">
        <f>IF(S315="No data", "No Data", IF([Reliability_Indicator2]="Yes","No Service", IF(S315="Routine", "Improved", IF(S315="Unreliable", "Basic", IF(S315="No O&amp;M", "No service")))))</f>
        <v>No Data</v>
      </c>
      <c r="AA315" s="133" t="str">
        <f>IF([EnvPro_Indicator1]="", "Fill in data", IF([EnvPro_Indicator1]="Significant pollution", "No service", IF(AND([EnvPro_Indicator1]="Not polluting groundwater &amp; not untreated in river", [EnvPro_Indicator2]="No"),"Basic", IF([EnvPro_Indicator2]="Yes", "Improved"))))</f>
        <v>Basic</v>
      </c>
      <c r="AB315" s="134" t="str">
        <f t="shared" si="4"/>
        <v>No Service</v>
      </c>
      <c r="AC315" s="134" t="str">
        <f>IF(OR(San[[#This Row],[Access_SL1]]="No data",San[[#This Row],[Use_SL1]]="No data",San[[#This Row],[Reliability_SL1]]="No data",San[[#This Row],[EnvPro_SL1]]="No data"),"Incomplete", "Complete")</f>
        <v>Incomplete</v>
      </c>
      <c r="AD315" s="176">
        <v>0</v>
      </c>
      <c r="AE315" s="176">
        <v>0</v>
      </c>
      <c r="AF315" s="136">
        <v>0.12168410805548793</v>
      </c>
      <c r="AG315" s="136">
        <v>64.392867251627507</v>
      </c>
      <c r="AH315" s="136" t="s">
        <v>1601</v>
      </c>
      <c r="AW315" s="1">
        <f>IFERROR(VLOOKUP(San[[#This Row],[Access_SL1]],$AS$5:$AT$8,2,FALSE),"Error")</f>
        <v>0</v>
      </c>
      <c r="AX315" s="1">
        <f>IFERROR(VLOOKUP(San[[#This Row],[Use_SL1]],$AS$5:$AT$8,2,FALSE),"Error")</f>
        <v>3</v>
      </c>
      <c r="AY315" s="1" t="str">
        <f>IFERROR(VLOOKUP(San[[#This Row],[Use_SL2]],$AS$5:$AT$8,2,FALSE),"Error")</f>
        <v>Error</v>
      </c>
      <c r="AZ315" s="1" t="str">
        <f>IFERROR(VLOOKUP(San[[#This Row],[Reliability_SL1]],$AS$5:$AT$8,2,FALSE),"Error")</f>
        <v>Error</v>
      </c>
      <c r="BA315" s="1">
        <f>IFERROR(VLOOKUP(San[[#This Row],[EnvPro_SL1]],$AS$5:$AT$8,2,FALSE),"Error")</f>
        <v>2</v>
      </c>
    </row>
    <row r="316" spans="2:53">
      <c r="B316" s="133" t="s">
        <v>635</v>
      </c>
      <c r="C316" s="171" t="s">
        <v>1650</v>
      </c>
      <c r="D316" s="171" t="s">
        <v>1646</v>
      </c>
      <c r="E316" s="171" t="s">
        <v>163</v>
      </c>
      <c r="F316" s="172" t="s">
        <v>1619</v>
      </c>
      <c r="G316" s="173" t="s">
        <v>1785</v>
      </c>
      <c r="H316" s="50" t="s">
        <v>1783</v>
      </c>
      <c r="I316" s="50" t="s">
        <v>18</v>
      </c>
      <c r="J316" s="133" t="s">
        <v>1751</v>
      </c>
      <c r="K316" s="50" t="s">
        <v>1752</v>
      </c>
      <c r="L316" s="50" t="s">
        <v>1753</v>
      </c>
      <c r="M316" s="133" t="s">
        <v>1754</v>
      </c>
      <c r="N316" s="133" t="s">
        <v>1601</v>
      </c>
      <c r="O316" s="133" t="s">
        <v>1601</v>
      </c>
      <c r="P316" s="133" t="s">
        <v>1601</v>
      </c>
      <c r="Q316" s="133" t="s">
        <v>1755</v>
      </c>
      <c r="R316" s="142" t="s">
        <v>1601</v>
      </c>
      <c r="S316" s="174" t="s">
        <v>1601</v>
      </c>
      <c r="T316" s="175" t="s">
        <v>1601</v>
      </c>
      <c r="U316" s="133" t="s">
        <v>1756</v>
      </c>
      <c r="V316" s="133" t="s">
        <v>1754</v>
      </c>
      <c r="W316" s="133" t="str">
        <f>IF([Access_Indicator2]="Yes","No service",IF([Access_Indicator3]="Available", "Improved",IF([Access_Indicator4]="No", "Limited",IF(AND([Access_Indicator4]="yes", [Access_Indicator5]&lt;=[Access_Indicator6]),"Basic","Limited"))))</f>
        <v>No service</v>
      </c>
      <c r="X316" s="133" t="str">
        <f>IF([Use_Indicator1]="", "Fill in data", IF([Use_Indicator1]="All", "Improved", IF([Use_Indicator1]="Some", "Basic", IF([Use_Indicator1]="No use", "No Service"))))</f>
        <v>Improved</v>
      </c>
      <c r="Y316" s="134" t="s">
        <v>1601</v>
      </c>
      <c r="Z316" s="134" t="str">
        <f>IF(S316="No data", "No Data", IF([Reliability_Indicator2]="Yes","No Service", IF(S316="Routine", "Improved", IF(S316="Unreliable", "Basic", IF(S316="No O&amp;M", "No service")))))</f>
        <v>No Data</v>
      </c>
      <c r="AA316" s="133" t="str">
        <f>IF([EnvPro_Indicator1]="", "Fill in data", IF([EnvPro_Indicator1]="Significant pollution", "No service", IF(AND([EnvPro_Indicator1]="Not polluting groundwater &amp; not untreated in river", [EnvPro_Indicator2]="No"),"Basic", IF([EnvPro_Indicator2]="Yes", "Improved"))))</f>
        <v>Basic</v>
      </c>
      <c r="AB316" s="134" t="str">
        <f t="shared" si="4"/>
        <v>No Service</v>
      </c>
      <c r="AC316" s="134" t="str">
        <f>IF(OR(San[[#This Row],[Access_SL1]]="No data",San[[#This Row],[Use_SL1]]="No data",San[[#This Row],[Reliability_SL1]]="No data",San[[#This Row],[EnvPro_SL1]]="No data"),"Incomplete", "Complete")</f>
        <v>Incomplete</v>
      </c>
      <c r="AD316" s="176">
        <v>0</v>
      </c>
      <c r="AE316" s="176">
        <v>0</v>
      </c>
      <c r="AF316" s="136">
        <v>0.12168410805548793</v>
      </c>
      <c r="AG316" s="136">
        <v>82.790829323521095</v>
      </c>
      <c r="AH316" s="136" t="s">
        <v>1601</v>
      </c>
      <c r="AW316" s="1">
        <f>IFERROR(VLOOKUP(San[[#This Row],[Access_SL1]],$AS$5:$AT$8,2,FALSE),"Error")</f>
        <v>0</v>
      </c>
      <c r="AX316" s="1">
        <f>IFERROR(VLOOKUP(San[[#This Row],[Use_SL1]],$AS$5:$AT$8,2,FALSE),"Error")</f>
        <v>3</v>
      </c>
      <c r="AY316" s="1" t="str">
        <f>IFERROR(VLOOKUP(San[[#This Row],[Use_SL2]],$AS$5:$AT$8,2,FALSE),"Error")</f>
        <v>Error</v>
      </c>
      <c r="AZ316" s="1" t="str">
        <f>IFERROR(VLOOKUP(San[[#This Row],[Reliability_SL1]],$AS$5:$AT$8,2,FALSE),"Error")</f>
        <v>Error</v>
      </c>
      <c r="BA316" s="1">
        <f>IFERROR(VLOOKUP(San[[#This Row],[EnvPro_SL1]],$AS$5:$AT$8,2,FALSE),"Error")</f>
        <v>2</v>
      </c>
    </row>
    <row r="317" spans="2:53">
      <c r="B317" s="133" t="s">
        <v>636</v>
      </c>
      <c r="C317" s="171" t="s">
        <v>1650</v>
      </c>
      <c r="D317" s="171" t="s">
        <v>1646</v>
      </c>
      <c r="E317" s="171" t="s">
        <v>163</v>
      </c>
      <c r="F317" s="172" t="s">
        <v>1619</v>
      </c>
      <c r="G317" s="173" t="s">
        <v>1910</v>
      </c>
      <c r="H317" s="50" t="s">
        <v>1786</v>
      </c>
      <c r="I317" s="50" t="s">
        <v>18</v>
      </c>
      <c r="J317" s="133" t="s">
        <v>1751</v>
      </c>
      <c r="K317" s="50" t="s">
        <v>1752</v>
      </c>
      <c r="L317" s="50" t="s">
        <v>1753</v>
      </c>
      <c r="M317" s="133" t="s">
        <v>1754</v>
      </c>
      <c r="N317" s="133" t="s">
        <v>1601</v>
      </c>
      <c r="O317" s="133" t="s">
        <v>1601</v>
      </c>
      <c r="P317" s="133" t="s">
        <v>1601</v>
      </c>
      <c r="Q317" s="133" t="s">
        <v>1755</v>
      </c>
      <c r="R317" s="142" t="s">
        <v>1601</v>
      </c>
      <c r="S317" s="174" t="s">
        <v>1601</v>
      </c>
      <c r="T317" s="175" t="s">
        <v>1601</v>
      </c>
      <c r="U317" s="133" t="s">
        <v>1756</v>
      </c>
      <c r="V317" s="133" t="s">
        <v>1754</v>
      </c>
      <c r="W317" s="133" t="str">
        <f>IF([Access_Indicator2]="Yes","No service",IF([Access_Indicator3]="Available", "Improved",IF([Access_Indicator4]="No", "Limited",IF(AND([Access_Indicator4]="yes", [Access_Indicator5]&lt;=[Access_Indicator6]),"Basic","Limited"))))</f>
        <v>No service</v>
      </c>
      <c r="X317" s="133" t="str">
        <f>IF([Use_Indicator1]="", "Fill in data", IF([Use_Indicator1]="All", "Improved", IF([Use_Indicator1]="Some", "Basic", IF([Use_Indicator1]="No use", "No Service"))))</f>
        <v>Improved</v>
      </c>
      <c r="Y317" s="134" t="s">
        <v>1601</v>
      </c>
      <c r="Z317" s="134" t="str">
        <f>IF(S317="No data", "No Data", IF([Reliability_Indicator2]="Yes","No Service", IF(S317="Routine", "Improved", IF(S317="Unreliable", "Basic", IF(S317="No O&amp;M", "No service")))))</f>
        <v>No Data</v>
      </c>
      <c r="AA317" s="133" t="str">
        <f>IF([EnvPro_Indicator1]="", "Fill in data", IF([EnvPro_Indicator1]="Significant pollution", "No service", IF(AND([EnvPro_Indicator1]="Not polluting groundwater &amp; not untreated in river", [EnvPro_Indicator2]="No"),"Basic", IF([EnvPro_Indicator2]="Yes", "Improved"))))</f>
        <v>Basic</v>
      </c>
      <c r="AB317" s="134" t="str">
        <f t="shared" si="4"/>
        <v>No Service</v>
      </c>
      <c r="AC317" s="134" t="str">
        <f>IF(OR(San[[#This Row],[Access_SL1]]="No data",San[[#This Row],[Use_SL1]]="No data",San[[#This Row],[Reliability_SL1]]="No data",San[[#This Row],[EnvPro_SL1]]="No data"),"Incomplete", "Complete")</f>
        <v>Incomplete</v>
      </c>
      <c r="AD317" s="176">
        <v>0</v>
      </c>
      <c r="AE317" s="176">
        <v>0</v>
      </c>
      <c r="AF317" s="136">
        <v>0.12168410805548793</v>
      </c>
      <c r="AG317" s="136">
        <v>123.26634588168695</v>
      </c>
      <c r="AH317" s="136" t="s">
        <v>1601</v>
      </c>
      <c r="AW317" s="1">
        <f>IFERROR(VLOOKUP(San[[#This Row],[Access_SL1]],$AS$5:$AT$8,2,FALSE),"Error")</f>
        <v>0</v>
      </c>
      <c r="AX317" s="1">
        <f>IFERROR(VLOOKUP(San[[#This Row],[Use_SL1]],$AS$5:$AT$8,2,FALSE),"Error")</f>
        <v>3</v>
      </c>
      <c r="AY317" s="1" t="str">
        <f>IFERROR(VLOOKUP(San[[#This Row],[Use_SL2]],$AS$5:$AT$8,2,FALSE),"Error")</f>
        <v>Error</v>
      </c>
      <c r="AZ317" s="1" t="str">
        <f>IFERROR(VLOOKUP(San[[#This Row],[Reliability_SL1]],$AS$5:$AT$8,2,FALSE),"Error")</f>
        <v>Error</v>
      </c>
      <c r="BA317" s="1">
        <f>IFERROR(VLOOKUP(San[[#This Row],[EnvPro_SL1]],$AS$5:$AT$8,2,FALSE),"Error")</f>
        <v>2</v>
      </c>
    </row>
    <row r="318" spans="2:53">
      <c r="B318" s="133" t="s">
        <v>637</v>
      </c>
      <c r="C318" s="171" t="s">
        <v>1650</v>
      </c>
      <c r="D318" s="171" t="s">
        <v>1646</v>
      </c>
      <c r="E318" s="171" t="s">
        <v>163</v>
      </c>
      <c r="F318" s="172" t="s">
        <v>1619</v>
      </c>
      <c r="G318" s="173" t="s">
        <v>1787</v>
      </c>
      <c r="H318" s="50" t="s">
        <v>1786</v>
      </c>
      <c r="I318" s="50" t="s">
        <v>18</v>
      </c>
      <c r="J318" s="133" t="s">
        <v>1751</v>
      </c>
      <c r="K318" s="50" t="s">
        <v>1752</v>
      </c>
      <c r="L318" s="50" t="s">
        <v>1753</v>
      </c>
      <c r="M318" s="133" t="s">
        <v>1754</v>
      </c>
      <c r="N318" s="133" t="s">
        <v>1601</v>
      </c>
      <c r="O318" s="133" t="s">
        <v>1601</v>
      </c>
      <c r="P318" s="133" t="s">
        <v>1601</v>
      </c>
      <c r="Q318" s="133" t="s">
        <v>1755</v>
      </c>
      <c r="R318" s="142" t="s">
        <v>1601</v>
      </c>
      <c r="S318" s="174" t="s">
        <v>1601</v>
      </c>
      <c r="T318" s="175" t="s">
        <v>1601</v>
      </c>
      <c r="U318" s="133" t="s">
        <v>1756</v>
      </c>
      <c r="V318" s="133" t="s">
        <v>1754</v>
      </c>
      <c r="W318" s="133" t="str">
        <f>IF([Access_Indicator2]="Yes","No service",IF([Access_Indicator3]="Available", "Improved",IF([Access_Indicator4]="No", "Limited",IF(AND([Access_Indicator4]="yes", [Access_Indicator5]&lt;=[Access_Indicator6]),"Basic","Limited"))))</f>
        <v>No service</v>
      </c>
      <c r="X318" s="133" t="str">
        <f>IF([Use_Indicator1]="", "Fill in data", IF([Use_Indicator1]="All", "Improved", IF([Use_Indicator1]="Some", "Basic", IF([Use_Indicator1]="No use", "No Service"))))</f>
        <v>Improved</v>
      </c>
      <c r="Y318" s="134" t="s">
        <v>1601</v>
      </c>
      <c r="Z318" s="134" t="str">
        <f>IF(S318="No data", "No Data", IF([Reliability_Indicator2]="Yes","No Service", IF(S318="Routine", "Improved", IF(S318="Unreliable", "Basic", IF(S318="No O&amp;M", "No service")))))</f>
        <v>No Data</v>
      </c>
      <c r="AA318" s="133" t="str">
        <f>IF([EnvPro_Indicator1]="", "Fill in data", IF([EnvPro_Indicator1]="Significant pollution", "No service", IF(AND([EnvPro_Indicator1]="Not polluting groundwater &amp; not untreated in river", [EnvPro_Indicator2]="No"),"Basic", IF([EnvPro_Indicator2]="Yes", "Improved"))))</f>
        <v>Basic</v>
      </c>
      <c r="AB318" s="134" t="str">
        <f t="shared" si="4"/>
        <v>No Service</v>
      </c>
      <c r="AC318" s="134" t="str">
        <f>IF(OR(San[[#This Row],[Access_SL1]]="No data",San[[#This Row],[Use_SL1]]="No data",San[[#This Row],[Reliability_SL1]]="No data",San[[#This Row],[EnvPro_SL1]]="No data"),"Incomplete", "Complete")</f>
        <v>Incomplete</v>
      </c>
      <c r="AD318" s="176">
        <v>0</v>
      </c>
      <c r="AE318" s="176">
        <v>0</v>
      </c>
      <c r="AF318" s="136">
        <v>0.12168410805548793</v>
      </c>
      <c r="AG318" s="136">
        <v>147.18369657514859</v>
      </c>
      <c r="AH318" s="136" t="s">
        <v>1601</v>
      </c>
      <c r="AW318" s="1">
        <f>IFERROR(VLOOKUP(San[[#This Row],[Access_SL1]],$AS$5:$AT$8,2,FALSE),"Error")</f>
        <v>0</v>
      </c>
      <c r="AX318" s="1">
        <f>IFERROR(VLOOKUP(San[[#This Row],[Use_SL1]],$AS$5:$AT$8,2,FALSE),"Error")</f>
        <v>3</v>
      </c>
      <c r="AY318" s="1" t="str">
        <f>IFERROR(VLOOKUP(San[[#This Row],[Use_SL2]],$AS$5:$AT$8,2,FALSE),"Error")</f>
        <v>Error</v>
      </c>
      <c r="AZ318" s="1" t="str">
        <f>IFERROR(VLOOKUP(San[[#This Row],[Reliability_SL1]],$AS$5:$AT$8,2,FALSE),"Error")</f>
        <v>Error</v>
      </c>
      <c r="BA318" s="1">
        <f>IFERROR(VLOOKUP(San[[#This Row],[EnvPro_SL1]],$AS$5:$AT$8,2,FALSE),"Error")</f>
        <v>2</v>
      </c>
    </row>
    <row r="319" spans="2:53">
      <c r="B319" s="133" t="s">
        <v>638</v>
      </c>
      <c r="C319" s="171" t="s">
        <v>1650</v>
      </c>
      <c r="D319" s="171" t="s">
        <v>1646</v>
      </c>
      <c r="E319" s="171" t="s">
        <v>163</v>
      </c>
      <c r="F319" s="172" t="s">
        <v>1619</v>
      </c>
      <c r="G319" s="173" t="s">
        <v>1788</v>
      </c>
      <c r="H319" s="50" t="s">
        <v>1786</v>
      </c>
      <c r="I319" s="50" t="s">
        <v>18</v>
      </c>
      <c r="J319" s="133" t="s">
        <v>1751</v>
      </c>
      <c r="K319" s="50" t="s">
        <v>1752</v>
      </c>
      <c r="L319" s="50" t="s">
        <v>1753</v>
      </c>
      <c r="M319" s="133" t="s">
        <v>1754</v>
      </c>
      <c r="N319" s="133" t="s">
        <v>1601</v>
      </c>
      <c r="O319" s="133" t="s">
        <v>1601</v>
      </c>
      <c r="P319" s="133" t="s">
        <v>1601</v>
      </c>
      <c r="Q319" s="133" t="s">
        <v>1755</v>
      </c>
      <c r="R319" s="142" t="s">
        <v>1601</v>
      </c>
      <c r="S319" s="174" t="s">
        <v>1601</v>
      </c>
      <c r="T319" s="175" t="s">
        <v>1601</v>
      </c>
      <c r="U319" s="133" t="s">
        <v>1756</v>
      </c>
      <c r="V319" s="133" t="s">
        <v>1754</v>
      </c>
      <c r="W319" s="133" t="str">
        <f>IF([Access_Indicator2]="Yes","No service",IF([Access_Indicator3]="Available", "Improved",IF([Access_Indicator4]="No", "Limited",IF(AND([Access_Indicator4]="yes", [Access_Indicator5]&lt;=[Access_Indicator6]),"Basic","Limited"))))</f>
        <v>No service</v>
      </c>
      <c r="X319" s="133" t="str">
        <f>IF([Use_Indicator1]="", "Fill in data", IF([Use_Indicator1]="All", "Improved", IF([Use_Indicator1]="Some", "Basic", IF([Use_Indicator1]="No use", "No Service"))))</f>
        <v>Improved</v>
      </c>
      <c r="Y319" s="134" t="s">
        <v>1601</v>
      </c>
      <c r="Z319" s="134" t="str">
        <f>IF(S319="No data", "No Data", IF([Reliability_Indicator2]="Yes","No Service", IF(S319="Routine", "Improved", IF(S319="Unreliable", "Basic", IF(S319="No O&amp;M", "No service")))))</f>
        <v>No Data</v>
      </c>
      <c r="AA319" s="133" t="str">
        <f>IF([EnvPro_Indicator1]="", "Fill in data", IF([EnvPro_Indicator1]="Significant pollution", "No service", IF(AND([EnvPro_Indicator1]="Not polluting groundwater &amp; not untreated in river", [EnvPro_Indicator2]="No"),"Basic", IF([EnvPro_Indicator2]="Yes", "Improved"))))</f>
        <v>Basic</v>
      </c>
      <c r="AB319" s="134" t="str">
        <f t="shared" si="4"/>
        <v>No Service</v>
      </c>
      <c r="AC319" s="134" t="str">
        <f>IF(OR(San[[#This Row],[Access_SL1]]="No data",San[[#This Row],[Use_SL1]]="No data",San[[#This Row],[Reliability_SL1]]="No data",San[[#This Row],[EnvPro_SL1]]="No data"),"Incomplete", "Complete")</f>
        <v>Incomplete</v>
      </c>
      <c r="AD319" s="176">
        <v>0</v>
      </c>
      <c r="AE319" s="176">
        <v>0</v>
      </c>
      <c r="AF319" s="136">
        <v>0.12168410805548793</v>
      </c>
      <c r="AG319" s="136">
        <v>73.591848287574294</v>
      </c>
      <c r="AH319" s="136" t="s">
        <v>1601</v>
      </c>
      <c r="AW319" s="1">
        <f>IFERROR(VLOOKUP(San[[#This Row],[Access_SL1]],$AS$5:$AT$8,2,FALSE),"Error")</f>
        <v>0</v>
      </c>
      <c r="AX319" s="1">
        <f>IFERROR(VLOOKUP(San[[#This Row],[Use_SL1]],$AS$5:$AT$8,2,FALSE),"Error")</f>
        <v>3</v>
      </c>
      <c r="AY319" s="1" t="str">
        <f>IFERROR(VLOOKUP(San[[#This Row],[Use_SL2]],$AS$5:$AT$8,2,FALSE),"Error")</f>
        <v>Error</v>
      </c>
      <c r="AZ319" s="1" t="str">
        <f>IFERROR(VLOOKUP(San[[#This Row],[Reliability_SL1]],$AS$5:$AT$8,2,FALSE),"Error")</f>
        <v>Error</v>
      </c>
      <c r="BA319" s="1">
        <f>IFERROR(VLOOKUP(San[[#This Row],[EnvPro_SL1]],$AS$5:$AT$8,2,FALSE),"Error")</f>
        <v>2</v>
      </c>
    </row>
    <row r="320" spans="2:53">
      <c r="B320" s="133" t="s">
        <v>639</v>
      </c>
      <c r="C320" s="171" t="s">
        <v>1650</v>
      </c>
      <c r="D320" s="171" t="s">
        <v>1646</v>
      </c>
      <c r="E320" s="171" t="s">
        <v>163</v>
      </c>
      <c r="F320" s="172" t="s">
        <v>1619</v>
      </c>
      <c r="G320" s="173" t="s">
        <v>1789</v>
      </c>
      <c r="H320" s="50" t="s">
        <v>1783</v>
      </c>
      <c r="I320" s="50" t="s">
        <v>18</v>
      </c>
      <c r="J320" s="133" t="s">
        <v>1751</v>
      </c>
      <c r="K320" s="50" t="s">
        <v>1752</v>
      </c>
      <c r="L320" s="50" t="s">
        <v>1753</v>
      </c>
      <c r="M320" s="133" t="s">
        <v>1754</v>
      </c>
      <c r="N320" s="133" t="s">
        <v>1601</v>
      </c>
      <c r="O320" s="133" t="s">
        <v>1601</v>
      </c>
      <c r="P320" s="133" t="s">
        <v>1601</v>
      </c>
      <c r="Q320" s="133" t="s">
        <v>1755</v>
      </c>
      <c r="R320" s="142" t="s">
        <v>1601</v>
      </c>
      <c r="S320" s="174" t="s">
        <v>1601</v>
      </c>
      <c r="T320" s="175" t="s">
        <v>1601</v>
      </c>
      <c r="U320" s="133" t="s">
        <v>1756</v>
      </c>
      <c r="V320" s="133" t="s">
        <v>1754</v>
      </c>
      <c r="W320" s="133" t="str">
        <f>IF([Access_Indicator2]="Yes","No service",IF([Access_Indicator3]="Available", "Improved",IF([Access_Indicator4]="No", "Limited",IF(AND([Access_Indicator4]="yes", [Access_Indicator5]&lt;=[Access_Indicator6]),"Basic","Limited"))))</f>
        <v>No service</v>
      </c>
      <c r="X320" s="133" t="str">
        <f>IF([Use_Indicator1]="", "Fill in data", IF([Use_Indicator1]="All", "Improved", IF([Use_Indicator1]="Some", "Basic", IF([Use_Indicator1]="No use", "No Service"))))</f>
        <v>Improved</v>
      </c>
      <c r="Y320" s="134" t="s">
        <v>1601</v>
      </c>
      <c r="Z320" s="134" t="str">
        <f>IF(S320="No data", "No Data", IF([Reliability_Indicator2]="Yes","No Service", IF(S320="Routine", "Improved", IF(S320="Unreliable", "Basic", IF(S320="No O&amp;M", "No service")))))</f>
        <v>No Data</v>
      </c>
      <c r="AA320" s="133" t="str">
        <f>IF([EnvPro_Indicator1]="", "Fill in data", IF([EnvPro_Indicator1]="Significant pollution", "No service", IF(AND([EnvPro_Indicator1]="Not polluting groundwater &amp; not untreated in river", [EnvPro_Indicator2]="No"),"Basic", IF([EnvPro_Indicator2]="Yes", "Improved"))))</f>
        <v>Basic</v>
      </c>
      <c r="AB320" s="134" t="str">
        <f t="shared" si="4"/>
        <v>No Service</v>
      </c>
      <c r="AC320" s="134" t="str">
        <f>IF(OR(San[[#This Row],[Access_SL1]]="No data",San[[#This Row],[Use_SL1]]="No data",San[[#This Row],[Reliability_SL1]]="No data",San[[#This Row],[EnvPro_SL1]]="No data"),"Incomplete", "Complete")</f>
        <v>Incomplete</v>
      </c>
      <c r="AD320" s="176">
        <v>0</v>
      </c>
      <c r="AE320" s="176">
        <v>0</v>
      </c>
      <c r="AF320" s="136">
        <v>0.12168410805548793</v>
      </c>
      <c r="AG320" s="136">
        <v>69.912255873195576</v>
      </c>
      <c r="AH320" s="136" t="s">
        <v>1601</v>
      </c>
      <c r="AW320" s="1">
        <f>IFERROR(VLOOKUP(San[[#This Row],[Access_SL1]],$AS$5:$AT$8,2,FALSE),"Error")</f>
        <v>0</v>
      </c>
      <c r="AX320" s="1">
        <f>IFERROR(VLOOKUP(San[[#This Row],[Use_SL1]],$AS$5:$AT$8,2,FALSE),"Error")</f>
        <v>3</v>
      </c>
      <c r="AY320" s="1" t="str">
        <f>IFERROR(VLOOKUP(San[[#This Row],[Use_SL2]],$AS$5:$AT$8,2,FALSE),"Error")</f>
        <v>Error</v>
      </c>
      <c r="AZ320" s="1" t="str">
        <f>IFERROR(VLOOKUP(San[[#This Row],[Reliability_SL1]],$AS$5:$AT$8,2,FALSE),"Error")</f>
        <v>Error</v>
      </c>
      <c r="BA320" s="1">
        <f>IFERROR(VLOOKUP(San[[#This Row],[EnvPro_SL1]],$AS$5:$AT$8,2,FALSE),"Error")</f>
        <v>2</v>
      </c>
    </row>
    <row r="321" spans="2:53">
      <c r="B321" s="133" t="s">
        <v>640</v>
      </c>
      <c r="C321" s="171" t="s">
        <v>1650</v>
      </c>
      <c r="D321" s="171" t="s">
        <v>1646</v>
      </c>
      <c r="E321" s="171" t="s">
        <v>163</v>
      </c>
      <c r="F321" s="172" t="s">
        <v>1619</v>
      </c>
      <c r="G321" s="173" t="s">
        <v>1790</v>
      </c>
      <c r="H321" s="50" t="s">
        <v>1783</v>
      </c>
      <c r="I321" s="50" t="s">
        <v>18</v>
      </c>
      <c r="J321" s="133" t="s">
        <v>1751</v>
      </c>
      <c r="K321" s="50" t="s">
        <v>1752</v>
      </c>
      <c r="L321" s="50" t="s">
        <v>1753</v>
      </c>
      <c r="M321" s="133" t="s">
        <v>1754</v>
      </c>
      <c r="N321" s="133" t="s">
        <v>1601</v>
      </c>
      <c r="O321" s="133" t="s">
        <v>1601</v>
      </c>
      <c r="P321" s="133" t="s">
        <v>1601</v>
      </c>
      <c r="Q321" s="133" t="s">
        <v>1755</v>
      </c>
      <c r="R321" s="142" t="s">
        <v>1601</v>
      </c>
      <c r="S321" s="174" t="s">
        <v>1601</v>
      </c>
      <c r="T321" s="175" t="s">
        <v>1601</v>
      </c>
      <c r="U321" s="133" t="s">
        <v>1756</v>
      </c>
      <c r="V321" s="133" t="s">
        <v>1754</v>
      </c>
      <c r="W321" s="133" t="str">
        <f>IF([Access_Indicator2]="Yes","No service",IF([Access_Indicator3]="Available", "Improved",IF([Access_Indicator4]="No", "Limited",IF(AND([Access_Indicator4]="yes", [Access_Indicator5]&lt;=[Access_Indicator6]),"Basic","Limited"))))</f>
        <v>No service</v>
      </c>
      <c r="X321" s="133" t="str">
        <f>IF([Use_Indicator1]="", "Fill in data", IF([Use_Indicator1]="All", "Improved", IF([Use_Indicator1]="Some", "Basic", IF([Use_Indicator1]="No use", "No Service"))))</f>
        <v>Improved</v>
      </c>
      <c r="Y321" s="134" t="s">
        <v>1601</v>
      </c>
      <c r="Z321" s="134" t="str">
        <f>IF(S321="No data", "No Data", IF([Reliability_Indicator2]="Yes","No Service", IF(S321="Routine", "Improved", IF(S321="Unreliable", "Basic", IF(S321="No O&amp;M", "No service")))))</f>
        <v>No Data</v>
      </c>
      <c r="AA321" s="133" t="str">
        <f>IF([EnvPro_Indicator1]="", "Fill in data", IF([EnvPro_Indicator1]="Significant pollution", "No service", IF(AND([EnvPro_Indicator1]="Not polluting groundwater &amp; not untreated in river", [EnvPro_Indicator2]="No"),"Basic", IF([EnvPro_Indicator2]="Yes", "Improved"))))</f>
        <v>Basic</v>
      </c>
      <c r="AB321" s="134" t="str">
        <f t="shared" si="4"/>
        <v>No Service</v>
      </c>
      <c r="AC321" s="134" t="str">
        <f>IF(OR(San[[#This Row],[Access_SL1]]="No data",San[[#This Row],[Use_SL1]]="No data",San[[#This Row],[Reliability_SL1]]="No data",San[[#This Row],[EnvPro_SL1]]="No data"),"Incomplete", "Complete")</f>
        <v>Incomplete</v>
      </c>
      <c r="AD321" s="176">
        <v>0</v>
      </c>
      <c r="AE321" s="176">
        <v>0</v>
      </c>
      <c r="AF321" s="136">
        <v>0.12168410805548793</v>
      </c>
      <c r="AG321" s="136">
        <v>80.951033116331743</v>
      </c>
      <c r="AH321" s="136" t="s">
        <v>1601</v>
      </c>
      <c r="AW321" s="1">
        <f>IFERROR(VLOOKUP(San[[#This Row],[Access_SL1]],$AS$5:$AT$8,2,FALSE),"Error")</f>
        <v>0</v>
      </c>
      <c r="AX321" s="1">
        <f>IFERROR(VLOOKUP(San[[#This Row],[Use_SL1]],$AS$5:$AT$8,2,FALSE),"Error")</f>
        <v>3</v>
      </c>
      <c r="AY321" s="1" t="str">
        <f>IFERROR(VLOOKUP(San[[#This Row],[Use_SL2]],$AS$5:$AT$8,2,FALSE),"Error")</f>
        <v>Error</v>
      </c>
      <c r="AZ321" s="1" t="str">
        <f>IFERROR(VLOOKUP(San[[#This Row],[Reliability_SL1]],$AS$5:$AT$8,2,FALSE),"Error")</f>
        <v>Error</v>
      </c>
      <c r="BA321" s="1">
        <f>IFERROR(VLOOKUP(San[[#This Row],[EnvPro_SL1]],$AS$5:$AT$8,2,FALSE),"Error")</f>
        <v>2</v>
      </c>
    </row>
    <row r="322" spans="2:53">
      <c r="B322" s="133" t="s">
        <v>641</v>
      </c>
      <c r="C322" s="171" t="s">
        <v>1650</v>
      </c>
      <c r="D322" s="171" t="s">
        <v>1646</v>
      </c>
      <c r="E322" s="171" t="s">
        <v>163</v>
      </c>
      <c r="F322" s="172" t="s">
        <v>1619</v>
      </c>
      <c r="G322" s="173" t="s">
        <v>1791</v>
      </c>
      <c r="H322" s="50" t="s">
        <v>1783</v>
      </c>
      <c r="I322" s="50" t="s">
        <v>18</v>
      </c>
      <c r="J322" s="133" t="s">
        <v>1751</v>
      </c>
      <c r="K322" s="50" t="s">
        <v>1752</v>
      </c>
      <c r="L322" s="50" t="s">
        <v>1753</v>
      </c>
      <c r="M322" s="133" t="s">
        <v>1754</v>
      </c>
      <c r="N322" s="133" t="s">
        <v>1601</v>
      </c>
      <c r="O322" s="133" t="s">
        <v>1601</v>
      </c>
      <c r="P322" s="133" t="s">
        <v>1601</v>
      </c>
      <c r="Q322" s="133" t="s">
        <v>1755</v>
      </c>
      <c r="R322" s="142" t="s">
        <v>1601</v>
      </c>
      <c r="S322" s="174" t="s">
        <v>1601</v>
      </c>
      <c r="T322" s="175" t="s">
        <v>1601</v>
      </c>
      <c r="U322" s="133" t="s">
        <v>1756</v>
      </c>
      <c r="V322" s="133" t="s">
        <v>1754</v>
      </c>
      <c r="W322" s="133" t="str">
        <f>IF([Access_Indicator2]="Yes","No service",IF([Access_Indicator3]="Available", "Improved",IF([Access_Indicator4]="No", "Limited",IF(AND([Access_Indicator4]="yes", [Access_Indicator5]&lt;=[Access_Indicator6]),"Basic","Limited"))))</f>
        <v>No service</v>
      </c>
      <c r="X322" s="133" t="str">
        <f>IF([Use_Indicator1]="", "Fill in data", IF([Use_Indicator1]="All", "Improved", IF([Use_Indicator1]="Some", "Basic", IF([Use_Indicator1]="No use", "No Service"))))</f>
        <v>Improved</v>
      </c>
      <c r="Y322" s="134" t="s">
        <v>1601</v>
      </c>
      <c r="Z322" s="134" t="str">
        <f>IF(S322="No data", "No Data", IF([Reliability_Indicator2]="Yes","No Service", IF(S322="Routine", "Improved", IF(S322="Unreliable", "Basic", IF(S322="No O&amp;M", "No service")))))</f>
        <v>No Data</v>
      </c>
      <c r="AA322" s="133" t="str">
        <f>IF([EnvPro_Indicator1]="", "Fill in data", IF([EnvPro_Indicator1]="Significant pollution", "No service", IF(AND([EnvPro_Indicator1]="Not polluting groundwater &amp; not untreated in river", [EnvPro_Indicator2]="No"),"Basic", IF([EnvPro_Indicator2]="Yes", "Improved"))))</f>
        <v>Basic</v>
      </c>
      <c r="AB322" s="134" t="str">
        <f t="shared" si="4"/>
        <v>No Service</v>
      </c>
      <c r="AC322" s="134" t="str">
        <f>IF(OR(San[[#This Row],[Access_SL1]]="No data",San[[#This Row],[Use_SL1]]="No data",San[[#This Row],[Reliability_SL1]]="No data",San[[#This Row],[EnvPro_SL1]]="No data"),"Incomplete", "Complete")</f>
        <v>Incomplete</v>
      </c>
      <c r="AD322" s="176">
        <v>0</v>
      </c>
      <c r="AE322" s="176">
        <v>0</v>
      </c>
      <c r="AF322" s="136">
        <v>0.12168410805548793</v>
      </c>
      <c r="AG322" s="136">
        <v>58.873478630059438</v>
      </c>
      <c r="AH322" s="136" t="s">
        <v>1601</v>
      </c>
      <c r="AW322" s="1">
        <f>IFERROR(VLOOKUP(San[[#This Row],[Access_SL1]],$AS$5:$AT$8,2,FALSE),"Error")</f>
        <v>0</v>
      </c>
      <c r="AX322" s="1">
        <f>IFERROR(VLOOKUP(San[[#This Row],[Use_SL1]],$AS$5:$AT$8,2,FALSE),"Error")</f>
        <v>3</v>
      </c>
      <c r="AY322" s="1" t="str">
        <f>IFERROR(VLOOKUP(San[[#This Row],[Use_SL2]],$AS$5:$AT$8,2,FALSE),"Error")</f>
        <v>Error</v>
      </c>
      <c r="AZ322" s="1" t="str">
        <f>IFERROR(VLOOKUP(San[[#This Row],[Reliability_SL1]],$AS$5:$AT$8,2,FALSE),"Error")</f>
        <v>Error</v>
      </c>
      <c r="BA322" s="1">
        <f>IFERROR(VLOOKUP(San[[#This Row],[EnvPro_SL1]],$AS$5:$AT$8,2,FALSE),"Error")</f>
        <v>2</v>
      </c>
    </row>
    <row r="323" spans="2:53">
      <c r="B323" s="133" t="s">
        <v>642</v>
      </c>
      <c r="C323" s="171" t="s">
        <v>1650</v>
      </c>
      <c r="D323" s="171" t="s">
        <v>1646</v>
      </c>
      <c r="E323" s="171" t="s">
        <v>163</v>
      </c>
      <c r="F323" s="172" t="s">
        <v>1619</v>
      </c>
      <c r="G323" s="173" t="s">
        <v>1792</v>
      </c>
      <c r="H323" s="50" t="s">
        <v>1783</v>
      </c>
      <c r="I323" s="50" t="s">
        <v>18</v>
      </c>
      <c r="J323" s="133" t="s">
        <v>1773</v>
      </c>
      <c r="K323" s="50" t="s">
        <v>1754</v>
      </c>
      <c r="L323" s="50" t="s">
        <v>1753</v>
      </c>
      <c r="M323" s="133" t="s">
        <v>1754</v>
      </c>
      <c r="N323" s="133" t="s">
        <v>1601</v>
      </c>
      <c r="O323" s="133" t="s">
        <v>1601</v>
      </c>
      <c r="P323" s="133" t="s">
        <v>1601</v>
      </c>
      <c r="Q323" s="133" t="s">
        <v>1755</v>
      </c>
      <c r="R323" s="142" t="s">
        <v>1601</v>
      </c>
      <c r="S323" s="174" t="s">
        <v>1601</v>
      </c>
      <c r="T323" s="175" t="s">
        <v>1601</v>
      </c>
      <c r="U323" s="133" t="s">
        <v>1756</v>
      </c>
      <c r="V323" s="133" t="s">
        <v>1754</v>
      </c>
      <c r="W323" s="133" t="str">
        <f>IF([Access_Indicator2]="Yes","No service",IF([Access_Indicator3]="Available", "Improved",IF([Access_Indicator4]="No", "Limited",IF(AND([Access_Indicator4]="yes", [Access_Indicator5]&lt;=[Access_Indicator6]),"Basic","Limited"))))</f>
        <v>Limited</v>
      </c>
      <c r="X323" s="133" t="str">
        <f>IF([Use_Indicator1]="", "Fill in data", IF([Use_Indicator1]="All", "Improved", IF([Use_Indicator1]="Some", "Basic", IF([Use_Indicator1]="No use", "No Service"))))</f>
        <v>Improved</v>
      </c>
      <c r="Y323" s="134" t="s">
        <v>1601</v>
      </c>
      <c r="Z323" s="134" t="str">
        <f>IF(S323="No data", "No Data", IF([Reliability_Indicator2]="Yes","No Service", IF(S323="Routine", "Improved", IF(S323="Unreliable", "Basic", IF(S323="No O&amp;M", "No service")))))</f>
        <v>No Data</v>
      </c>
      <c r="AA323" s="133" t="str">
        <f>IF([EnvPro_Indicator1]="", "Fill in data", IF([EnvPro_Indicator1]="Significant pollution", "No service", IF(AND([EnvPro_Indicator1]="Not polluting groundwater &amp; not untreated in river", [EnvPro_Indicator2]="No"),"Basic", IF([EnvPro_Indicator2]="Yes", "Improved"))))</f>
        <v>Basic</v>
      </c>
      <c r="AB323" s="134" t="str">
        <f t="shared" si="4"/>
        <v>Limited</v>
      </c>
      <c r="AC323" s="134" t="str">
        <f>IF(OR(San[[#This Row],[Access_SL1]]="No data",San[[#This Row],[Use_SL1]]="No data",San[[#This Row],[Reliability_SL1]]="No data",San[[#This Row],[EnvPro_SL1]]="No data"),"Incomplete", "Complete")</f>
        <v>Incomplete</v>
      </c>
      <c r="AD323" s="176">
        <v>0</v>
      </c>
      <c r="AE323" s="176">
        <v>0</v>
      </c>
      <c r="AF323" s="136">
        <v>0.12168410805548793</v>
      </c>
      <c r="AG323" s="136">
        <v>91.989810359467867</v>
      </c>
      <c r="AH323" s="136" t="s">
        <v>1601</v>
      </c>
      <c r="AW323" s="1">
        <f>IFERROR(VLOOKUP(San[[#This Row],[Access_SL1]],$AS$5:$AT$8,2,FALSE),"Error")</f>
        <v>1</v>
      </c>
      <c r="AX323" s="1">
        <f>IFERROR(VLOOKUP(San[[#This Row],[Use_SL1]],$AS$5:$AT$8,2,FALSE),"Error")</f>
        <v>3</v>
      </c>
      <c r="AY323" s="1" t="str">
        <f>IFERROR(VLOOKUP(San[[#This Row],[Use_SL2]],$AS$5:$AT$8,2,FALSE),"Error")</f>
        <v>Error</v>
      </c>
      <c r="AZ323" s="1" t="str">
        <f>IFERROR(VLOOKUP(San[[#This Row],[Reliability_SL1]],$AS$5:$AT$8,2,FALSE),"Error")</f>
        <v>Error</v>
      </c>
      <c r="BA323" s="1">
        <f>IFERROR(VLOOKUP(San[[#This Row],[EnvPro_SL1]],$AS$5:$AT$8,2,FALSE),"Error")</f>
        <v>2</v>
      </c>
    </row>
    <row r="324" spans="2:53">
      <c r="B324" s="133" t="s">
        <v>643</v>
      </c>
      <c r="C324" s="171" t="s">
        <v>1650</v>
      </c>
      <c r="D324" s="171" t="s">
        <v>1646</v>
      </c>
      <c r="E324" s="171" t="s">
        <v>163</v>
      </c>
      <c r="F324" s="172" t="s">
        <v>1619</v>
      </c>
      <c r="G324" s="173" t="s">
        <v>1804</v>
      </c>
      <c r="H324" s="50" t="s">
        <v>1786</v>
      </c>
      <c r="I324" s="50" t="s">
        <v>18</v>
      </c>
      <c r="J324" s="133" t="s">
        <v>1751</v>
      </c>
      <c r="K324" s="50" t="s">
        <v>1752</v>
      </c>
      <c r="L324" s="50" t="s">
        <v>1753</v>
      </c>
      <c r="M324" s="133" t="s">
        <v>1754</v>
      </c>
      <c r="N324" s="133" t="s">
        <v>1601</v>
      </c>
      <c r="O324" s="133" t="s">
        <v>1601</v>
      </c>
      <c r="P324" s="133" t="s">
        <v>1601</v>
      </c>
      <c r="Q324" s="133" t="s">
        <v>1755</v>
      </c>
      <c r="R324" s="142" t="s">
        <v>1601</v>
      </c>
      <c r="S324" s="174" t="s">
        <v>1601</v>
      </c>
      <c r="T324" s="175" t="s">
        <v>1601</v>
      </c>
      <c r="U324" s="133" t="s">
        <v>1756</v>
      </c>
      <c r="V324" s="133" t="s">
        <v>1754</v>
      </c>
      <c r="W324" s="133" t="str">
        <f>IF([Access_Indicator2]="Yes","No service",IF([Access_Indicator3]="Available", "Improved",IF([Access_Indicator4]="No", "Limited",IF(AND([Access_Indicator4]="yes", [Access_Indicator5]&lt;=[Access_Indicator6]),"Basic","Limited"))))</f>
        <v>No service</v>
      </c>
      <c r="X324" s="133" t="str">
        <f>IF([Use_Indicator1]="", "Fill in data", IF([Use_Indicator1]="All", "Improved", IF([Use_Indicator1]="Some", "Basic", IF([Use_Indicator1]="No use", "No Service"))))</f>
        <v>Improved</v>
      </c>
      <c r="Y324" s="134" t="s">
        <v>1601</v>
      </c>
      <c r="Z324" s="134" t="str">
        <f>IF(S324="No data", "No Data", IF([Reliability_Indicator2]="Yes","No Service", IF(S324="Routine", "Improved", IF(S324="Unreliable", "Basic", IF(S324="No O&amp;M", "No service")))))</f>
        <v>No Data</v>
      </c>
      <c r="AA324" s="133" t="str">
        <f>IF([EnvPro_Indicator1]="", "Fill in data", IF([EnvPro_Indicator1]="Significant pollution", "No service", IF(AND([EnvPro_Indicator1]="Not polluting groundwater &amp; not untreated in river", [EnvPro_Indicator2]="No"),"Basic", IF([EnvPro_Indicator2]="Yes", "Improved"))))</f>
        <v>Basic</v>
      </c>
      <c r="AB324" s="134" t="str">
        <f t="shared" si="4"/>
        <v>No Service</v>
      </c>
      <c r="AC324" s="134" t="str">
        <f>IF(OR(San[[#This Row],[Access_SL1]]="No data",San[[#This Row],[Use_SL1]]="No data",San[[#This Row],[Reliability_SL1]]="No data",San[[#This Row],[EnvPro_SL1]]="No data"),"Incomplete", "Complete")</f>
        <v>Incomplete</v>
      </c>
      <c r="AD324" s="176">
        <v>0</v>
      </c>
      <c r="AE324" s="176">
        <v>0</v>
      </c>
      <c r="AF324" s="136">
        <v>0.12168410805548793</v>
      </c>
      <c r="AG324" s="136">
        <v>73.591848287574294</v>
      </c>
      <c r="AH324" s="136" t="s">
        <v>1601</v>
      </c>
      <c r="AW324" s="1">
        <f>IFERROR(VLOOKUP(San[[#This Row],[Access_SL1]],$AS$5:$AT$8,2,FALSE),"Error")</f>
        <v>0</v>
      </c>
      <c r="AX324" s="1">
        <f>IFERROR(VLOOKUP(San[[#This Row],[Use_SL1]],$AS$5:$AT$8,2,FALSE),"Error")</f>
        <v>3</v>
      </c>
      <c r="AY324" s="1" t="str">
        <f>IFERROR(VLOOKUP(San[[#This Row],[Use_SL2]],$AS$5:$AT$8,2,FALSE),"Error")</f>
        <v>Error</v>
      </c>
      <c r="AZ324" s="1" t="str">
        <f>IFERROR(VLOOKUP(San[[#This Row],[Reliability_SL1]],$AS$5:$AT$8,2,FALSE),"Error")</f>
        <v>Error</v>
      </c>
      <c r="BA324" s="1">
        <f>IFERROR(VLOOKUP(San[[#This Row],[EnvPro_SL1]],$AS$5:$AT$8,2,FALSE),"Error")</f>
        <v>2</v>
      </c>
    </row>
    <row r="325" spans="2:53">
      <c r="B325" s="133" t="s">
        <v>644</v>
      </c>
      <c r="C325" s="171" t="s">
        <v>1650</v>
      </c>
      <c r="D325" s="171" t="s">
        <v>1646</v>
      </c>
      <c r="E325" s="171" t="s">
        <v>163</v>
      </c>
      <c r="F325" s="172" t="s">
        <v>1619</v>
      </c>
      <c r="G325" s="173" t="s">
        <v>1795</v>
      </c>
      <c r="H325" s="50" t="s">
        <v>1786</v>
      </c>
      <c r="I325" s="50" t="s">
        <v>18</v>
      </c>
      <c r="J325" s="133" t="s">
        <v>1751</v>
      </c>
      <c r="K325" s="50" t="s">
        <v>1752</v>
      </c>
      <c r="L325" s="50" t="s">
        <v>1753</v>
      </c>
      <c r="M325" s="133" t="s">
        <v>1754</v>
      </c>
      <c r="N325" s="133" t="s">
        <v>1601</v>
      </c>
      <c r="O325" s="133" t="s">
        <v>1601</v>
      </c>
      <c r="P325" s="133" t="s">
        <v>1601</v>
      </c>
      <c r="Q325" s="133" t="s">
        <v>1755</v>
      </c>
      <c r="R325" s="142" t="s">
        <v>1601</v>
      </c>
      <c r="S325" s="174" t="s">
        <v>1601</v>
      </c>
      <c r="T325" s="175" t="s">
        <v>1601</v>
      </c>
      <c r="U325" s="133" t="s">
        <v>1756</v>
      </c>
      <c r="V325" s="133" t="s">
        <v>1754</v>
      </c>
      <c r="W325" s="133" t="str">
        <f>IF([Access_Indicator2]="Yes","No service",IF([Access_Indicator3]="Available", "Improved",IF([Access_Indicator4]="No", "Limited",IF(AND([Access_Indicator4]="yes", [Access_Indicator5]&lt;=[Access_Indicator6]),"Basic","Limited"))))</f>
        <v>No service</v>
      </c>
      <c r="X325" s="133" t="str">
        <f>IF([Use_Indicator1]="", "Fill in data", IF([Use_Indicator1]="All", "Improved", IF([Use_Indicator1]="Some", "Basic", IF([Use_Indicator1]="No use", "No Service"))))</f>
        <v>Improved</v>
      </c>
      <c r="Y325" s="134" t="s">
        <v>1601</v>
      </c>
      <c r="Z325" s="134" t="str">
        <f>IF(S325="No data", "No Data", IF([Reliability_Indicator2]="Yes","No Service", IF(S325="Routine", "Improved", IF(S325="Unreliable", "Basic", IF(S325="No O&amp;M", "No service")))))</f>
        <v>No Data</v>
      </c>
      <c r="AA325" s="133" t="str">
        <f>IF([EnvPro_Indicator1]="", "Fill in data", IF([EnvPro_Indicator1]="Significant pollution", "No service", IF(AND([EnvPro_Indicator1]="Not polluting groundwater &amp; not untreated in river", [EnvPro_Indicator2]="No"),"Basic", IF([EnvPro_Indicator2]="Yes", "Improved"))))</f>
        <v>Basic</v>
      </c>
      <c r="AB325" s="134" t="str">
        <f t="shared" ref="AB325:AB388" si="5">VLOOKUP(MIN(AW325:BA325),$AR$5:$AS$8,2,FALSE)</f>
        <v>No Service</v>
      </c>
      <c r="AC325" s="134" t="str">
        <f>IF(OR(San[[#This Row],[Access_SL1]]="No data",San[[#This Row],[Use_SL1]]="No data",San[[#This Row],[Reliability_SL1]]="No data",San[[#This Row],[EnvPro_SL1]]="No data"),"Incomplete", "Complete")</f>
        <v>Incomplete</v>
      </c>
      <c r="AD325" s="176">
        <v>0</v>
      </c>
      <c r="AE325" s="176">
        <v>0</v>
      </c>
      <c r="AF325" s="136">
        <v>0.12168410805548793</v>
      </c>
      <c r="AG325" s="136">
        <v>110.38777243136146</v>
      </c>
      <c r="AH325" s="136" t="s">
        <v>1601</v>
      </c>
      <c r="AW325" s="1">
        <f>IFERROR(VLOOKUP(San[[#This Row],[Access_SL1]],$AS$5:$AT$8,2,FALSE),"Error")</f>
        <v>0</v>
      </c>
      <c r="AX325" s="1">
        <f>IFERROR(VLOOKUP(San[[#This Row],[Use_SL1]],$AS$5:$AT$8,2,FALSE),"Error")</f>
        <v>3</v>
      </c>
      <c r="AY325" s="1" t="str">
        <f>IFERROR(VLOOKUP(San[[#This Row],[Use_SL2]],$AS$5:$AT$8,2,FALSE),"Error")</f>
        <v>Error</v>
      </c>
      <c r="AZ325" s="1" t="str">
        <f>IFERROR(VLOOKUP(San[[#This Row],[Reliability_SL1]],$AS$5:$AT$8,2,FALSE),"Error")</f>
        <v>Error</v>
      </c>
      <c r="BA325" s="1">
        <f>IFERROR(VLOOKUP(San[[#This Row],[EnvPro_SL1]],$AS$5:$AT$8,2,FALSE),"Error")</f>
        <v>2</v>
      </c>
    </row>
    <row r="326" spans="2:53">
      <c r="B326" s="133" t="s">
        <v>645</v>
      </c>
      <c r="C326" s="171" t="s">
        <v>1650</v>
      </c>
      <c r="D326" s="171" t="s">
        <v>1646</v>
      </c>
      <c r="E326" s="171" t="s">
        <v>163</v>
      </c>
      <c r="F326" s="172" t="s">
        <v>1619</v>
      </c>
      <c r="G326" s="173" t="s">
        <v>1796</v>
      </c>
      <c r="H326" s="50" t="s">
        <v>1783</v>
      </c>
      <c r="I326" s="50" t="s">
        <v>18</v>
      </c>
      <c r="J326" s="133" t="s">
        <v>1751</v>
      </c>
      <c r="K326" s="50" t="s">
        <v>1752</v>
      </c>
      <c r="L326" s="50" t="s">
        <v>1753</v>
      </c>
      <c r="M326" s="133" t="s">
        <v>1754</v>
      </c>
      <c r="N326" s="133" t="s">
        <v>1601</v>
      </c>
      <c r="O326" s="133" t="s">
        <v>1601</v>
      </c>
      <c r="P326" s="133" t="s">
        <v>1601</v>
      </c>
      <c r="Q326" s="133" t="s">
        <v>1755</v>
      </c>
      <c r="R326" s="142" t="s">
        <v>1601</v>
      </c>
      <c r="S326" s="174" t="s">
        <v>1601</v>
      </c>
      <c r="T326" s="175" t="s">
        <v>1601</v>
      </c>
      <c r="U326" s="133" t="s">
        <v>1756</v>
      </c>
      <c r="V326" s="133" t="s">
        <v>1754</v>
      </c>
      <c r="W326" s="133" t="str">
        <f>IF([Access_Indicator2]="Yes","No service",IF([Access_Indicator3]="Available", "Improved",IF([Access_Indicator4]="No", "Limited",IF(AND([Access_Indicator4]="yes", [Access_Indicator5]&lt;=[Access_Indicator6]),"Basic","Limited"))))</f>
        <v>No service</v>
      </c>
      <c r="X326" s="133" t="str">
        <f>IF([Use_Indicator1]="", "Fill in data", IF([Use_Indicator1]="All", "Improved", IF([Use_Indicator1]="Some", "Basic", IF([Use_Indicator1]="No use", "No Service"))))</f>
        <v>Improved</v>
      </c>
      <c r="Y326" s="134" t="s">
        <v>1601</v>
      </c>
      <c r="Z326" s="134" t="str">
        <f>IF(S326="No data", "No Data", IF([Reliability_Indicator2]="Yes","No Service", IF(S326="Routine", "Improved", IF(S326="Unreliable", "Basic", IF(S326="No O&amp;M", "No service")))))</f>
        <v>No Data</v>
      </c>
      <c r="AA326" s="133" t="str">
        <f>IF([EnvPro_Indicator1]="", "Fill in data", IF([EnvPro_Indicator1]="Significant pollution", "No service", IF(AND([EnvPro_Indicator1]="Not polluting groundwater &amp; not untreated in river", [EnvPro_Indicator2]="No"),"Basic", IF([EnvPro_Indicator2]="Yes", "Improved"))))</f>
        <v>Basic</v>
      </c>
      <c r="AB326" s="134" t="str">
        <f t="shared" si="5"/>
        <v>No Service</v>
      </c>
      <c r="AC326" s="134" t="str">
        <f>IF(OR(San[[#This Row],[Access_SL1]]="No data",San[[#This Row],[Use_SL1]]="No data",San[[#This Row],[Reliability_SL1]]="No data",San[[#This Row],[EnvPro_SL1]]="No data"),"Incomplete", "Complete")</f>
        <v>Incomplete</v>
      </c>
      <c r="AD326" s="176">
        <v>0</v>
      </c>
      <c r="AE326" s="176">
        <v>0</v>
      </c>
      <c r="AF326" s="136">
        <v>0.12168410805548793</v>
      </c>
      <c r="AG326" s="136">
        <v>69.912255873195576</v>
      </c>
      <c r="AH326" s="136" t="s">
        <v>1601</v>
      </c>
      <c r="AW326" s="1">
        <f>IFERROR(VLOOKUP(San[[#This Row],[Access_SL1]],$AS$5:$AT$8,2,FALSE),"Error")</f>
        <v>0</v>
      </c>
      <c r="AX326" s="1">
        <f>IFERROR(VLOOKUP(San[[#This Row],[Use_SL1]],$AS$5:$AT$8,2,FALSE),"Error")</f>
        <v>3</v>
      </c>
      <c r="AY326" s="1" t="str">
        <f>IFERROR(VLOOKUP(San[[#This Row],[Use_SL2]],$AS$5:$AT$8,2,FALSE),"Error")</f>
        <v>Error</v>
      </c>
      <c r="AZ326" s="1" t="str">
        <f>IFERROR(VLOOKUP(San[[#This Row],[Reliability_SL1]],$AS$5:$AT$8,2,FALSE),"Error")</f>
        <v>Error</v>
      </c>
      <c r="BA326" s="1">
        <f>IFERROR(VLOOKUP(San[[#This Row],[EnvPro_SL1]],$AS$5:$AT$8,2,FALSE),"Error")</f>
        <v>2</v>
      </c>
    </row>
    <row r="327" spans="2:53">
      <c r="B327" s="133" t="s">
        <v>646</v>
      </c>
      <c r="C327" s="171" t="s">
        <v>1650</v>
      </c>
      <c r="D327" s="171" t="s">
        <v>1646</v>
      </c>
      <c r="E327" s="171" t="s">
        <v>163</v>
      </c>
      <c r="F327" s="172" t="s">
        <v>1619</v>
      </c>
      <c r="G327" s="173" t="s">
        <v>1798</v>
      </c>
      <c r="H327" s="50" t="s">
        <v>1783</v>
      </c>
      <c r="I327" s="50" t="s">
        <v>18</v>
      </c>
      <c r="J327" s="133" t="s">
        <v>1751</v>
      </c>
      <c r="K327" s="50" t="s">
        <v>1752</v>
      </c>
      <c r="L327" s="50" t="s">
        <v>1753</v>
      </c>
      <c r="M327" s="133" t="s">
        <v>1754</v>
      </c>
      <c r="N327" s="133" t="s">
        <v>1601</v>
      </c>
      <c r="O327" s="133" t="s">
        <v>1601</v>
      </c>
      <c r="P327" s="133" t="s">
        <v>1601</v>
      </c>
      <c r="Q327" s="133" t="s">
        <v>1755</v>
      </c>
      <c r="R327" s="142" t="s">
        <v>1601</v>
      </c>
      <c r="S327" s="174" t="s">
        <v>1601</v>
      </c>
      <c r="T327" s="175" t="s">
        <v>1601</v>
      </c>
      <c r="U327" s="133" t="s">
        <v>1756</v>
      </c>
      <c r="V327" s="133" t="s">
        <v>1754</v>
      </c>
      <c r="W327" s="133" t="str">
        <f>IF([Access_Indicator2]="Yes","No service",IF([Access_Indicator3]="Available", "Improved",IF([Access_Indicator4]="No", "Limited",IF(AND([Access_Indicator4]="yes", [Access_Indicator5]&lt;=[Access_Indicator6]),"Basic","Limited"))))</f>
        <v>No service</v>
      </c>
      <c r="X327" s="133" t="str">
        <f>IF([Use_Indicator1]="", "Fill in data", IF([Use_Indicator1]="All", "Improved", IF([Use_Indicator1]="Some", "Basic", IF([Use_Indicator1]="No use", "No Service"))))</f>
        <v>Improved</v>
      </c>
      <c r="Y327" s="134" t="s">
        <v>1601</v>
      </c>
      <c r="Z327" s="134" t="str">
        <f>IF(S327="No data", "No Data", IF([Reliability_Indicator2]="Yes","No Service", IF(S327="Routine", "Improved", IF(S327="Unreliable", "Basic", IF(S327="No O&amp;M", "No service")))))</f>
        <v>No Data</v>
      </c>
      <c r="AA327" s="133" t="str">
        <f>IF([EnvPro_Indicator1]="", "Fill in data", IF([EnvPro_Indicator1]="Significant pollution", "No service", IF(AND([EnvPro_Indicator1]="Not polluting groundwater &amp; not untreated in river", [EnvPro_Indicator2]="No"),"Basic", IF([EnvPro_Indicator2]="Yes", "Improved"))))</f>
        <v>Basic</v>
      </c>
      <c r="AB327" s="134" t="str">
        <f t="shared" si="5"/>
        <v>No Service</v>
      </c>
      <c r="AC327" s="134" t="str">
        <f>IF(OR(San[[#This Row],[Access_SL1]]="No data",San[[#This Row],[Use_SL1]]="No data",San[[#This Row],[Reliability_SL1]]="No data",San[[#This Row],[EnvPro_SL1]]="No data"),"Incomplete", "Complete")</f>
        <v>Incomplete</v>
      </c>
      <c r="AD327" s="176">
        <v>0</v>
      </c>
      <c r="AE327" s="176">
        <v>0</v>
      </c>
      <c r="AF327" s="136">
        <v>0.12168410805548793</v>
      </c>
      <c r="AG327" s="136">
        <v>62.553071044438148</v>
      </c>
      <c r="AH327" s="136" t="s">
        <v>1601</v>
      </c>
      <c r="AW327" s="1">
        <f>IFERROR(VLOOKUP(San[[#This Row],[Access_SL1]],$AS$5:$AT$8,2,FALSE),"Error")</f>
        <v>0</v>
      </c>
      <c r="AX327" s="1">
        <f>IFERROR(VLOOKUP(San[[#This Row],[Use_SL1]],$AS$5:$AT$8,2,FALSE),"Error")</f>
        <v>3</v>
      </c>
      <c r="AY327" s="1" t="str">
        <f>IFERROR(VLOOKUP(San[[#This Row],[Use_SL2]],$AS$5:$AT$8,2,FALSE),"Error")</f>
        <v>Error</v>
      </c>
      <c r="AZ327" s="1" t="str">
        <f>IFERROR(VLOOKUP(San[[#This Row],[Reliability_SL1]],$AS$5:$AT$8,2,FALSE),"Error")</f>
        <v>Error</v>
      </c>
      <c r="BA327" s="1">
        <f>IFERROR(VLOOKUP(San[[#This Row],[EnvPro_SL1]],$AS$5:$AT$8,2,FALSE),"Error")</f>
        <v>2</v>
      </c>
    </row>
    <row r="328" spans="2:53">
      <c r="B328" s="133" t="s">
        <v>647</v>
      </c>
      <c r="C328" s="171" t="s">
        <v>1650</v>
      </c>
      <c r="D328" s="171" t="s">
        <v>1646</v>
      </c>
      <c r="E328" s="171" t="s">
        <v>648</v>
      </c>
      <c r="F328" s="172" t="s">
        <v>1616</v>
      </c>
      <c r="G328" s="173" t="s">
        <v>1843</v>
      </c>
      <c r="H328" s="50" t="s">
        <v>1783</v>
      </c>
      <c r="I328" s="50" t="s">
        <v>18</v>
      </c>
      <c r="J328" s="133" t="s">
        <v>1772</v>
      </c>
      <c r="K328" s="50" t="s">
        <v>1754</v>
      </c>
      <c r="L328" s="50" t="s">
        <v>1753</v>
      </c>
      <c r="M328" s="133" t="s">
        <v>1754</v>
      </c>
      <c r="N328" s="133" t="s">
        <v>1601</v>
      </c>
      <c r="O328" s="133" t="s">
        <v>1601</v>
      </c>
      <c r="P328" s="133" t="s">
        <v>1601</v>
      </c>
      <c r="Q328" s="133" t="s">
        <v>1755</v>
      </c>
      <c r="R328" s="142" t="s">
        <v>1601</v>
      </c>
      <c r="S328" s="174" t="s">
        <v>1601</v>
      </c>
      <c r="T328" s="175" t="s">
        <v>1754</v>
      </c>
      <c r="U328" s="133" t="s">
        <v>1756</v>
      </c>
      <c r="V328" s="133" t="s">
        <v>1754</v>
      </c>
      <c r="W328" s="133" t="str">
        <f>IF([Access_Indicator2]="Yes","No service",IF([Access_Indicator3]="Available", "Improved",IF([Access_Indicator4]="No", "Limited",IF(AND([Access_Indicator4]="yes", [Access_Indicator5]&lt;=[Access_Indicator6]),"Basic","Limited"))))</f>
        <v>Limited</v>
      </c>
      <c r="X328" s="133" t="str">
        <f>IF([Use_Indicator1]="", "Fill in data", IF([Use_Indicator1]="All", "Improved", IF([Use_Indicator1]="Some", "Basic", IF([Use_Indicator1]="No use", "No Service"))))</f>
        <v>Improved</v>
      </c>
      <c r="Y328" s="134" t="s">
        <v>1601</v>
      </c>
      <c r="Z328" s="134" t="str">
        <f>IF(S328="No data", "No Data", IF([Reliability_Indicator2]="Yes","No Service", IF(S328="Routine", "Improved", IF(S328="Unreliable", "Basic", IF(S328="No O&amp;M", "No service")))))</f>
        <v>No Data</v>
      </c>
      <c r="AA328" s="133" t="str">
        <f>IF([EnvPro_Indicator1]="", "Fill in data", IF([EnvPro_Indicator1]="Significant pollution", "No service", IF(AND([EnvPro_Indicator1]="Not polluting groundwater &amp; not untreated in river", [EnvPro_Indicator2]="No"),"Basic", IF([EnvPro_Indicator2]="Yes", "Improved"))))</f>
        <v>Basic</v>
      </c>
      <c r="AB328" s="134" t="str">
        <f t="shared" si="5"/>
        <v>Limited</v>
      </c>
      <c r="AC328" s="134" t="str">
        <f>IF(OR(San[[#This Row],[Access_SL1]]="No data",San[[#This Row],[Use_SL1]]="No data",San[[#This Row],[Reliability_SL1]]="No data",San[[#This Row],[EnvPro_SL1]]="No data"),"Incomplete", "Complete")</f>
        <v>Incomplete</v>
      </c>
      <c r="AD328" s="176" t="s">
        <v>1601</v>
      </c>
      <c r="AE328" s="176" t="s">
        <v>1601</v>
      </c>
      <c r="AF328" s="136" t="s">
        <v>1601</v>
      </c>
      <c r="AG328" s="136">
        <v>99.348995188225302</v>
      </c>
      <c r="AH328" s="136" t="s">
        <v>1601</v>
      </c>
      <c r="AW328" s="1">
        <f>IFERROR(VLOOKUP(San[[#This Row],[Access_SL1]],$AS$5:$AT$8,2,FALSE),"Error")</f>
        <v>1</v>
      </c>
      <c r="AX328" s="1">
        <f>IFERROR(VLOOKUP(San[[#This Row],[Use_SL1]],$AS$5:$AT$8,2,FALSE),"Error")</f>
        <v>3</v>
      </c>
      <c r="AY328" s="1" t="str">
        <f>IFERROR(VLOOKUP(San[[#This Row],[Use_SL2]],$AS$5:$AT$8,2,FALSE),"Error")</f>
        <v>Error</v>
      </c>
      <c r="AZ328" s="1" t="str">
        <f>IFERROR(VLOOKUP(San[[#This Row],[Reliability_SL1]],$AS$5:$AT$8,2,FALSE),"Error")</f>
        <v>Error</v>
      </c>
      <c r="BA328" s="1">
        <f>IFERROR(VLOOKUP(San[[#This Row],[EnvPro_SL1]],$AS$5:$AT$8,2,FALSE),"Error")</f>
        <v>2</v>
      </c>
    </row>
    <row r="329" spans="2:53">
      <c r="B329" s="133" t="s">
        <v>649</v>
      </c>
      <c r="C329" s="171" t="s">
        <v>1650</v>
      </c>
      <c r="D329" s="171" t="s">
        <v>1646</v>
      </c>
      <c r="E329" s="171" t="s">
        <v>648</v>
      </c>
      <c r="F329" s="172" t="s">
        <v>1616</v>
      </c>
      <c r="G329" s="173" t="s">
        <v>1839</v>
      </c>
      <c r="H329" s="50" t="s">
        <v>1783</v>
      </c>
      <c r="I329" s="50" t="s">
        <v>18</v>
      </c>
      <c r="J329" s="133" t="s">
        <v>1772</v>
      </c>
      <c r="K329" s="50" t="s">
        <v>1754</v>
      </c>
      <c r="L329" s="50" t="s">
        <v>1753</v>
      </c>
      <c r="M329" s="133" t="s">
        <v>1754</v>
      </c>
      <c r="N329" s="133" t="s">
        <v>1601</v>
      </c>
      <c r="O329" s="133" t="s">
        <v>1601</v>
      </c>
      <c r="P329" s="133" t="s">
        <v>1601</v>
      </c>
      <c r="Q329" s="133" t="s">
        <v>1755</v>
      </c>
      <c r="R329" s="142" t="s">
        <v>1601</v>
      </c>
      <c r="S329" s="174" t="s">
        <v>1601</v>
      </c>
      <c r="T329" s="175" t="s">
        <v>1754</v>
      </c>
      <c r="U329" s="133" t="s">
        <v>1756</v>
      </c>
      <c r="V329" s="133" t="s">
        <v>1754</v>
      </c>
      <c r="W329" s="133" t="str">
        <f>IF([Access_Indicator2]="Yes","No service",IF([Access_Indicator3]="Available", "Improved",IF([Access_Indicator4]="No", "Limited",IF(AND([Access_Indicator4]="yes", [Access_Indicator5]&lt;=[Access_Indicator6]),"Basic","Limited"))))</f>
        <v>Limited</v>
      </c>
      <c r="X329" s="133" t="str">
        <f>IF([Use_Indicator1]="", "Fill in data", IF([Use_Indicator1]="All", "Improved", IF([Use_Indicator1]="Some", "Basic", IF([Use_Indicator1]="No use", "No Service"))))</f>
        <v>Improved</v>
      </c>
      <c r="Y329" s="134" t="s">
        <v>1601</v>
      </c>
      <c r="Z329" s="134" t="str">
        <f>IF(S329="No data", "No Data", IF([Reliability_Indicator2]="Yes","No Service", IF(S329="Routine", "Improved", IF(S329="Unreliable", "Basic", IF(S329="No O&amp;M", "No service")))))</f>
        <v>No Data</v>
      </c>
      <c r="AA329" s="133" t="str">
        <f>IF([EnvPro_Indicator1]="", "Fill in data", IF([EnvPro_Indicator1]="Significant pollution", "No service", IF(AND([EnvPro_Indicator1]="Not polluting groundwater &amp; not untreated in river", [EnvPro_Indicator2]="No"),"Basic", IF([EnvPro_Indicator2]="Yes", "Improved"))))</f>
        <v>Basic</v>
      </c>
      <c r="AB329" s="134" t="str">
        <f t="shared" si="5"/>
        <v>Limited</v>
      </c>
      <c r="AC329" s="134" t="str">
        <f>IF(OR(San[[#This Row],[Access_SL1]]="No data",San[[#This Row],[Use_SL1]]="No data",San[[#This Row],[Reliability_SL1]]="No data",San[[#This Row],[EnvPro_SL1]]="No data"),"Incomplete", "Complete")</f>
        <v>Incomplete</v>
      </c>
      <c r="AD329" s="176" t="s">
        <v>1601</v>
      </c>
      <c r="AE329" s="176" t="s">
        <v>1601</v>
      </c>
      <c r="AF329" s="136" t="s">
        <v>1601</v>
      </c>
      <c r="AG329" s="136">
        <v>139.82451174639118</v>
      </c>
      <c r="AH329" s="136" t="s">
        <v>1601</v>
      </c>
      <c r="AW329" s="1">
        <f>IFERROR(VLOOKUP(San[[#This Row],[Access_SL1]],$AS$5:$AT$8,2,FALSE),"Error")</f>
        <v>1</v>
      </c>
      <c r="AX329" s="1">
        <f>IFERROR(VLOOKUP(San[[#This Row],[Use_SL1]],$AS$5:$AT$8,2,FALSE),"Error")</f>
        <v>3</v>
      </c>
      <c r="AY329" s="1" t="str">
        <f>IFERROR(VLOOKUP(San[[#This Row],[Use_SL2]],$AS$5:$AT$8,2,FALSE),"Error")</f>
        <v>Error</v>
      </c>
      <c r="AZ329" s="1" t="str">
        <f>IFERROR(VLOOKUP(San[[#This Row],[Reliability_SL1]],$AS$5:$AT$8,2,FALSE),"Error")</f>
        <v>Error</v>
      </c>
      <c r="BA329" s="1">
        <f>IFERROR(VLOOKUP(San[[#This Row],[EnvPro_SL1]],$AS$5:$AT$8,2,FALSE),"Error")</f>
        <v>2</v>
      </c>
    </row>
    <row r="330" spans="2:53">
      <c r="B330" s="133" t="s">
        <v>650</v>
      </c>
      <c r="C330" s="171" t="s">
        <v>1650</v>
      </c>
      <c r="D330" s="171" t="s">
        <v>1646</v>
      </c>
      <c r="E330" s="171" t="s">
        <v>648</v>
      </c>
      <c r="F330" s="172" t="s">
        <v>1616</v>
      </c>
      <c r="G330" s="173" t="s">
        <v>1911</v>
      </c>
      <c r="H330" s="50" t="s">
        <v>1786</v>
      </c>
      <c r="I330" s="50" t="s">
        <v>18</v>
      </c>
      <c r="J330" s="133" t="s">
        <v>1772</v>
      </c>
      <c r="K330" s="50" t="s">
        <v>1754</v>
      </c>
      <c r="L330" s="50" t="s">
        <v>1753</v>
      </c>
      <c r="M330" s="133" t="s">
        <v>1754</v>
      </c>
      <c r="N330" s="133" t="s">
        <v>1601</v>
      </c>
      <c r="O330" s="133" t="s">
        <v>1601</v>
      </c>
      <c r="P330" s="133" t="s">
        <v>1601</v>
      </c>
      <c r="Q330" s="133" t="s">
        <v>1755</v>
      </c>
      <c r="R330" s="142" t="s">
        <v>1601</v>
      </c>
      <c r="S330" s="174" t="s">
        <v>1601</v>
      </c>
      <c r="T330" s="175" t="s">
        <v>1754</v>
      </c>
      <c r="U330" s="133" t="s">
        <v>1756</v>
      </c>
      <c r="V330" s="133" t="s">
        <v>1754</v>
      </c>
      <c r="W330" s="133" t="str">
        <f>IF([Access_Indicator2]="Yes","No service",IF([Access_Indicator3]="Available", "Improved",IF([Access_Indicator4]="No", "Limited",IF(AND([Access_Indicator4]="yes", [Access_Indicator5]&lt;=[Access_Indicator6]),"Basic","Limited"))))</f>
        <v>Limited</v>
      </c>
      <c r="X330" s="133" t="str">
        <f>IF([Use_Indicator1]="", "Fill in data", IF([Use_Indicator1]="All", "Improved", IF([Use_Indicator1]="Some", "Basic", IF([Use_Indicator1]="No use", "No Service"))))</f>
        <v>Improved</v>
      </c>
      <c r="Y330" s="134" t="s">
        <v>1601</v>
      </c>
      <c r="Z330" s="134" t="str">
        <f>IF(S330="No data", "No Data", IF([Reliability_Indicator2]="Yes","No Service", IF(S330="Routine", "Improved", IF(S330="Unreliable", "Basic", IF(S330="No O&amp;M", "No service")))))</f>
        <v>No Data</v>
      </c>
      <c r="AA330" s="133" t="str">
        <f>IF([EnvPro_Indicator1]="", "Fill in data", IF([EnvPro_Indicator1]="Significant pollution", "No service", IF(AND([EnvPro_Indicator1]="Not polluting groundwater &amp; not untreated in river", [EnvPro_Indicator2]="No"),"Basic", IF([EnvPro_Indicator2]="Yes", "Improved"))))</f>
        <v>Basic</v>
      </c>
      <c r="AB330" s="134" t="str">
        <f t="shared" si="5"/>
        <v>Limited</v>
      </c>
      <c r="AC330" s="134" t="str">
        <f>IF(OR(San[[#This Row],[Access_SL1]]="No data",San[[#This Row],[Use_SL1]]="No data",San[[#This Row],[Reliability_SL1]]="No data",San[[#This Row],[EnvPro_SL1]]="No data"),"Incomplete", "Complete")</f>
        <v>Incomplete</v>
      </c>
      <c r="AD330" s="176" t="s">
        <v>1601</v>
      </c>
      <c r="AE330" s="176" t="s">
        <v>1601</v>
      </c>
      <c r="AF330" s="136" t="s">
        <v>1601</v>
      </c>
      <c r="AG330" s="136">
        <v>115.90716105292952</v>
      </c>
      <c r="AH330" s="136" t="s">
        <v>1601</v>
      </c>
      <c r="AW330" s="1">
        <f>IFERROR(VLOOKUP(San[[#This Row],[Access_SL1]],$AS$5:$AT$8,2,FALSE),"Error")</f>
        <v>1</v>
      </c>
      <c r="AX330" s="1">
        <f>IFERROR(VLOOKUP(San[[#This Row],[Use_SL1]],$AS$5:$AT$8,2,FALSE),"Error")</f>
        <v>3</v>
      </c>
      <c r="AY330" s="1" t="str">
        <f>IFERROR(VLOOKUP(San[[#This Row],[Use_SL2]],$AS$5:$AT$8,2,FALSE),"Error")</f>
        <v>Error</v>
      </c>
      <c r="AZ330" s="1" t="str">
        <f>IFERROR(VLOOKUP(San[[#This Row],[Reliability_SL1]],$AS$5:$AT$8,2,FALSE),"Error")</f>
        <v>Error</v>
      </c>
      <c r="BA330" s="1">
        <f>IFERROR(VLOOKUP(San[[#This Row],[EnvPro_SL1]],$AS$5:$AT$8,2,FALSE),"Error")</f>
        <v>2</v>
      </c>
    </row>
    <row r="331" spans="2:53">
      <c r="B331" s="133" t="s">
        <v>651</v>
      </c>
      <c r="C331" s="171" t="s">
        <v>1650</v>
      </c>
      <c r="D331" s="171" t="s">
        <v>1646</v>
      </c>
      <c r="E331" s="171" t="s">
        <v>648</v>
      </c>
      <c r="F331" s="172" t="s">
        <v>1616</v>
      </c>
      <c r="G331" s="173" t="s">
        <v>1829</v>
      </c>
      <c r="H331" s="50" t="s">
        <v>1786</v>
      </c>
      <c r="I331" s="50" t="s">
        <v>18</v>
      </c>
      <c r="J331" s="133" t="s">
        <v>1772</v>
      </c>
      <c r="K331" s="50" t="s">
        <v>1754</v>
      </c>
      <c r="L331" s="50" t="s">
        <v>1753</v>
      </c>
      <c r="M331" s="133" t="s">
        <v>1754</v>
      </c>
      <c r="N331" s="133" t="s">
        <v>1601</v>
      </c>
      <c r="O331" s="133" t="s">
        <v>1601</v>
      </c>
      <c r="P331" s="133" t="s">
        <v>1601</v>
      </c>
      <c r="Q331" s="133" t="s">
        <v>1755</v>
      </c>
      <c r="R331" s="142" t="s">
        <v>1601</v>
      </c>
      <c r="S331" s="174" t="s">
        <v>1601</v>
      </c>
      <c r="T331" s="175" t="s">
        <v>1752</v>
      </c>
      <c r="U331" s="133" t="s">
        <v>1756</v>
      </c>
      <c r="V331" s="133" t="s">
        <v>1754</v>
      </c>
      <c r="W331" s="133" t="str">
        <f>IF([Access_Indicator2]="Yes","No service",IF([Access_Indicator3]="Available", "Improved",IF([Access_Indicator4]="No", "Limited",IF(AND([Access_Indicator4]="yes", [Access_Indicator5]&lt;=[Access_Indicator6]),"Basic","Limited"))))</f>
        <v>Limited</v>
      </c>
      <c r="X331" s="133" t="str">
        <f>IF([Use_Indicator1]="", "Fill in data", IF([Use_Indicator1]="All", "Improved", IF([Use_Indicator1]="Some", "Basic", IF([Use_Indicator1]="No use", "No Service"))))</f>
        <v>Improved</v>
      </c>
      <c r="Y331" s="134" t="s">
        <v>1601</v>
      </c>
      <c r="Z331" s="134" t="str">
        <f>IF(S331="No data", "No Data", IF([Reliability_Indicator2]="Yes","No Service", IF(S331="Routine", "Improved", IF(S331="Unreliable", "Basic", IF(S331="No O&amp;M", "No service")))))</f>
        <v>No Data</v>
      </c>
      <c r="AA331" s="133" t="str">
        <f>IF([EnvPro_Indicator1]="", "Fill in data", IF([EnvPro_Indicator1]="Significant pollution", "No service", IF(AND([EnvPro_Indicator1]="Not polluting groundwater &amp; not untreated in river", [EnvPro_Indicator2]="No"),"Basic", IF([EnvPro_Indicator2]="Yes", "Improved"))))</f>
        <v>Basic</v>
      </c>
      <c r="AB331" s="134" t="str">
        <f t="shared" si="5"/>
        <v>Limited</v>
      </c>
      <c r="AC331" s="134" t="str">
        <f>IF(OR(San[[#This Row],[Access_SL1]]="No data",San[[#This Row],[Use_SL1]]="No data",San[[#This Row],[Reliability_SL1]]="No data",San[[#This Row],[EnvPro_SL1]]="No data"),"Incomplete", "Complete")</f>
        <v>Incomplete</v>
      </c>
      <c r="AD331" s="176" t="s">
        <v>1601</v>
      </c>
      <c r="AE331" s="176" t="s">
        <v>1601</v>
      </c>
      <c r="AF331" s="136" t="s">
        <v>1601</v>
      </c>
      <c r="AG331" s="136">
        <v>99.348995188225302</v>
      </c>
      <c r="AH331" s="136" t="s">
        <v>1601</v>
      </c>
      <c r="AW331" s="1">
        <f>IFERROR(VLOOKUP(San[[#This Row],[Access_SL1]],$AS$5:$AT$8,2,FALSE),"Error")</f>
        <v>1</v>
      </c>
      <c r="AX331" s="1">
        <f>IFERROR(VLOOKUP(San[[#This Row],[Use_SL1]],$AS$5:$AT$8,2,FALSE),"Error")</f>
        <v>3</v>
      </c>
      <c r="AY331" s="1" t="str">
        <f>IFERROR(VLOOKUP(San[[#This Row],[Use_SL2]],$AS$5:$AT$8,2,FALSE),"Error")</f>
        <v>Error</v>
      </c>
      <c r="AZ331" s="1" t="str">
        <f>IFERROR(VLOOKUP(San[[#This Row],[Reliability_SL1]],$AS$5:$AT$8,2,FALSE),"Error")</f>
        <v>Error</v>
      </c>
      <c r="BA331" s="1">
        <f>IFERROR(VLOOKUP(San[[#This Row],[EnvPro_SL1]],$AS$5:$AT$8,2,FALSE),"Error")</f>
        <v>2</v>
      </c>
    </row>
    <row r="332" spans="2:53">
      <c r="B332" s="133" t="s">
        <v>652</v>
      </c>
      <c r="C332" s="171" t="s">
        <v>1650</v>
      </c>
      <c r="D332" s="171" t="s">
        <v>1646</v>
      </c>
      <c r="E332" s="171" t="s">
        <v>648</v>
      </c>
      <c r="F332" s="172" t="s">
        <v>1616</v>
      </c>
      <c r="G332" s="173" t="s">
        <v>1912</v>
      </c>
      <c r="H332" s="50" t="s">
        <v>1783</v>
      </c>
      <c r="I332" s="50" t="s">
        <v>18</v>
      </c>
      <c r="J332" s="133" t="s">
        <v>1772</v>
      </c>
      <c r="K332" s="50" t="s">
        <v>1754</v>
      </c>
      <c r="L332" s="50" t="s">
        <v>1753</v>
      </c>
      <c r="M332" s="133" t="s">
        <v>1754</v>
      </c>
      <c r="N332" s="133" t="s">
        <v>1601</v>
      </c>
      <c r="O332" s="133" t="s">
        <v>1601</v>
      </c>
      <c r="P332" s="133" t="s">
        <v>1601</v>
      </c>
      <c r="Q332" s="133" t="s">
        <v>1755</v>
      </c>
      <c r="R332" s="142" t="s">
        <v>1601</v>
      </c>
      <c r="S332" s="174" t="s">
        <v>1601</v>
      </c>
      <c r="T332" s="175" t="s">
        <v>1754</v>
      </c>
      <c r="U332" s="133" t="s">
        <v>1756</v>
      </c>
      <c r="V332" s="133" t="s">
        <v>1754</v>
      </c>
      <c r="W332" s="133" t="str">
        <f>IF([Access_Indicator2]="Yes","No service",IF([Access_Indicator3]="Available", "Improved",IF([Access_Indicator4]="No", "Limited",IF(AND([Access_Indicator4]="yes", [Access_Indicator5]&lt;=[Access_Indicator6]),"Basic","Limited"))))</f>
        <v>Limited</v>
      </c>
      <c r="X332" s="133" t="str">
        <f>IF([Use_Indicator1]="", "Fill in data", IF([Use_Indicator1]="All", "Improved", IF([Use_Indicator1]="Some", "Basic", IF([Use_Indicator1]="No use", "No Service"))))</f>
        <v>Improved</v>
      </c>
      <c r="Y332" s="134" t="s">
        <v>1601</v>
      </c>
      <c r="Z332" s="134" t="str">
        <f>IF(S332="No data", "No Data", IF([Reliability_Indicator2]="Yes","No Service", IF(S332="Routine", "Improved", IF(S332="Unreliable", "Basic", IF(S332="No O&amp;M", "No service")))))</f>
        <v>No Data</v>
      </c>
      <c r="AA332" s="133" t="str">
        <f>IF([EnvPro_Indicator1]="", "Fill in data", IF([EnvPro_Indicator1]="Significant pollution", "No service", IF(AND([EnvPro_Indicator1]="Not polluting groundwater &amp; not untreated in river", [EnvPro_Indicator2]="No"),"Basic", IF([EnvPro_Indicator2]="Yes", "Improved"))))</f>
        <v>Basic</v>
      </c>
      <c r="AB332" s="134" t="str">
        <f t="shared" si="5"/>
        <v>Limited</v>
      </c>
      <c r="AC332" s="134" t="str">
        <f>IF(OR(San[[#This Row],[Access_SL1]]="No data",San[[#This Row],[Use_SL1]]="No data",San[[#This Row],[Reliability_SL1]]="No data",San[[#This Row],[EnvPro_SL1]]="No data"),"Incomplete", "Complete")</f>
        <v>Incomplete</v>
      </c>
      <c r="AD332" s="176" t="s">
        <v>1601</v>
      </c>
      <c r="AE332" s="176" t="s">
        <v>1601</v>
      </c>
      <c r="AF332" s="136" t="s">
        <v>1601</v>
      </c>
      <c r="AG332" s="136">
        <v>103.02858760260402</v>
      </c>
      <c r="AH332" s="136" t="s">
        <v>1601</v>
      </c>
      <c r="AW332" s="1">
        <f>IFERROR(VLOOKUP(San[[#This Row],[Access_SL1]],$AS$5:$AT$8,2,FALSE),"Error")</f>
        <v>1</v>
      </c>
      <c r="AX332" s="1">
        <f>IFERROR(VLOOKUP(San[[#This Row],[Use_SL1]],$AS$5:$AT$8,2,FALSE),"Error")</f>
        <v>3</v>
      </c>
      <c r="AY332" s="1" t="str">
        <f>IFERROR(VLOOKUP(San[[#This Row],[Use_SL2]],$AS$5:$AT$8,2,FALSE),"Error")</f>
        <v>Error</v>
      </c>
      <c r="AZ332" s="1" t="str">
        <f>IFERROR(VLOOKUP(San[[#This Row],[Reliability_SL1]],$AS$5:$AT$8,2,FALSE),"Error")</f>
        <v>Error</v>
      </c>
      <c r="BA332" s="1">
        <f>IFERROR(VLOOKUP(San[[#This Row],[EnvPro_SL1]],$AS$5:$AT$8,2,FALSE),"Error")</f>
        <v>2</v>
      </c>
    </row>
    <row r="333" spans="2:53">
      <c r="B333" s="133" t="s">
        <v>653</v>
      </c>
      <c r="C333" s="171" t="s">
        <v>1650</v>
      </c>
      <c r="D333" s="171" t="s">
        <v>1646</v>
      </c>
      <c r="E333" s="171" t="s">
        <v>648</v>
      </c>
      <c r="F333" s="172" t="s">
        <v>1616</v>
      </c>
      <c r="G333" s="173" t="s">
        <v>1913</v>
      </c>
      <c r="H333" s="50" t="s">
        <v>1783</v>
      </c>
      <c r="I333" s="50" t="s">
        <v>18</v>
      </c>
      <c r="J333" s="133" t="s">
        <v>1772</v>
      </c>
      <c r="K333" s="50" t="s">
        <v>1754</v>
      </c>
      <c r="L333" s="50" t="s">
        <v>1753</v>
      </c>
      <c r="M333" s="133" t="s">
        <v>1754</v>
      </c>
      <c r="N333" s="133" t="s">
        <v>1601</v>
      </c>
      <c r="O333" s="133" t="s">
        <v>1601</v>
      </c>
      <c r="P333" s="133" t="s">
        <v>1601</v>
      </c>
      <c r="Q333" s="133" t="s">
        <v>1755</v>
      </c>
      <c r="R333" s="142" t="s">
        <v>1601</v>
      </c>
      <c r="S333" s="174" t="s">
        <v>1601</v>
      </c>
      <c r="T333" s="175" t="s">
        <v>1754</v>
      </c>
      <c r="U333" s="133" t="s">
        <v>1756</v>
      </c>
      <c r="V333" s="133" t="s">
        <v>1754</v>
      </c>
      <c r="W333" s="133" t="str">
        <f>IF([Access_Indicator2]="Yes","No service",IF([Access_Indicator3]="Available", "Improved",IF([Access_Indicator4]="No", "Limited",IF(AND([Access_Indicator4]="yes", [Access_Indicator5]&lt;=[Access_Indicator6]),"Basic","Limited"))))</f>
        <v>Limited</v>
      </c>
      <c r="X333" s="133" t="str">
        <f>IF([Use_Indicator1]="", "Fill in data", IF([Use_Indicator1]="All", "Improved", IF([Use_Indicator1]="Some", "Basic", IF([Use_Indicator1]="No use", "No Service"))))</f>
        <v>Improved</v>
      </c>
      <c r="Y333" s="134" t="s">
        <v>1601</v>
      </c>
      <c r="Z333" s="134" t="str">
        <f>IF(S333="No data", "No Data", IF([Reliability_Indicator2]="Yes","No Service", IF(S333="Routine", "Improved", IF(S333="Unreliable", "Basic", IF(S333="No O&amp;M", "No service")))))</f>
        <v>No Data</v>
      </c>
      <c r="AA333" s="133" t="str">
        <f>IF([EnvPro_Indicator1]="", "Fill in data", IF([EnvPro_Indicator1]="Significant pollution", "No service", IF(AND([EnvPro_Indicator1]="Not polluting groundwater &amp; not untreated in river", [EnvPro_Indicator2]="No"),"Basic", IF([EnvPro_Indicator2]="Yes", "Improved"))))</f>
        <v>Basic</v>
      </c>
      <c r="AB333" s="134" t="str">
        <f t="shared" si="5"/>
        <v>Limited</v>
      </c>
      <c r="AC333" s="134" t="str">
        <f>IF(OR(San[[#This Row],[Access_SL1]]="No data",San[[#This Row],[Use_SL1]]="No data",San[[#This Row],[Reliability_SL1]]="No data",San[[#This Row],[EnvPro_SL1]]="No data"),"Incomplete", "Complete")</f>
        <v>Incomplete</v>
      </c>
      <c r="AD333" s="176" t="s">
        <v>1601</v>
      </c>
      <c r="AE333" s="176" t="s">
        <v>1601</v>
      </c>
      <c r="AF333" s="136" t="s">
        <v>1601</v>
      </c>
      <c r="AG333" s="136">
        <v>82.790829323521081</v>
      </c>
      <c r="AH333" s="136" t="s">
        <v>1601</v>
      </c>
      <c r="AW333" s="1">
        <f>IFERROR(VLOOKUP(San[[#This Row],[Access_SL1]],$AS$5:$AT$8,2,FALSE),"Error")</f>
        <v>1</v>
      </c>
      <c r="AX333" s="1">
        <f>IFERROR(VLOOKUP(San[[#This Row],[Use_SL1]],$AS$5:$AT$8,2,FALSE),"Error")</f>
        <v>3</v>
      </c>
      <c r="AY333" s="1" t="str">
        <f>IFERROR(VLOOKUP(San[[#This Row],[Use_SL2]],$AS$5:$AT$8,2,FALSE),"Error")</f>
        <v>Error</v>
      </c>
      <c r="AZ333" s="1" t="str">
        <f>IFERROR(VLOOKUP(San[[#This Row],[Reliability_SL1]],$AS$5:$AT$8,2,FALSE),"Error")</f>
        <v>Error</v>
      </c>
      <c r="BA333" s="1">
        <f>IFERROR(VLOOKUP(San[[#This Row],[EnvPro_SL1]],$AS$5:$AT$8,2,FALSE),"Error")</f>
        <v>2</v>
      </c>
    </row>
    <row r="334" spans="2:53">
      <c r="B334" s="133" t="s">
        <v>654</v>
      </c>
      <c r="C334" s="171" t="s">
        <v>1650</v>
      </c>
      <c r="D334" s="171" t="s">
        <v>1646</v>
      </c>
      <c r="E334" s="171" t="s">
        <v>648</v>
      </c>
      <c r="F334" s="172" t="s">
        <v>1616</v>
      </c>
      <c r="G334" s="173" t="s">
        <v>1914</v>
      </c>
      <c r="H334" s="50" t="s">
        <v>1783</v>
      </c>
      <c r="I334" s="50" t="s">
        <v>18</v>
      </c>
      <c r="J334" s="133" t="s">
        <v>1772</v>
      </c>
      <c r="K334" s="50" t="s">
        <v>1754</v>
      </c>
      <c r="L334" s="50" t="s">
        <v>1753</v>
      </c>
      <c r="M334" s="133" t="s">
        <v>1754</v>
      </c>
      <c r="N334" s="133" t="s">
        <v>1601</v>
      </c>
      <c r="O334" s="133" t="s">
        <v>1601</v>
      </c>
      <c r="P334" s="133" t="s">
        <v>1601</v>
      </c>
      <c r="Q334" s="133" t="s">
        <v>1755</v>
      </c>
      <c r="R334" s="142" t="s">
        <v>1601</v>
      </c>
      <c r="S334" s="174" t="s">
        <v>1601</v>
      </c>
      <c r="T334" s="175" t="s">
        <v>1754</v>
      </c>
      <c r="U334" s="133" t="s">
        <v>1756</v>
      </c>
      <c r="V334" s="133" t="s">
        <v>1754</v>
      </c>
      <c r="W334" s="133" t="str">
        <f>IF([Access_Indicator2]="Yes","No service",IF([Access_Indicator3]="Available", "Improved",IF([Access_Indicator4]="No", "Limited",IF(AND([Access_Indicator4]="yes", [Access_Indicator5]&lt;=[Access_Indicator6]),"Basic","Limited"))))</f>
        <v>Limited</v>
      </c>
      <c r="X334" s="133" t="str">
        <f>IF([Use_Indicator1]="", "Fill in data", IF([Use_Indicator1]="All", "Improved", IF([Use_Indicator1]="Some", "Basic", IF([Use_Indicator1]="No use", "No Service"))))</f>
        <v>Improved</v>
      </c>
      <c r="Y334" s="134" t="s">
        <v>1601</v>
      </c>
      <c r="Z334" s="134" t="str">
        <f>IF(S334="No data", "No Data", IF([Reliability_Indicator2]="Yes","No Service", IF(S334="Routine", "Improved", IF(S334="Unreliable", "Basic", IF(S334="No O&amp;M", "No service")))))</f>
        <v>No Data</v>
      </c>
      <c r="AA334" s="133" t="str">
        <f>IF([EnvPro_Indicator1]="", "Fill in data", IF([EnvPro_Indicator1]="Significant pollution", "No service", IF(AND([EnvPro_Indicator1]="Not polluting groundwater &amp; not untreated in river", [EnvPro_Indicator2]="No"),"Basic", IF([EnvPro_Indicator2]="Yes", "Improved"))))</f>
        <v>Basic</v>
      </c>
      <c r="AB334" s="134" t="str">
        <f t="shared" si="5"/>
        <v>Limited</v>
      </c>
      <c r="AC334" s="134" t="str">
        <f>IF(OR(San[[#This Row],[Access_SL1]]="No data",San[[#This Row],[Use_SL1]]="No data",San[[#This Row],[Reliability_SL1]]="No data",San[[#This Row],[EnvPro_SL1]]="No data"),"Incomplete", "Complete")</f>
        <v>Incomplete</v>
      </c>
      <c r="AD334" s="176" t="s">
        <v>1601</v>
      </c>
      <c r="AE334" s="176" t="s">
        <v>1601</v>
      </c>
      <c r="AF334" s="136" t="s">
        <v>1601</v>
      </c>
      <c r="AG334" s="136">
        <v>99.348995188225302</v>
      </c>
      <c r="AH334" s="136" t="s">
        <v>1601</v>
      </c>
      <c r="AW334" s="1">
        <f>IFERROR(VLOOKUP(San[[#This Row],[Access_SL1]],$AS$5:$AT$8,2,FALSE),"Error")</f>
        <v>1</v>
      </c>
      <c r="AX334" s="1">
        <f>IFERROR(VLOOKUP(San[[#This Row],[Use_SL1]],$AS$5:$AT$8,2,FALSE),"Error")</f>
        <v>3</v>
      </c>
      <c r="AY334" s="1" t="str">
        <f>IFERROR(VLOOKUP(San[[#This Row],[Use_SL2]],$AS$5:$AT$8,2,FALSE),"Error")</f>
        <v>Error</v>
      </c>
      <c r="AZ334" s="1" t="str">
        <f>IFERROR(VLOOKUP(San[[#This Row],[Reliability_SL1]],$AS$5:$AT$8,2,FALSE),"Error")</f>
        <v>Error</v>
      </c>
      <c r="BA334" s="1">
        <f>IFERROR(VLOOKUP(San[[#This Row],[EnvPro_SL1]],$AS$5:$AT$8,2,FALSE),"Error")</f>
        <v>2</v>
      </c>
    </row>
    <row r="335" spans="2:53">
      <c r="B335" s="133" t="s">
        <v>655</v>
      </c>
      <c r="C335" s="171" t="s">
        <v>1650</v>
      </c>
      <c r="D335" s="171" t="s">
        <v>1646</v>
      </c>
      <c r="E335" s="171" t="s">
        <v>648</v>
      </c>
      <c r="F335" s="172" t="s">
        <v>1616</v>
      </c>
      <c r="G335" s="173" t="s">
        <v>1836</v>
      </c>
      <c r="H335" s="50" t="s">
        <v>1786</v>
      </c>
      <c r="I335" s="50" t="s">
        <v>18</v>
      </c>
      <c r="J335" s="133" t="s">
        <v>1772</v>
      </c>
      <c r="K335" s="50" t="s">
        <v>1754</v>
      </c>
      <c r="L335" s="50" t="s">
        <v>1753</v>
      </c>
      <c r="M335" s="133" t="s">
        <v>1754</v>
      </c>
      <c r="N335" s="133" t="s">
        <v>1601</v>
      </c>
      <c r="O335" s="133" t="s">
        <v>1601</v>
      </c>
      <c r="P335" s="133" t="s">
        <v>1601</v>
      </c>
      <c r="Q335" s="133" t="s">
        <v>1755</v>
      </c>
      <c r="R335" s="142" t="s">
        <v>1601</v>
      </c>
      <c r="S335" s="174" t="s">
        <v>1601</v>
      </c>
      <c r="T335" s="175" t="s">
        <v>1754</v>
      </c>
      <c r="U335" s="133" t="s">
        <v>1756</v>
      </c>
      <c r="V335" s="133" t="s">
        <v>1754</v>
      </c>
      <c r="W335" s="133" t="str">
        <f>IF([Access_Indicator2]="Yes","No service",IF([Access_Indicator3]="Available", "Improved",IF([Access_Indicator4]="No", "Limited",IF(AND([Access_Indicator4]="yes", [Access_Indicator5]&lt;=[Access_Indicator6]),"Basic","Limited"))))</f>
        <v>Limited</v>
      </c>
      <c r="X335" s="133" t="str">
        <f>IF([Use_Indicator1]="", "Fill in data", IF([Use_Indicator1]="All", "Improved", IF([Use_Indicator1]="Some", "Basic", IF([Use_Indicator1]="No use", "No Service"))))</f>
        <v>Improved</v>
      </c>
      <c r="Y335" s="134" t="s">
        <v>1601</v>
      </c>
      <c r="Z335" s="134" t="str">
        <f>IF(S335="No data", "No Data", IF([Reliability_Indicator2]="Yes","No Service", IF(S335="Routine", "Improved", IF(S335="Unreliable", "Basic", IF(S335="No O&amp;M", "No service")))))</f>
        <v>No Data</v>
      </c>
      <c r="AA335" s="133" t="str">
        <f>IF([EnvPro_Indicator1]="", "Fill in data", IF([EnvPro_Indicator1]="Significant pollution", "No service", IF(AND([EnvPro_Indicator1]="Not polluting groundwater &amp; not untreated in river", [EnvPro_Indicator2]="No"),"Basic", IF([EnvPro_Indicator2]="Yes", "Improved"))))</f>
        <v>Basic</v>
      </c>
      <c r="AB335" s="134" t="str">
        <f t="shared" si="5"/>
        <v>Limited</v>
      </c>
      <c r="AC335" s="134" t="str">
        <f>IF(OR(San[[#This Row],[Access_SL1]]="No data",San[[#This Row],[Use_SL1]]="No data",San[[#This Row],[Reliability_SL1]]="No data",San[[#This Row],[EnvPro_SL1]]="No data"),"Incomplete", "Complete")</f>
        <v>Incomplete</v>
      </c>
      <c r="AD335" s="176" t="s">
        <v>1601</v>
      </c>
      <c r="AE335" s="176" t="s">
        <v>1601</v>
      </c>
      <c r="AF335" s="136" t="s">
        <v>1601</v>
      </c>
      <c r="AG335" s="136">
        <v>55.193886215680728</v>
      </c>
      <c r="AH335" s="136" t="s">
        <v>1601</v>
      </c>
      <c r="AW335" s="1">
        <f>IFERROR(VLOOKUP(San[[#This Row],[Access_SL1]],$AS$5:$AT$8,2,FALSE),"Error")</f>
        <v>1</v>
      </c>
      <c r="AX335" s="1">
        <f>IFERROR(VLOOKUP(San[[#This Row],[Use_SL1]],$AS$5:$AT$8,2,FALSE),"Error")</f>
        <v>3</v>
      </c>
      <c r="AY335" s="1" t="str">
        <f>IFERROR(VLOOKUP(San[[#This Row],[Use_SL2]],$AS$5:$AT$8,2,FALSE),"Error")</f>
        <v>Error</v>
      </c>
      <c r="AZ335" s="1" t="str">
        <f>IFERROR(VLOOKUP(San[[#This Row],[Reliability_SL1]],$AS$5:$AT$8,2,FALSE),"Error")</f>
        <v>Error</v>
      </c>
      <c r="BA335" s="1">
        <f>IFERROR(VLOOKUP(San[[#This Row],[EnvPro_SL1]],$AS$5:$AT$8,2,FALSE),"Error")</f>
        <v>2</v>
      </c>
    </row>
    <row r="336" spans="2:53">
      <c r="B336" s="133" t="s">
        <v>656</v>
      </c>
      <c r="C336" s="171" t="s">
        <v>1650</v>
      </c>
      <c r="D336" s="171" t="s">
        <v>1646</v>
      </c>
      <c r="E336" s="171" t="s">
        <v>648</v>
      </c>
      <c r="F336" s="172" t="s">
        <v>1616</v>
      </c>
      <c r="G336" s="173" t="s">
        <v>1915</v>
      </c>
      <c r="H336" s="50" t="s">
        <v>1783</v>
      </c>
      <c r="I336" s="50" t="s">
        <v>18</v>
      </c>
      <c r="J336" s="133" t="s">
        <v>1772</v>
      </c>
      <c r="K336" s="50" t="s">
        <v>1754</v>
      </c>
      <c r="L336" s="50" t="s">
        <v>1753</v>
      </c>
      <c r="M336" s="133" t="s">
        <v>1754</v>
      </c>
      <c r="N336" s="133" t="s">
        <v>1601</v>
      </c>
      <c r="O336" s="133" t="s">
        <v>1601</v>
      </c>
      <c r="P336" s="133" t="s">
        <v>1601</v>
      </c>
      <c r="Q336" s="133" t="s">
        <v>1755</v>
      </c>
      <c r="R336" s="142" t="s">
        <v>1601</v>
      </c>
      <c r="S336" s="174" t="s">
        <v>1601</v>
      </c>
      <c r="T336" s="175" t="s">
        <v>1754</v>
      </c>
      <c r="U336" s="133" t="s">
        <v>1756</v>
      </c>
      <c r="V336" s="133" t="s">
        <v>1754</v>
      </c>
      <c r="W336" s="133" t="str">
        <f>IF([Access_Indicator2]="Yes","No service",IF([Access_Indicator3]="Available", "Improved",IF([Access_Indicator4]="No", "Limited",IF(AND([Access_Indicator4]="yes", [Access_Indicator5]&lt;=[Access_Indicator6]),"Basic","Limited"))))</f>
        <v>Limited</v>
      </c>
      <c r="X336" s="133" t="str">
        <f>IF([Use_Indicator1]="", "Fill in data", IF([Use_Indicator1]="All", "Improved", IF([Use_Indicator1]="Some", "Basic", IF([Use_Indicator1]="No use", "No Service"))))</f>
        <v>Improved</v>
      </c>
      <c r="Y336" s="134" t="s">
        <v>1601</v>
      </c>
      <c r="Z336" s="134" t="str">
        <f>IF(S336="No data", "No Data", IF([Reliability_Indicator2]="Yes","No Service", IF(S336="Routine", "Improved", IF(S336="Unreliable", "Basic", IF(S336="No O&amp;M", "No service")))))</f>
        <v>No Data</v>
      </c>
      <c r="AA336" s="133" t="str">
        <f>IF([EnvPro_Indicator1]="", "Fill in data", IF([EnvPro_Indicator1]="Significant pollution", "No service", IF(AND([EnvPro_Indicator1]="Not polluting groundwater &amp; not untreated in river", [EnvPro_Indicator2]="No"),"Basic", IF([EnvPro_Indicator2]="Yes", "Improved"))))</f>
        <v>Basic</v>
      </c>
      <c r="AB336" s="134" t="str">
        <f t="shared" si="5"/>
        <v>Limited</v>
      </c>
      <c r="AC336" s="134" t="str">
        <f>IF(OR(San[[#This Row],[Access_SL1]]="No data",San[[#This Row],[Use_SL1]]="No data",San[[#This Row],[Reliability_SL1]]="No data",San[[#This Row],[EnvPro_SL1]]="No data"),"Incomplete", "Complete")</f>
        <v>Incomplete</v>
      </c>
      <c r="AD336" s="176" t="s">
        <v>1601</v>
      </c>
      <c r="AE336" s="176" t="s">
        <v>1601</v>
      </c>
      <c r="AF336" s="136" t="s">
        <v>1601</v>
      </c>
      <c r="AG336" s="136">
        <v>36.795924143787147</v>
      </c>
      <c r="AH336" s="136" t="s">
        <v>1601</v>
      </c>
      <c r="AW336" s="1">
        <f>IFERROR(VLOOKUP(San[[#This Row],[Access_SL1]],$AS$5:$AT$8,2,FALSE),"Error")</f>
        <v>1</v>
      </c>
      <c r="AX336" s="1">
        <f>IFERROR(VLOOKUP(San[[#This Row],[Use_SL1]],$AS$5:$AT$8,2,FALSE),"Error")</f>
        <v>3</v>
      </c>
      <c r="AY336" s="1" t="str">
        <f>IFERROR(VLOOKUP(San[[#This Row],[Use_SL2]],$AS$5:$AT$8,2,FALSE),"Error")</f>
        <v>Error</v>
      </c>
      <c r="AZ336" s="1" t="str">
        <f>IFERROR(VLOOKUP(San[[#This Row],[Reliability_SL1]],$AS$5:$AT$8,2,FALSE),"Error")</f>
        <v>Error</v>
      </c>
      <c r="BA336" s="1">
        <f>IFERROR(VLOOKUP(San[[#This Row],[EnvPro_SL1]],$AS$5:$AT$8,2,FALSE),"Error")</f>
        <v>2</v>
      </c>
    </row>
    <row r="337" spans="2:53">
      <c r="B337" s="133" t="s">
        <v>657</v>
      </c>
      <c r="C337" s="171" t="s">
        <v>1650</v>
      </c>
      <c r="D337" s="171" t="s">
        <v>1646</v>
      </c>
      <c r="E337" s="171" t="s">
        <v>648</v>
      </c>
      <c r="F337" s="172" t="s">
        <v>1616</v>
      </c>
      <c r="G337" s="173" t="s">
        <v>1824</v>
      </c>
      <c r="H337" s="50" t="s">
        <v>1786</v>
      </c>
      <c r="I337" s="50" t="s">
        <v>18</v>
      </c>
      <c r="J337" s="133" t="s">
        <v>1772</v>
      </c>
      <c r="K337" s="50" t="s">
        <v>1754</v>
      </c>
      <c r="L337" s="50" t="s">
        <v>1753</v>
      </c>
      <c r="M337" s="133" t="s">
        <v>1754</v>
      </c>
      <c r="N337" s="133" t="s">
        <v>1601</v>
      </c>
      <c r="O337" s="133" t="s">
        <v>1601</v>
      </c>
      <c r="P337" s="133" t="s">
        <v>1601</v>
      </c>
      <c r="Q337" s="133" t="s">
        <v>1755</v>
      </c>
      <c r="R337" s="142" t="s">
        <v>1601</v>
      </c>
      <c r="S337" s="174" t="s">
        <v>1601</v>
      </c>
      <c r="T337" s="175" t="s">
        <v>1754</v>
      </c>
      <c r="U337" s="133" t="s">
        <v>1756</v>
      </c>
      <c r="V337" s="133" t="s">
        <v>1754</v>
      </c>
      <c r="W337" s="133" t="str">
        <f>IF([Access_Indicator2]="Yes","No service",IF([Access_Indicator3]="Available", "Improved",IF([Access_Indicator4]="No", "Limited",IF(AND([Access_Indicator4]="yes", [Access_Indicator5]&lt;=[Access_Indicator6]),"Basic","Limited"))))</f>
        <v>Limited</v>
      </c>
      <c r="X337" s="133" t="str">
        <f>IF([Use_Indicator1]="", "Fill in data", IF([Use_Indicator1]="All", "Improved", IF([Use_Indicator1]="Some", "Basic", IF([Use_Indicator1]="No use", "No Service"))))</f>
        <v>Improved</v>
      </c>
      <c r="Y337" s="134" t="s">
        <v>1601</v>
      </c>
      <c r="Z337" s="134" t="str">
        <f>IF(S337="No data", "No Data", IF([Reliability_Indicator2]="Yes","No Service", IF(S337="Routine", "Improved", IF(S337="Unreliable", "Basic", IF(S337="No O&amp;M", "No service")))))</f>
        <v>No Data</v>
      </c>
      <c r="AA337" s="133" t="str">
        <f>IF([EnvPro_Indicator1]="", "Fill in data", IF([EnvPro_Indicator1]="Significant pollution", "No service", IF(AND([EnvPro_Indicator1]="Not polluting groundwater &amp; not untreated in river", [EnvPro_Indicator2]="No"),"Basic", IF([EnvPro_Indicator2]="Yes", "Improved"))))</f>
        <v>Basic</v>
      </c>
      <c r="AB337" s="134" t="str">
        <f t="shared" si="5"/>
        <v>Limited</v>
      </c>
      <c r="AC337" s="134" t="str">
        <f>IF(OR(San[[#This Row],[Access_SL1]]="No data",San[[#This Row],[Use_SL1]]="No data",San[[#This Row],[Reliability_SL1]]="No data",San[[#This Row],[EnvPro_SL1]]="No data"),"Incomplete", "Complete")</f>
        <v>Incomplete</v>
      </c>
      <c r="AD337" s="176" t="s">
        <v>1601</v>
      </c>
      <c r="AE337" s="176" t="s">
        <v>1601</v>
      </c>
      <c r="AF337" s="136" t="s">
        <v>1601</v>
      </c>
      <c r="AG337" s="136">
        <v>99.348995188225302</v>
      </c>
      <c r="AH337" s="136" t="s">
        <v>1601</v>
      </c>
      <c r="AW337" s="1">
        <f>IFERROR(VLOOKUP(San[[#This Row],[Access_SL1]],$AS$5:$AT$8,2,FALSE),"Error")</f>
        <v>1</v>
      </c>
      <c r="AX337" s="1">
        <f>IFERROR(VLOOKUP(San[[#This Row],[Use_SL1]],$AS$5:$AT$8,2,FALSE),"Error")</f>
        <v>3</v>
      </c>
      <c r="AY337" s="1" t="str">
        <f>IFERROR(VLOOKUP(San[[#This Row],[Use_SL2]],$AS$5:$AT$8,2,FALSE),"Error")</f>
        <v>Error</v>
      </c>
      <c r="AZ337" s="1" t="str">
        <f>IFERROR(VLOOKUP(San[[#This Row],[Reliability_SL1]],$AS$5:$AT$8,2,FALSE),"Error")</f>
        <v>Error</v>
      </c>
      <c r="BA337" s="1">
        <f>IFERROR(VLOOKUP(San[[#This Row],[EnvPro_SL1]],$AS$5:$AT$8,2,FALSE),"Error")</f>
        <v>2</v>
      </c>
    </row>
    <row r="338" spans="2:53">
      <c r="B338" s="133" t="s">
        <v>658</v>
      </c>
      <c r="C338" s="171" t="s">
        <v>1650</v>
      </c>
      <c r="D338" s="171" t="s">
        <v>1646</v>
      </c>
      <c r="E338" s="171" t="s">
        <v>648</v>
      </c>
      <c r="F338" s="172" t="s">
        <v>1616</v>
      </c>
      <c r="G338" s="173" t="s">
        <v>1916</v>
      </c>
      <c r="H338" s="50" t="s">
        <v>1786</v>
      </c>
      <c r="I338" s="50" t="s">
        <v>18</v>
      </c>
      <c r="J338" s="133" t="s">
        <v>1772</v>
      </c>
      <c r="K338" s="50" t="s">
        <v>1754</v>
      </c>
      <c r="L338" s="50" t="s">
        <v>1753</v>
      </c>
      <c r="M338" s="133" t="s">
        <v>1754</v>
      </c>
      <c r="N338" s="133" t="s">
        <v>1601</v>
      </c>
      <c r="O338" s="133" t="s">
        <v>1601</v>
      </c>
      <c r="P338" s="133" t="s">
        <v>1601</v>
      </c>
      <c r="Q338" s="133" t="s">
        <v>1755</v>
      </c>
      <c r="R338" s="142" t="s">
        <v>1601</v>
      </c>
      <c r="S338" s="174" t="s">
        <v>1601</v>
      </c>
      <c r="T338" s="175" t="s">
        <v>1754</v>
      </c>
      <c r="U338" s="133" t="s">
        <v>1756</v>
      </c>
      <c r="V338" s="133" t="s">
        <v>1754</v>
      </c>
      <c r="W338" s="133" t="str">
        <f>IF([Access_Indicator2]="Yes","No service",IF([Access_Indicator3]="Available", "Improved",IF([Access_Indicator4]="No", "Limited",IF(AND([Access_Indicator4]="yes", [Access_Indicator5]&lt;=[Access_Indicator6]),"Basic","Limited"))))</f>
        <v>Limited</v>
      </c>
      <c r="X338" s="133" t="str">
        <f>IF([Use_Indicator1]="", "Fill in data", IF([Use_Indicator1]="All", "Improved", IF([Use_Indicator1]="Some", "Basic", IF([Use_Indicator1]="No use", "No Service"))))</f>
        <v>Improved</v>
      </c>
      <c r="Y338" s="134" t="s">
        <v>1601</v>
      </c>
      <c r="Z338" s="134" t="str">
        <f>IF(S338="No data", "No Data", IF([Reliability_Indicator2]="Yes","No Service", IF(S338="Routine", "Improved", IF(S338="Unreliable", "Basic", IF(S338="No O&amp;M", "No service")))))</f>
        <v>No Data</v>
      </c>
      <c r="AA338" s="133" t="str">
        <f>IF([EnvPro_Indicator1]="", "Fill in data", IF([EnvPro_Indicator1]="Significant pollution", "No service", IF(AND([EnvPro_Indicator1]="Not polluting groundwater &amp; not untreated in river", [EnvPro_Indicator2]="No"),"Basic", IF([EnvPro_Indicator2]="Yes", "Improved"))))</f>
        <v>Basic</v>
      </c>
      <c r="AB338" s="134" t="str">
        <f t="shared" si="5"/>
        <v>Limited</v>
      </c>
      <c r="AC338" s="134" t="str">
        <f>IF(OR(San[[#This Row],[Access_SL1]]="No data",San[[#This Row],[Use_SL1]]="No data",San[[#This Row],[Reliability_SL1]]="No data",San[[#This Row],[EnvPro_SL1]]="No data"),"Incomplete", "Complete")</f>
        <v>Incomplete</v>
      </c>
      <c r="AD338" s="176" t="s">
        <v>1601</v>
      </c>
      <c r="AE338" s="176" t="s">
        <v>1601</v>
      </c>
      <c r="AF338" s="136" t="s">
        <v>1601</v>
      </c>
      <c r="AG338" s="136">
        <v>55.193886215680728</v>
      </c>
      <c r="AH338" s="136" t="s">
        <v>1601</v>
      </c>
      <c r="AW338" s="1">
        <f>IFERROR(VLOOKUP(San[[#This Row],[Access_SL1]],$AS$5:$AT$8,2,FALSE),"Error")</f>
        <v>1</v>
      </c>
      <c r="AX338" s="1">
        <f>IFERROR(VLOOKUP(San[[#This Row],[Use_SL1]],$AS$5:$AT$8,2,FALSE),"Error")</f>
        <v>3</v>
      </c>
      <c r="AY338" s="1" t="str">
        <f>IFERROR(VLOOKUP(San[[#This Row],[Use_SL2]],$AS$5:$AT$8,2,FALSE),"Error")</f>
        <v>Error</v>
      </c>
      <c r="AZ338" s="1" t="str">
        <f>IFERROR(VLOOKUP(San[[#This Row],[Reliability_SL1]],$AS$5:$AT$8,2,FALSE),"Error")</f>
        <v>Error</v>
      </c>
      <c r="BA338" s="1">
        <f>IFERROR(VLOOKUP(San[[#This Row],[EnvPro_SL1]],$AS$5:$AT$8,2,FALSE),"Error")</f>
        <v>2</v>
      </c>
    </row>
    <row r="339" spans="2:53">
      <c r="B339" s="133" t="s">
        <v>659</v>
      </c>
      <c r="C339" s="171" t="s">
        <v>1650</v>
      </c>
      <c r="D339" s="171" t="s">
        <v>1646</v>
      </c>
      <c r="E339" s="171" t="s">
        <v>648</v>
      </c>
      <c r="F339" s="172" t="s">
        <v>1616</v>
      </c>
      <c r="G339" s="173" t="s">
        <v>1826</v>
      </c>
      <c r="H339" s="50" t="s">
        <v>1783</v>
      </c>
      <c r="I339" s="50" t="s">
        <v>18</v>
      </c>
      <c r="J339" s="133" t="s">
        <v>1772</v>
      </c>
      <c r="K339" s="50" t="s">
        <v>1754</v>
      </c>
      <c r="L339" s="50" t="s">
        <v>1753</v>
      </c>
      <c r="M339" s="133" t="s">
        <v>1754</v>
      </c>
      <c r="N339" s="133" t="s">
        <v>1601</v>
      </c>
      <c r="O339" s="133" t="s">
        <v>1601</v>
      </c>
      <c r="P339" s="133" t="s">
        <v>1601</v>
      </c>
      <c r="Q339" s="133" t="s">
        <v>1755</v>
      </c>
      <c r="R339" s="142" t="s">
        <v>1601</v>
      </c>
      <c r="S339" s="174" t="s">
        <v>1601</v>
      </c>
      <c r="T339" s="175" t="s">
        <v>1754</v>
      </c>
      <c r="U339" s="133" t="s">
        <v>1756</v>
      </c>
      <c r="V339" s="133" t="s">
        <v>1754</v>
      </c>
      <c r="W339" s="133" t="str">
        <f>IF([Access_Indicator2]="Yes","No service",IF([Access_Indicator3]="Available", "Improved",IF([Access_Indicator4]="No", "Limited",IF(AND([Access_Indicator4]="yes", [Access_Indicator5]&lt;=[Access_Indicator6]),"Basic","Limited"))))</f>
        <v>Limited</v>
      </c>
      <c r="X339" s="133" t="str">
        <f>IF([Use_Indicator1]="", "Fill in data", IF([Use_Indicator1]="All", "Improved", IF([Use_Indicator1]="Some", "Basic", IF([Use_Indicator1]="No use", "No Service"))))</f>
        <v>Improved</v>
      </c>
      <c r="Y339" s="134" t="s">
        <v>1601</v>
      </c>
      <c r="Z339" s="134" t="str">
        <f>IF(S339="No data", "No Data", IF([Reliability_Indicator2]="Yes","No Service", IF(S339="Routine", "Improved", IF(S339="Unreliable", "Basic", IF(S339="No O&amp;M", "No service")))))</f>
        <v>No Data</v>
      </c>
      <c r="AA339" s="133" t="str">
        <f>IF([EnvPro_Indicator1]="", "Fill in data", IF([EnvPro_Indicator1]="Significant pollution", "No service", IF(AND([EnvPro_Indicator1]="Not polluting groundwater &amp; not untreated in river", [EnvPro_Indicator2]="No"),"Basic", IF([EnvPro_Indicator2]="Yes", "Improved"))))</f>
        <v>Basic</v>
      </c>
      <c r="AB339" s="134" t="str">
        <f t="shared" si="5"/>
        <v>Limited</v>
      </c>
      <c r="AC339" s="134" t="str">
        <f>IF(OR(San[[#This Row],[Access_SL1]]="No data",San[[#This Row],[Use_SL1]]="No data",San[[#This Row],[Reliability_SL1]]="No data",San[[#This Row],[EnvPro_SL1]]="No data"),"Incomplete", "Complete")</f>
        <v>Incomplete</v>
      </c>
      <c r="AD339" s="176" t="s">
        <v>1601</v>
      </c>
      <c r="AE339" s="176" t="s">
        <v>1601</v>
      </c>
      <c r="AF339" s="136" t="s">
        <v>1601</v>
      </c>
      <c r="AG339" s="136">
        <v>121.42654967449759</v>
      </c>
      <c r="AH339" s="136" t="s">
        <v>1601</v>
      </c>
      <c r="AW339" s="1">
        <f>IFERROR(VLOOKUP(San[[#This Row],[Access_SL1]],$AS$5:$AT$8,2,FALSE),"Error")</f>
        <v>1</v>
      </c>
      <c r="AX339" s="1">
        <f>IFERROR(VLOOKUP(San[[#This Row],[Use_SL1]],$AS$5:$AT$8,2,FALSE),"Error")</f>
        <v>3</v>
      </c>
      <c r="AY339" s="1" t="str">
        <f>IFERROR(VLOOKUP(San[[#This Row],[Use_SL2]],$AS$5:$AT$8,2,FALSE),"Error")</f>
        <v>Error</v>
      </c>
      <c r="AZ339" s="1" t="str">
        <f>IFERROR(VLOOKUP(San[[#This Row],[Reliability_SL1]],$AS$5:$AT$8,2,FALSE),"Error")</f>
        <v>Error</v>
      </c>
      <c r="BA339" s="1">
        <f>IFERROR(VLOOKUP(San[[#This Row],[EnvPro_SL1]],$AS$5:$AT$8,2,FALSE),"Error")</f>
        <v>2</v>
      </c>
    </row>
    <row r="340" spans="2:53">
      <c r="B340" s="133" t="s">
        <v>660</v>
      </c>
      <c r="C340" s="171" t="s">
        <v>1650</v>
      </c>
      <c r="D340" s="171" t="s">
        <v>1646</v>
      </c>
      <c r="E340" s="171" t="s">
        <v>648</v>
      </c>
      <c r="F340" s="172" t="s">
        <v>1616</v>
      </c>
      <c r="G340" s="173" t="s">
        <v>1827</v>
      </c>
      <c r="H340" s="50" t="s">
        <v>1783</v>
      </c>
      <c r="I340" s="50" t="s">
        <v>18</v>
      </c>
      <c r="J340" s="133" t="s">
        <v>1774</v>
      </c>
      <c r="K340" s="50" t="s">
        <v>1754</v>
      </c>
      <c r="L340" s="50" t="s">
        <v>1776</v>
      </c>
      <c r="M340" s="133" t="s">
        <v>1752</v>
      </c>
      <c r="N340" s="133" t="s">
        <v>1601</v>
      </c>
      <c r="O340" s="133" t="s">
        <v>1601</v>
      </c>
      <c r="P340" s="133" t="s">
        <v>1601</v>
      </c>
      <c r="Q340" s="133" t="s">
        <v>1755</v>
      </c>
      <c r="R340" s="142" t="s">
        <v>1601</v>
      </c>
      <c r="S340" s="174" t="s">
        <v>1777</v>
      </c>
      <c r="T340" s="175" t="s">
        <v>1601</v>
      </c>
      <c r="U340" s="133" t="s">
        <v>1756</v>
      </c>
      <c r="V340" s="133" t="s">
        <v>1754</v>
      </c>
      <c r="W340" s="133" t="str">
        <f>IF([Access_Indicator2]="Yes","No service",IF([Access_Indicator3]="Available", "Improved",IF([Access_Indicator4]="No", "Limited",IF(AND([Access_Indicator4]="yes", [Access_Indicator5]&lt;=[Access_Indicator6]),"Basic","Limited"))))</f>
        <v>Improved</v>
      </c>
      <c r="X340" s="133" t="str">
        <f>IF([Use_Indicator1]="", "Fill in data", IF([Use_Indicator1]="All", "Improved", IF([Use_Indicator1]="Some", "Basic", IF([Use_Indicator1]="No use", "No Service"))))</f>
        <v>Improved</v>
      </c>
      <c r="Y340" s="134" t="s">
        <v>1601</v>
      </c>
      <c r="Z340" s="134" t="str">
        <f>IF(S340="No data", "No Data", IF([Reliability_Indicator2]="Yes","No Service", IF(S340="Routine", "Improved", IF(S340="Unreliable", "Basic", IF(S340="No O&amp;M", "No service")))))</f>
        <v>No service</v>
      </c>
      <c r="AA340" s="133" t="str">
        <f>IF([EnvPro_Indicator1]="", "Fill in data", IF([EnvPro_Indicator1]="Significant pollution", "No service", IF(AND([EnvPro_Indicator1]="Not polluting groundwater &amp; not untreated in river", [EnvPro_Indicator2]="No"),"Basic", IF([EnvPro_Indicator2]="Yes", "Improved"))))</f>
        <v>Basic</v>
      </c>
      <c r="AB340" s="134" t="str">
        <f t="shared" si="5"/>
        <v>No Service</v>
      </c>
      <c r="AC340" s="134" t="str">
        <f>IF(OR(San[[#This Row],[Access_SL1]]="No data",San[[#This Row],[Use_SL1]]="No data",San[[#This Row],[Reliability_SL1]]="No data",San[[#This Row],[EnvPro_SL1]]="No data"),"Incomplete", "Complete")</f>
        <v>Complete</v>
      </c>
      <c r="AD340" s="176" t="s">
        <v>1601</v>
      </c>
      <c r="AE340" s="176" t="s">
        <v>1601</v>
      </c>
      <c r="AF340" s="136" t="s">
        <v>1601</v>
      </c>
      <c r="AG340" s="136">
        <v>79.111236909142363</v>
      </c>
      <c r="AH340" s="136" t="s">
        <v>1601</v>
      </c>
      <c r="AW340" s="1">
        <f>IFERROR(VLOOKUP(San[[#This Row],[Access_SL1]],$AS$5:$AT$8,2,FALSE),"Error")</f>
        <v>3</v>
      </c>
      <c r="AX340" s="1">
        <f>IFERROR(VLOOKUP(San[[#This Row],[Use_SL1]],$AS$5:$AT$8,2,FALSE),"Error")</f>
        <v>3</v>
      </c>
      <c r="AY340" s="1" t="str">
        <f>IFERROR(VLOOKUP(San[[#This Row],[Use_SL2]],$AS$5:$AT$8,2,FALSE),"Error")</f>
        <v>Error</v>
      </c>
      <c r="AZ340" s="1">
        <f>IFERROR(VLOOKUP(San[[#This Row],[Reliability_SL1]],$AS$5:$AT$8,2,FALSE),"Error")</f>
        <v>0</v>
      </c>
      <c r="BA340" s="1">
        <f>IFERROR(VLOOKUP(San[[#This Row],[EnvPro_SL1]],$AS$5:$AT$8,2,FALSE),"Error")</f>
        <v>2</v>
      </c>
    </row>
    <row r="341" spans="2:53">
      <c r="B341" s="133" t="s">
        <v>661</v>
      </c>
      <c r="C341" s="171" t="s">
        <v>1650</v>
      </c>
      <c r="D341" s="171" t="s">
        <v>1646</v>
      </c>
      <c r="E341" s="171" t="s">
        <v>648</v>
      </c>
      <c r="F341" s="172" t="s">
        <v>1616</v>
      </c>
      <c r="G341" s="173" t="s">
        <v>1830</v>
      </c>
      <c r="H341" s="50" t="s">
        <v>1783</v>
      </c>
      <c r="I341" s="50" t="s">
        <v>18</v>
      </c>
      <c r="J341" s="133" t="s">
        <v>1751</v>
      </c>
      <c r="K341" s="50" t="s">
        <v>1752</v>
      </c>
      <c r="L341" s="50" t="s">
        <v>1753</v>
      </c>
      <c r="M341" s="133" t="s">
        <v>1754</v>
      </c>
      <c r="N341" s="133" t="s">
        <v>1601</v>
      </c>
      <c r="O341" s="133" t="s">
        <v>1601</v>
      </c>
      <c r="P341" s="133" t="s">
        <v>1601</v>
      </c>
      <c r="Q341" s="133" t="s">
        <v>1755</v>
      </c>
      <c r="R341" s="142" t="s">
        <v>1601</v>
      </c>
      <c r="S341" s="174" t="s">
        <v>1601</v>
      </c>
      <c r="T341" s="175" t="s">
        <v>1601</v>
      </c>
      <c r="U341" s="133" t="s">
        <v>1756</v>
      </c>
      <c r="V341" s="133" t="s">
        <v>1754</v>
      </c>
      <c r="W341" s="133" t="str">
        <f>IF([Access_Indicator2]="Yes","No service",IF([Access_Indicator3]="Available", "Improved",IF([Access_Indicator4]="No", "Limited",IF(AND([Access_Indicator4]="yes", [Access_Indicator5]&lt;=[Access_Indicator6]),"Basic","Limited"))))</f>
        <v>No service</v>
      </c>
      <c r="X341" s="133" t="str">
        <f>IF([Use_Indicator1]="", "Fill in data", IF([Use_Indicator1]="All", "Improved", IF([Use_Indicator1]="Some", "Basic", IF([Use_Indicator1]="No use", "No Service"))))</f>
        <v>Improved</v>
      </c>
      <c r="Y341" s="134" t="s">
        <v>1601</v>
      </c>
      <c r="Z341" s="134" t="str">
        <f>IF(S341="No data", "No Data", IF([Reliability_Indicator2]="Yes","No Service", IF(S341="Routine", "Improved", IF(S341="Unreliable", "Basic", IF(S341="No O&amp;M", "No service")))))</f>
        <v>No Data</v>
      </c>
      <c r="AA341" s="133" t="str">
        <f>IF([EnvPro_Indicator1]="", "Fill in data", IF([EnvPro_Indicator1]="Significant pollution", "No service", IF(AND([EnvPro_Indicator1]="Not polluting groundwater &amp; not untreated in river", [EnvPro_Indicator2]="No"),"Basic", IF([EnvPro_Indicator2]="Yes", "Improved"))))</f>
        <v>Basic</v>
      </c>
      <c r="AB341" s="134" t="str">
        <f t="shared" si="5"/>
        <v>No Service</v>
      </c>
      <c r="AC341" s="134" t="str">
        <f>IF(OR(San[[#This Row],[Access_SL1]]="No data",San[[#This Row],[Use_SL1]]="No data",San[[#This Row],[Reliability_SL1]]="No data",San[[#This Row],[EnvPro_SL1]]="No data"),"Incomplete", "Complete")</f>
        <v>Incomplete</v>
      </c>
      <c r="AD341" s="176" t="s">
        <v>1601</v>
      </c>
      <c r="AE341" s="176" t="s">
        <v>1601</v>
      </c>
      <c r="AF341" s="136" t="s">
        <v>1601</v>
      </c>
      <c r="AG341" s="136">
        <v>99.348995188225302</v>
      </c>
      <c r="AH341" s="136" t="s">
        <v>1601</v>
      </c>
      <c r="AW341" s="1">
        <f>IFERROR(VLOOKUP(San[[#This Row],[Access_SL1]],$AS$5:$AT$8,2,FALSE),"Error")</f>
        <v>0</v>
      </c>
      <c r="AX341" s="1">
        <f>IFERROR(VLOOKUP(San[[#This Row],[Use_SL1]],$AS$5:$AT$8,2,FALSE),"Error")</f>
        <v>3</v>
      </c>
      <c r="AY341" s="1" t="str">
        <f>IFERROR(VLOOKUP(San[[#This Row],[Use_SL2]],$AS$5:$AT$8,2,FALSE),"Error")</f>
        <v>Error</v>
      </c>
      <c r="AZ341" s="1" t="str">
        <f>IFERROR(VLOOKUP(San[[#This Row],[Reliability_SL1]],$AS$5:$AT$8,2,FALSE),"Error")</f>
        <v>Error</v>
      </c>
      <c r="BA341" s="1">
        <f>IFERROR(VLOOKUP(San[[#This Row],[EnvPro_SL1]],$AS$5:$AT$8,2,FALSE),"Error")</f>
        <v>2</v>
      </c>
    </row>
    <row r="342" spans="2:53">
      <c r="B342" s="133" t="s">
        <v>662</v>
      </c>
      <c r="C342" s="171" t="s">
        <v>1650</v>
      </c>
      <c r="D342" s="171" t="s">
        <v>1646</v>
      </c>
      <c r="E342" s="171" t="s">
        <v>648</v>
      </c>
      <c r="F342" s="172" t="s">
        <v>1616</v>
      </c>
      <c r="G342" s="173" t="s">
        <v>1832</v>
      </c>
      <c r="H342" s="50" t="s">
        <v>1786</v>
      </c>
      <c r="I342" s="50" t="s">
        <v>18</v>
      </c>
      <c r="J342" s="133" t="s">
        <v>1772</v>
      </c>
      <c r="K342" s="50" t="s">
        <v>1754</v>
      </c>
      <c r="L342" s="50" t="s">
        <v>1753</v>
      </c>
      <c r="M342" s="133" t="s">
        <v>1754</v>
      </c>
      <c r="N342" s="133" t="s">
        <v>1601</v>
      </c>
      <c r="O342" s="133" t="s">
        <v>1601</v>
      </c>
      <c r="P342" s="133" t="s">
        <v>1601</v>
      </c>
      <c r="Q342" s="133" t="s">
        <v>1755</v>
      </c>
      <c r="R342" s="142" t="s">
        <v>1601</v>
      </c>
      <c r="S342" s="174" t="s">
        <v>1601</v>
      </c>
      <c r="T342" s="175" t="s">
        <v>1754</v>
      </c>
      <c r="U342" s="133" t="s">
        <v>1756</v>
      </c>
      <c r="V342" s="133" t="s">
        <v>1754</v>
      </c>
      <c r="W342" s="133" t="str">
        <f>IF([Access_Indicator2]="Yes","No service",IF([Access_Indicator3]="Available", "Improved",IF([Access_Indicator4]="No", "Limited",IF(AND([Access_Indicator4]="yes", [Access_Indicator5]&lt;=[Access_Indicator6]),"Basic","Limited"))))</f>
        <v>Limited</v>
      </c>
      <c r="X342" s="133" t="str">
        <f>IF([Use_Indicator1]="", "Fill in data", IF([Use_Indicator1]="All", "Improved", IF([Use_Indicator1]="Some", "Basic", IF([Use_Indicator1]="No use", "No Service"))))</f>
        <v>Improved</v>
      </c>
      <c r="Y342" s="134" t="s">
        <v>1601</v>
      </c>
      <c r="Z342" s="134" t="str">
        <f>IF(S342="No data", "No Data", IF([Reliability_Indicator2]="Yes","No Service", IF(S342="Routine", "Improved", IF(S342="Unreliable", "Basic", IF(S342="No O&amp;M", "No service")))))</f>
        <v>No Data</v>
      </c>
      <c r="AA342" s="133" t="str">
        <f>IF([EnvPro_Indicator1]="", "Fill in data", IF([EnvPro_Indicator1]="Significant pollution", "No service", IF(AND([EnvPro_Indicator1]="Not polluting groundwater &amp; not untreated in river", [EnvPro_Indicator2]="No"),"Basic", IF([EnvPro_Indicator2]="Yes", "Improved"))))</f>
        <v>Basic</v>
      </c>
      <c r="AB342" s="134" t="str">
        <f t="shared" si="5"/>
        <v>Limited</v>
      </c>
      <c r="AC342" s="134" t="str">
        <f>IF(OR(San[[#This Row],[Access_SL1]]="No data",San[[#This Row],[Use_SL1]]="No data",San[[#This Row],[Reliability_SL1]]="No data",San[[#This Row],[EnvPro_SL1]]="No data"),"Incomplete", "Complete")</f>
        <v>Incomplete</v>
      </c>
      <c r="AD342" s="176" t="s">
        <v>1601</v>
      </c>
      <c r="AE342" s="176" t="s">
        <v>1601</v>
      </c>
      <c r="AF342" s="136" t="s">
        <v>1601</v>
      </c>
      <c r="AG342" s="136">
        <v>36.795924143787147</v>
      </c>
      <c r="AH342" s="136" t="s">
        <v>1601</v>
      </c>
      <c r="AW342" s="1">
        <f>IFERROR(VLOOKUP(San[[#This Row],[Access_SL1]],$AS$5:$AT$8,2,FALSE),"Error")</f>
        <v>1</v>
      </c>
      <c r="AX342" s="1">
        <f>IFERROR(VLOOKUP(San[[#This Row],[Use_SL1]],$AS$5:$AT$8,2,FALSE),"Error")</f>
        <v>3</v>
      </c>
      <c r="AY342" s="1" t="str">
        <f>IFERROR(VLOOKUP(San[[#This Row],[Use_SL2]],$AS$5:$AT$8,2,FALSE),"Error")</f>
        <v>Error</v>
      </c>
      <c r="AZ342" s="1" t="str">
        <f>IFERROR(VLOOKUP(San[[#This Row],[Reliability_SL1]],$AS$5:$AT$8,2,FALSE),"Error")</f>
        <v>Error</v>
      </c>
      <c r="BA342" s="1">
        <f>IFERROR(VLOOKUP(San[[#This Row],[EnvPro_SL1]],$AS$5:$AT$8,2,FALSE),"Error")</f>
        <v>2</v>
      </c>
    </row>
    <row r="343" spans="2:53">
      <c r="B343" s="133" t="s">
        <v>663</v>
      </c>
      <c r="C343" s="171" t="s">
        <v>1650</v>
      </c>
      <c r="D343" s="171" t="s">
        <v>1646</v>
      </c>
      <c r="E343" s="171" t="s">
        <v>648</v>
      </c>
      <c r="F343" s="172" t="s">
        <v>1616</v>
      </c>
      <c r="G343" s="173" t="s">
        <v>1833</v>
      </c>
      <c r="H343" s="50" t="s">
        <v>1786</v>
      </c>
      <c r="I343" s="50" t="s">
        <v>18</v>
      </c>
      <c r="J343" s="133" t="s">
        <v>1772</v>
      </c>
      <c r="K343" s="50" t="s">
        <v>1754</v>
      </c>
      <c r="L343" s="50" t="s">
        <v>1753</v>
      </c>
      <c r="M343" s="133" t="s">
        <v>1754</v>
      </c>
      <c r="N343" s="133" t="s">
        <v>1601</v>
      </c>
      <c r="O343" s="133" t="s">
        <v>1601</v>
      </c>
      <c r="P343" s="133" t="s">
        <v>1601</v>
      </c>
      <c r="Q343" s="133" t="s">
        <v>1755</v>
      </c>
      <c r="R343" s="142" t="s">
        <v>1601</v>
      </c>
      <c r="S343" s="174" t="s">
        <v>1601</v>
      </c>
      <c r="T343" s="175" t="s">
        <v>1754</v>
      </c>
      <c r="U343" s="133" t="s">
        <v>1756</v>
      </c>
      <c r="V343" s="133" t="s">
        <v>1754</v>
      </c>
      <c r="W343" s="133" t="str">
        <f>IF([Access_Indicator2]="Yes","No service",IF([Access_Indicator3]="Available", "Improved",IF([Access_Indicator4]="No", "Limited",IF(AND([Access_Indicator4]="yes", [Access_Indicator5]&lt;=[Access_Indicator6]),"Basic","Limited"))))</f>
        <v>Limited</v>
      </c>
      <c r="X343" s="133" t="str">
        <f>IF([Use_Indicator1]="", "Fill in data", IF([Use_Indicator1]="All", "Improved", IF([Use_Indicator1]="Some", "Basic", IF([Use_Indicator1]="No use", "No Service"))))</f>
        <v>Improved</v>
      </c>
      <c r="Y343" s="134" t="s">
        <v>1601</v>
      </c>
      <c r="Z343" s="134" t="str">
        <f>IF(S343="No data", "No Data", IF([Reliability_Indicator2]="Yes","No Service", IF(S343="Routine", "Improved", IF(S343="Unreliable", "Basic", IF(S343="No O&amp;M", "No service")))))</f>
        <v>No Data</v>
      </c>
      <c r="AA343" s="133" t="str">
        <f>IF([EnvPro_Indicator1]="", "Fill in data", IF([EnvPro_Indicator1]="Significant pollution", "No service", IF(AND([EnvPro_Indicator1]="Not polluting groundwater &amp; not untreated in river", [EnvPro_Indicator2]="No"),"Basic", IF([EnvPro_Indicator2]="Yes", "Improved"))))</f>
        <v>Basic</v>
      </c>
      <c r="AB343" s="134" t="str">
        <f t="shared" si="5"/>
        <v>Limited</v>
      </c>
      <c r="AC343" s="134" t="str">
        <f>IF(OR(San[[#This Row],[Access_SL1]]="No data",San[[#This Row],[Use_SL1]]="No data",San[[#This Row],[Reliability_SL1]]="No data",San[[#This Row],[EnvPro_SL1]]="No data"),"Incomplete", "Complete")</f>
        <v>Incomplete</v>
      </c>
      <c r="AD343" s="176" t="s">
        <v>1601</v>
      </c>
      <c r="AE343" s="176" t="s">
        <v>1601</v>
      </c>
      <c r="AF343" s="136" t="s">
        <v>1601</v>
      </c>
      <c r="AG343" s="136">
        <v>110.38777243136146</v>
      </c>
      <c r="AH343" s="136" t="s">
        <v>1601</v>
      </c>
      <c r="AW343" s="1">
        <f>IFERROR(VLOOKUP(San[[#This Row],[Access_SL1]],$AS$5:$AT$8,2,FALSE),"Error")</f>
        <v>1</v>
      </c>
      <c r="AX343" s="1">
        <f>IFERROR(VLOOKUP(San[[#This Row],[Use_SL1]],$AS$5:$AT$8,2,FALSE),"Error")</f>
        <v>3</v>
      </c>
      <c r="AY343" s="1" t="str">
        <f>IFERROR(VLOOKUP(San[[#This Row],[Use_SL2]],$AS$5:$AT$8,2,FALSE),"Error")</f>
        <v>Error</v>
      </c>
      <c r="AZ343" s="1" t="str">
        <f>IFERROR(VLOOKUP(San[[#This Row],[Reliability_SL1]],$AS$5:$AT$8,2,FALSE),"Error")</f>
        <v>Error</v>
      </c>
      <c r="BA343" s="1">
        <f>IFERROR(VLOOKUP(San[[#This Row],[EnvPro_SL1]],$AS$5:$AT$8,2,FALSE),"Error")</f>
        <v>2</v>
      </c>
    </row>
    <row r="344" spans="2:53">
      <c r="B344" s="133" t="s">
        <v>664</v>
      </c>
      <c r="C344" s="171" t="s">
        <v>1650</v>
      </c>
      <c r="D344" s="171" t="s">
        <v>1646</v>
      </c>
      <c r="E344" s="171" t="s">
        <v>648</v>
      </c>
      <c r="F344" s="172" t="s">
        <v>1616</v>
      </c>
      <c r="G344" s="173" t="s">
        <v>1835</v>
      </c>
      <c r="H344" s="50" t="s">
        <v>1783</v>
      </c>
      <c r="I344" s="50" t="s">
        <v>18</v>
      </c>
      <c r="J344" s="133" t="s">
        <v>1772</v>
      </c>
      <c r="K344" s="50" t="s">
        <v>1754</v>
      </c>
      <c r="L344" s="50" t="s">
        <v>1753</v>
      </c>
      <c r="M344" s="133" t="s">
        <v>1754</v>
      </c>
      <c r="N344" s="133" t="s">
        <v>1601</v>
      </c>
      <c r="O344" s="133" t="s">
        <v>1601</v>
      </c>
      <c r="P344" s="133" t="s">
        <v>1601</v>
      </c>
      <c r="Q344" s="133" t="s">
        <v>1755</v>
      </c>
      <c r="R344" s="142" t="s">
        <v>1601</v>
      </c>
      <c r="S344" s="174" t="s">
        <v>1601</v>
      </c>
      <c r="T344" s="175" t="s">
        <v>1752</v>
      </c>
      <c r="U344" s="133" t="s">
        <v>1756</v>
      </c>
      <c r="V344" s="133" t="s">
        <v>1754</v>
      </c>
      <c r="W344" s="133" t="str">
        <f>IF([Access_Indicator2]="Yes","No service",IF([Access_Indicator3]="Available", "Improved",IF([Access_Indicator4]="No", "Limited",IF(AND([Access_Indicator4]="yes", [Access_Indicator5]&lt;=[Access_Indicator6]),"Basic","Limited"))))</f>
        <v>Limited</v>
      </c>
      <c r="X344" s="133" t="str">
        <f>IF([Use_Indicator1]="", "Fill in data", IF([Use_Indicator1]="All", "Improved", IF([Use_Indicator1]="Some", "Basic", IF([Use_Indicator1]="No use", "No Service"))))</f>
        <v>Improved</v>
      </c>
      <c r="Y344" s="134" t="s">
        <v>1601</v>
      </c>
      <c r="Z344" s="134" t="str">
        <f>IF(S344="No data", "No Data", IF([Reliability_Indicator2]="Yes","No Service", IF(S344="Routine", "Improved", IF(S344="Unreliable", "Basic", IF(S344="No O&amp;M", "No service")))))</f>
        <v>No Data</v>
      </c>
      <c r="AA344" s="133" t="str">
        <f>IF([EnvPro_Indicator1]="", "Fill in data", IF([EnvPro_Indicator1]="Significant pollution", "No service", IF(AND([EnvPro_Indicator1]="Not polluting groundwater &amp; not untreated in river", [EnvPro_Indicator2]="No"),"Basic", IF([EnvPro_Indicator2]="Yes", "Improved"))))</f>
        <v>Basic</v>
      </c>
      <c r="AB344" s="134" t="str">
        <f t="shared" si="5"/>
        <v>Limited</v>
      </c>
      <c r="AC344" s="134" t="str">
        <f>IF(OR(San[[#This Row],[Access_SL1]]="No data",San[[#This Row],[Use_SL1]]="No data",San[[#This Row],[Reliability_SL1]]="No data",San[[#This Row],[EnvPro_SL1]]="No data"),"Incomplete", "Complete")</f>
        <v>Incomplete</v>
      </c>
      <c r="AD344" s="176" t="s">
        <v>1601</v>
      </c>
      <c r="AE344" s="176" t="s">
        <v>1601</v>
      </c>
      <c r="AF344" s="136" t="s">
        <v>1601</v>
      </c>
      <c r="AG344" s="136">
        <v>84.630625530710446</v>
      </c>
      <c r="AH344" s="136" t="s">
        <v>1601</v>
      </c>
      <c r="AW344" s="1">
        <f>IFERROR(VLOOKUP(San[[#This Row],[Access_SL1]],$AS$5:$AT$8,2,FALSE),"Error")</f>
        <v>1</v>
      </c>
      <c r="AX344" s="1">
        <f>IFERROR(VLOOKUP(San[[#This Row],[Use_SL1]],$AS$5:$AT$8,2,FALSE),"Error")</f>
        <v>3</v>
      </c>
      <c r="AY344" s="1" t="str">
        <f>IFERROR(VLOOKUP(San[[#This Row],[Use_SL2]],$AS$5:$AT$8,2,FALSE),"Error")</f>
        <v>Error</v>
      </c>
      <c r="AZ344" s="1" t="str">
        <f>IFERROR(VLOOKUP(San[[#This Row],[Reliability_SL1]],$AS$5:$AT$8,2,FALSE),"Error")</f>
        <v>Error</v>
      </c>
      <c r="BA344" s="1">
        <f>IFERROR(VLOOKUP(San[[#This Row],[EnvPro_SL1]],$AS$5:$AT$8,2,FALSE),"Error")</f>
        <v>2</v>
      </c>
    </row>
    <row r="345" spans="2:53">
      <c r="B345" s="133" t="s">
        <v>665</v>
      </c>
      <c r="C345" s="171" t="s">
        <v>1650</v>
      </c>
      <c r="D345" s="171" t="s">
        <v>1646</v>
      </c>
      <c r="E345" s="171" t="s">
        <v>648</v>
      </c>
      <c r="F345" s="172" t="s">
        <v>1616</v>
      </c>
      <c r="G345" s="173" t="s">
        <v>1837</v>
      </c>
      <c r="H345" s="50" t="s">
        <v>1783</v>
      </c>
      <c r="I345" s="50" t="s">
        <v>18</v>
      </c>
      <c r="J345" s="133" t="s">
        <v>1772</v>
      </c>
      <c r="K345" s="50" t="s">
        <v>1754</v>
      </c>
      <c r="L345" s="50" t="s">
        <v>1753</v>
      </c>
      <c r="M345" s="133" t="s">
        <v>1754</v>
      </c>
      <c r="N345" s="133" t="s">
        <v>1601</v>
      </c>
      <c r="O345" s="133" t="s">
        <v>1601</v>
      </c>
      <c r="P345" s="133" t="s">
        <v>1601</v>
      </c>
      <c r="Q345" s="133" t="s">
        <v>1755</v>
      </c>
      <c r="R345" s="142" t="s">
        <v>1601</v>
      </c>
      <c r="S345" s="174" t="s">
        <v>1601</v>
      </c>
      <c r="T345" s="175" t="s">
        <v>1754</v>
      </c>
      <c r="U345" s="133" t="s">
        <v>1756</v>
      </c>
      <c r="V345" s="133" t="s">
        <v>1754</v>
      </c>
      <c r="W345" s="133" t="str">
        <f>IF([Access_Indicator2]="Yes","No service",IF([Access_Indicator3]="Available", "Improved",IF([Access_Indicator4]="No", "Limited",IF(AND([Access_Indicator4]="yes", [Access_Indicator5]&lt;=[Access_Indicator6]),"Basic","Limited"))))</f>
        <v>Limited</v>
      </c>
      <c r="X345" s="133" t="str">
        <f>IF([Use_Indicator1]="", "Fill in data", IF([Use_Indicator1]="All", "Improved", IF([Use_Indicator1]="Some", "Basic", IF([Use_Indicator1]="No use", "No Service"))))</f>
        <v>Improved</v>
      </c>
      <c r="Y345" s="134" t="s">
        <v>1601</v>
      </c>
      <c r="Z345" s="134" t="str">
        <f>IF(S345="No data", "No Data", IF([Reliability_Indicator2]="Yes","No Service", IF(S345="Routine", "Improved", IF(S345="Unreliable", "Basic", IF(S345="No O&amp;M", "No service")))))</f>
        <v>No Data</v>
      </c>
      <c r="AA345" s="133" t="str">
        <f>IF([EnvPro_Indicator1]="", "Fill in data", IF([EnvPro_Indicator1]="Significant pollution", "No service", IF(AND([EnvPro_Indicator1]="Not polluting groundwater &amp; not untreated in river", [EnvPro_Indicator2]="No"),"Basic", IF([EnvPro_Indicator2]="Yes", "Improved"))))</f>
        <v>Basic</v>
      </c>
      <c r="AB345" s="134" t="str">
        <f t="shared" si="5"/>
        <v>Limited</v>
      </c>
      <c r="AC345" s="134" t="str">
        <f>IF(OR(San[[#This Row],[Access_SL1]]="No data",San[[#This Row],[Use_SL1]]="No data",San[[#This Row],[Reliability_SL1]]="No data",San[[#This Row],[EnvPro_SL1]]="No data"),"Incomplete", "Complete")</f>
        <v>Incomplete</v>
      </c>
      <c r="AD345" s="176" t="s">
        <v>1601</v>
      </c>
      <c r="AE345" s="176" t="s">
        <v>1601</v>
      </c>
      <c r="AF345" s="136" t="s">
        <v>1601</v>
      </c>
      <c r="AG345" s="136">
        <v>69.912255873195576</v>
      </c>
      <c r="AH345" s="136" t="s">
        <v>1601</v>
      </c>
      <c r="AW345" s="1">
        <f>IFERROR(VLOOKUP(San[[#This Row],[Access_SL1]],$AS$5:$AT$8,2,FALSE),"Error")</f>
        <v>1</v>
      </c>
      <c r="AX345" s="1">
        <f>IFERROR(VLOOKUP(San[[#This Row],[Use_SL1]],$AS$5:$AT$8,2,FALSE),"Error")</f>
        <v>3</v>
      </c>
      <c r="AY345" s="1" t="str">
        <f>IFERROR(VLOOKUP(San[[#This Row],[Use_SL2]],$AS$5:$AT$8,2,FALSE),"Error")</f>
        <v>Error</v>
      </c>
      <c r="AZ345" s="1" t="str">
        <f>IFERROR(VLOOKUP(San[[#This Row],[Reliability_SL1]],$AS$5:$AT$8,2,FALSE),"Error")</f>
        <v>Error</v>
      </c>
      <c r="BA345" s="1">
        <f>IFERROR(VLOOKUP(San[[#This Row],[EnvPro_SL1]],$AS$5:$AT$8,2,FALSE),"Error")</f>
        <v>2</v>
      </c>
    </row>
    <row r="346" spans="2:53">
      <c r="B346" s="133" t="s">
        <v>666</v>
      </c>
      <c r="C346" s="171" t="s">
        <v>1650</v>
      </c>
      <c r="D346" s="171" t="s">
        <v>1646</v>
      </c>
      <c r="E346" s="171" t="s">
        <v>648</v>
      </c>
      <c r="F346" s="172" t="s">
        <v>1616</v>
      </c>
      <c r="G346" s="173" t="s">
        <v>1917</v>
      </c>
      <c r="H346" s="50" t="s">
        <v>1783</v>
      </c>
      <c r="I346" s="50" t="s">
        <v>18</v>
      </c>
      <c r="J346" s="133" t="s">
        <v>1772</v>
      </c>
      <c r="K346" s="50" t="s">
        <v>1754</v>
      </c>
      <c r="L346" s="50" t="s">
        <v>1753</v>
      </c>
      <c r="M346" s="133" t="s">
        <v>1754</v>
      </c>
      <c r="N346" s="133" t="s">
        <v>1601</v>
      </c>
      <c r="O346" s="133" t="s">
        <v>1601</v>
      </c>
      <c r="P346" s="133" t="s">
        <v>1601</v>
      </c>
      <c r="Q346" s="133" t="s">
        <v>1755</v>
      </c>
      <c r="R346" s="142" t="s">
        <v>1601</v>
      </c>
      <c r="S346" s="174" t="s">
        <v>1601</v>
      </c>
      <c r="T346" s="175" t="s">
        <v>1754</v>
      </c>
      <c r="U346" s="133" t="s">
        <v>1756</v>
      </c>
      <c r="V346" s="133" t="s">
        <v>1754</v>
      </c>
      <c r="W346" s="133" t="str">
        <f>IF([Access_Indicator2]="Yes","No service",IF([Access_Indicator3]="Available", "Improved",IF([Access_Indicator4]="No", "Limited",IF(AND([Access_Indicator4]="yes", [Access_Indicator5]&lt;=[Access_Indicator6]),"Basic","Limited"))))</f>
        <v>Limited</v>
      </c>
      <c r="X346" s="133" t="str">
        <f>IF([Use_Indicator1]="", "Fill in data", IF([Use_Indicator1]="All", "Improved", IF([Use_Indicator1]="Some", "Basic", IF([Use_Indicator1]="No use", "No Service"))))</f>
        <v>Improved</v>
      </c>
      <c r="Y346" s="134" t="s">
        <v>1601</v>
      </c>
      <c r="Z346" s="134" t="str">
        <f>IF(S346="No data", "No Data", IF([Reliability_Indicator2]="Yes","No Service", IF(S346="Routine", "Improved", IF(S346="Unreliable", "Basic", IF(S346="No O&amp;M", "No service")))))</f>
        <v>No Data</v>
      </c>
      <c r="AA346" s="133" t="str">
        <f>IF([EnvPro_Indicator1]="", "Fill in data", IF([EnvPro_Indicator1]="Significant pollution", "No service", IF(AND([EnvPro_Indicator1]="Not polluting groundwater &amp; not untreated in river", [EnvPro_Indicator2]="No"),"Basic", IF([EnvPro_Indicator2]="Yes", "Improved"))))</f>
        <v>Basic</v>
      </c>
      <c r="AB346" s="134" t="str">
        <f t="shared" si="5"/>
        <v>Limited</v>
      </c>
      <c r="AC346" s="134" t="str">
        <f>IF(OR(San[[#This Row],[Access_SL1]]="No data",San[[#This Row],[Use_SL1]]="No data",San[[#This Row],[Reliability_SL1]]="No data",San[[#This Row],[EnvPro_SL1]]="No data"),"Incomplete", "Complete")</f>
        <v>Incomplete</v>
      </c>
      <c r="AD346" s="176" t="s">
        <v>1601</v>
      </c>
      <c r="AE346" s="176" t="s">
        <v>1601</v>
      </c>
      <c r="AF346" s="136" t="s">
        <v>1601</v>
      </c>
      <c r="AG346" s="136">
        <v>51.51429380130201</v>
      </c>
      <c r="AH346" s="136" t="s">
        <v>1601</v>
      </c>
      <c r="AW346" s="1">
        <f>IFERROR(VLOOKUP(San[[#This Row],[Access_SL1]],$AS$5:$AT$8,2,FALSE),"Error")</f>
        <v>1</v>
      </c>
      <c r="AX346" s="1">
        <f>IFERROR(VLOOKUP(San[[#This Row],[Use_SL1]],$AS$5:$AT$8,2,FALSE),"Error")</f>
        <v>3</v>
      </c>
      <c r="AY346" s="1" t="str">
        <f>IFERROR(VLOOKUP(San[[#This Row],[Use_SL2]],$AS$5:$AT$8,2,FALSE),"Error")</f>
        <v>Error</v>
      </c>
      <c r="AZ346" s="1" t="str">
        <f>IFERROR(VLOOKUP(San[[#This Row],[Reliability_SL1]],$AS$5:$AT$8,2,FALSE),"Error")</f>
        <v>Error</v>
      </c>
      <c r="BA346" s="1">
        <f>IFERROR(VLOOKUP(San[[#This Row],[EnvPro_SL1]],$AS$5:$AT$8,2,FALSE),"Error")</f>
        <v>2</v>
      </c>
    </row>
    <row r="347" spans="2:53">
      <c r="B347" s="133" t="s">
        <v>667</v>
      </c>
      <c r="C347" s="171" t="s">
        <v>1650</v>
      </c>
      <c r="D347" s="171" t="s">
        <v>1646</v>
      </c>
      <c r="E347" s="171" t="s">
        <v>648</v>
      </c>
      <c r="F347" s="172" t="s">
        <v>1616</v>
      </c>
      <c r="G347" s="173" t="s">
        <v>1797</v>
      </c>
      <c r="H347" s="50" t="s">
        <v>1786</v>
      </c>
      <c r="I347" s="50" t="s">
        <v>18</v>
      </c>
      <c r="J347" s="133" t="s">
        <v>1772</v>
      </c>
      <c r="K347" s="50" t="s">
        <v>1754</v>
      </c>
      <c r="L347" s="50" t="s">
        <v>1753</v>
      </c>
      <c r="M347" s="133" t="s">
        <v>1754</v>
      </c>
      <c r="N347" s="133" t="s">
        <v>1601</v>
      </c>
      <c r="O347" s="133" t="s">
        <v>1601</v>
      </c>
      <c r="P347" s="133" t="s">
        <v>1601</v>
      </c>
      <c r="Q347" s="133" t="s">
        <v>1755</v>
      </c>
      <c r="R347" s="142" t="s">
        <v>1601</v>
      </c>
      <c r="S347" s="174" t="s">
        <v>1601</v>
      </c>
      <c r="T347" s="175" t="s">
        <v>1754</v>
      </c>
      <c r="U347" s="133" t="s">
        <v>1756</v>
      </c>
      <c r="V347" s="133" t="s">
        <v>1754</v>
      </c>
      <c r="W347" s="133" t="str">
        <f>IF([Access_Indicator2]="Yes","No service",IF([Access_Indicator3]="Available", "Improved",IF([Access_Indicator4]="No", "Limited",IF(AND([Access_Indicator4]="yes", [Access_Indicator5]&lt;=[Access_Indicator6]),"Basic","Limited"))))</f>
        <v>Limited</v>
      </c>
      <c r="X347" s="133" t="str">
        <f>IF([Use_Indicator1]="", "Fill in data", IF([Use_Indicator1]="All", "Improved", IF([Use_Indicator1]="Some", "Basic", IF([Use_Indicator1]="No use", "No Service"))))</f>
        <v>Improved</v>
      </c>
      <c r="Y347" s="134" t="s">
        <v>1601</v>
      </c>
      <c r="Z347" s="134" t="str">
        <f>IF(S347="No data", "No Data", IF([Reliability_Indicator2]="Yes","No Service", IF(S347="Routine", "Improved", IF(S347="Unreliable", "Basic", IF(S347="No O&amp;M", "No service")))))</f>
        <v>No Data</v>
      </c>
      <c r="AA347" s="133" t="str">
        <f>IF([EnvPro_Indicator1]="", "Fill in data", IF([EnvPro_Indicator1]="Significant pollution", "No service", IF(AND([EnvPro_Indicator1]="Not polluting groundwater &amp; not untreated in river", [EnvPro_Indicator2]="No"),"Basic", IF([EnvPro_Indicator2]="Yes", "Improved"))))</f>
        <v>Basic</v>
      </c>
      <c r="AB347" s="134" t="str">
        <f t="shared" si="5"/>
        <v>Limited</v>
      </c>
      <c r="AC347" s="134" t="str">
        <f>IF(OR(San[[#This Row],[Access_SL1]]="No data",San[[#This Row],[Use_SL1]]="No data",San[[#This Row],[Reliability_SL1]]="No data",San[[#This Row],[EnvPro_SL1]]="No data"),"Incomplete", "Complete")</f>
        <v>Incomplete</v>
      </c>
      <c r="AD347" s="176" t="s">
        <v>1601</v>
      </c>
      <c r="AE347" s="176" t="s">
        <v>1601</v>
      </c>
      <c r="AF347" s="136" t="s">
        <v>1601</v>
      </c>
      <c r="AG347" s="136">
        <v>73.591848287574294</v>
      </c>
      <c r="AH347" s="136" t="s">
        <v>1601</v>
      </c>
      <c r="AW347" s="1">
        <f>IFERROR(VLOOKUP(San[[#This Row],[Access_SL1]],$AS$5:$AT$8,2,FALSE),"Error")</f>
        <v>1</v>
      </c>
      <c r="AX347" s="1">
        <f>IFERROR(VLOOKUP(San[[#This Row],[Use_SL1]],$AS$5:$AT$8,2,FALSE),"Error")</f>
        <v>3</v>
      </c>
      <c r="AY347" s="1" t="str">
        <f>IFERROR(VLOOKUP(San[[#This Row],[Use_SL2]],$AS$5:$AT$8,2,FALSE),"Error")</f>
        <v>Error</v>
      </c>
      <c r="AZ347" s="1" t="str">
        <f>IFERROR(VLOOKUP(San[[#This Row],[Reliability_SL1]],$AS$5:$AT$8,2,FALSE),"Error")</f>
        <v>Error</v>
      </c>
      <c r="BA347" s="1">
        <f>IFERROR(VLOOKUP(San[[#This Row],[EnvPro_SL1]],$AS$5:$AT$8,2,FALSE),"Error")</f>
        <v>2</v>
      </c>
    </row>
    <row r="348" spans="2:53">
      <c r="B348" s="133" t="s">
        <v>668</v>
      </c>
      <c r="C348" s="171" t="s">
        <v>1650</v>
      </c>
      <c r="D348" s="171" t="s">
        <v>1646</v>
      </c>
      <c r="E348" s="171" t="s">
        <v>648</v>
      </c>
      <c r="F348" s="172" t="s">
        <v>1616</v>
      </c>
      <c r="G348" s="173" t="s">
        <v>1844</v>
      </c>
      <c r="H348" s="50" t="s">
        <v>1786</v>
      </c>
      <c r="I348" s="50" t="s">
        <v>18</v>
      </c>
      <c r="J348" s="133" t="s">
        <v>1772</v>
      </c>
      <c r="K348" s="50" t="s">
        <v>1754</v>
      </c>
      <c r="L348" s="50" t="s">
        <v>1753</v>
      </c>
      <c r="M348" s="133" t="s">
        <v>1754</v>
      </c>
      <c r="N348" s="133" t="s">
        <v>1601</v>
      </c>
      <c r="O348" s="133" t="s">
        <v>1601</v>
      </c>
      <c r="P348" s="133" t="s">
        <v>1601</v>
      </c>
      <c r="Q348" s="133" t="s">
        <v>1755</v>
      </c>
      <c r="R348" s="142" t="s">
        <v>1601</v>
      </c>
      <c r="S348" s="174" t="s">
        <v>1601</v>
      </c>
      <c r="T348" s="175" t="s">
        <v>1754</v>
      </c>
      <c r="U348" s="133" t="s">
        <v>1756</v>
      </c>
      <c r="V348" s="133" t="s">
        <v>1754</v>
      </c>
      <c r="W348" s="133" t="str">
        <f>IF([Access_Indicator2]="Yes","No service",IF([Access_Indicator3]="Available", "Improved",IF([Access_Indicator4]="No", "Limited",IF(AND([Access_Indicator4]="yes", [Access_Indicator5]&lt;=[Access_Indicator6]),"Basic","Limited"))))</f>
        <v>Limited</v>
      </c>
      <c r="X348" s="133" t="str">
        <f>IF([Use_Indicator1]="", "Fill in data", IF([Use_Indicator1]="All", "Improved", IF([Use_Indicator1]="Some", "Basic", IF([Use_Indicator1]="No use", "No Service"))))</f>
        <v>Improved</v>
      </c>
      <c r="Y348" s="134" t="s">
        <v>1601</v>
      </c>
      <c r="Z348" s="134" t="str">
        <f>IF(S348="No data", "No Data", IF([Reliability_Indicator2]="Yes","No Service", IF(S348="Routine", "Improved", IF(S348="Unreliable", "Basic", IF(S348="No O&amp;M", "No service")))))</f>
        <v>No Data</v>
      </c>
      <c r="AA348" s="133" t="str">
        <f>IF([EnvPro_Indicator1]="", "Fill in data", IF([EnvPro_Indicator1]="Significant pollution", "No service", IF(AND([EnvPro_Indicator1]="Not polluting groundwater &amp; not untreated in river", [EnvPro_Indicator2]="No"),"Basic", IF([EnvPro_Indicator2]="Yes", "Improved"))))</f>
        <v>Basic</v>
      </c>
      <c r="AB348" s="134" t="str">
        <f t="shared" si="5"/>
        <v>Limited</v>
      </c>
      <c r="AC348" s="134" t="str">
        <f>IF(OR(San[[#This Row],[Access_SL1]]="No data",San[[#This Row],[Use_SL1]]="No data",San[[#This Row],[Reliability_SL1]]="No data",San[[#This Row],[EnvPro_SL1]]="No data"),"Incomplete", "Complete")</f>
        <v>Incomplete</v>
      </c>
      <c r="AD348" s="176" t="s">
        <v>1601</v>
      </c>
      <c r="AE348" s="176" t="s">
        <v>1601</v>
      </c>
      <c r="AF348" s="136" t="s">
        <v>1601</v>
      </c>
      <c r="AG348" s="136">
        <v>80.951033116331729</v>
      </c>
      <c r="AH348" s="136" t="s">
        <v>1601</v>
      </c>
      <c r="AW348" s="1">
        <f>IFERROR(VLOOKUP(San[[#This Row],[Access_SL1]],$AS$5:$AT$8,2,FALSE),"Error")</f>
        <v>1</v>
      </c>
      <c r="AX348" s="1">
        <f>IFERROR(VLOOKUP(San[[#This Row],[Use_SL1]],$AS$5:$AT$8,2,FALSE),"Error")</f>
        <v>3</v>
      </c>
      <c r="AY348" s="1" t="str">
        <f>IFERROR(VLOOKUP(San[[#This Row],[Use_SL2]],$AS$5:$AT$8,2,FALSE),"Error")</f>
        <v>Error</v>
      </c>
      <c r="AZ348" s="1" t="str">
        <f>IFERROR(VLOOKUP(San[[#This Row],[Reliability_SL1]],$AS$5:$AT$8,2,FALSE),"Error")</f>
        <v>Error</v>
      </c>
      <c r="BA348" s="1">
        <f>IFERROR(VLOOKUP(San[[#This Row],[EnvPro_SL1]],$AS$5:$AT$8,2,FALSE),"Error")</f>
        <v>2</v>
      </c>
    </row>
    <row r="349" spans="2:53">
      <c r="B349" s="133" t="s">
        <v>669</v>
      </c>
      <c r="C349" s="171" t="s">
        <v>1650</v>
      </c>
      <c r="D349" s="171" t="s">
        <v>1646</v>
      </c>
      <c r="E349" s="171" t="s">
        <v>648</v>
      </c>
      <c r="F349" s="172" t="s">
        <v>1616</v>
      </c>
      <c r="G349" s="173" t="s">
        <v>1845</v>
      </c>
      <c r="H349" s="50" t="s">
        <v>1783</v>
      </c>
      <c r="I349" s="50" t="s">
        <v>18</v>
      </c>
      <c r="J349" s="133" t="s">
        <v>1774</v>
      </c>
      <c r="K349" s="50" t="s">
        <v>1754</v>
      </c>
      <c r="L349" s="50" t="s">
        <v>1776</v>
      </c>
      <c r="M349" s="133" t="s">
        <v>1752</v>
      </c>
      <c r="N349" s="133" t="s">
        <v>1601</v>
      </c>
      <c r="O349" s="133" t="s">
        <v>1601</v>
      </c>
      <c r="P349" s="133" t="s">
        <v>1601</v>
      </c>
      <c r="Q349" s="133" t="s">
        <v>1768</v>
      </c>
      <c r="R349" s="142" t="s">
        <v>1601</v>
      </c>
      <c r="S349" s="174" t="s">
        <v>1908</v>
      </c>
      <c r="T349" s="175" t="s">
        <v>1752</v>
      </c>
      <c r="U349" s="133" t="s">
        <v>1756</v>
      </c>
      <c r="V349" s="133" t="s">
        <v>1754</v>
      </c>
      <c r="W349" s="133" t="str">
        <f>IF([Access_Indicator2]="Yes","No service",IF([Access_Indicator3]="Available", "Improved",IF([Access_Indicator4]="No", "Limited",IF(AND([Access_Indicator4]="yes", [Access_Indicator5]&lt;=[Access_Indicator6]),"Basic","Limited"))))</f>
        <v>Improved</v>
      </c>
      <c r="X349" s="133" t="str">
        <f>IF([Use_Indicator1]="", "Fill in data", IF([Use_Indicator1]="All", "Improved", IF([Use_Indicator1]="Some", "Basic", IF([Use_Indicator1]="No use", "No Service"))))</f>
        <v>Basic</v>
      </c>
      <c r="Y349" s="134" t="s">
        <v>1601</v>
      </c>
      <c r="Z349" s="134" t="str">
        <f>IF(S349="No data", "No Data", IF([Reliability_Indicator2]="Yes","No Service", IF(S349="Routine", "Improved", IF(S349="Unreliable", "Basic", IF(S349="No O&amp;M", "No service")))))</f>
        <v>No Service</v>
      </c>
      <c r="AA349" s="133" t="str">
        <f>IF([EnvPro_Indicator1]="", "Fill in data", IF([EnvPro_Indicator1]="Significant pollution", "No service", IF(AND([EnvPro_Indicator1]="Not polluting groundwater &amp; not untreated in river", [EnvPro_Indicator2]="No"),"Basic", IF([EnvPro_Indicator2]="Yes", "Improved"))))</f>
        <v>Basic</v>
      </c>
      <c r="AB349" s="134" t="str">
        <f t="shared" si="5"/>
        <v>No Service</v>
      </c>
      <c r="AC349" s="134" t="str">
        <f>IF(OR(San[[#This Row],[Access_SL1]]="No data",San[[#This Row],[Use_SL1]]="No data",San[[#This Row],[Reliability_SL1]]="No data",San[[#This Row],[EnvPro_SL1]]="No data"),"Incomplete", "Complete")</f>
        <v>Complete</v>
      </c>
      <c r="AD349" s="176" t="s">
        <v>1601</v>
      </c>
      <c r="AE349" s="176" t="s">
        <v>1601</v>
      </c>
      <c r="AF349" s="136" t="s">
        <v>1601</v>
      </c>
      <c r="AG349" s="136">
        <v>88.310217945089164</v>
      </c>
      <c r="AH349" s="136" t="s">
        <v>1601</v>
      </c>
      <c r="AW349" s="1">
        <f>IFERROR(VLOOKUP(San[[#This Row],[Access_SL1]],$AS$5:$AT$8,2,FALSE),"Error")</f>
        <v>3</v>
      </c>
      <c r="AX349" s="1">
        <f>IFERROR(VLOOKUP(San[[#This Row],[Use_SL1]],$AS$5:$AT$8,2,FALSE),"Error")</f>
        <v>2</v>
      </c>
      <c r="AY349" s="1" t="str">
        <f>IFERROR(VLOOKUP(San[[#This Row],[Use_SL2]],$AS$5:$AT$8,2,FALSE),"Error")</f>
        <v>Error</v>
      </c>
      <c r="AZ349" s="1">
        <f>IFERROR(VLOOKUP(San[[#This Row],[Reliability_SL1]],$AS$5:$AT$8,2,FALSE),"Error")</f>
        <v>0</v>
      </c>
      <c r="BA349" s="1">
        <f>IFERROR(VLOOKUP(San[[#This Row],[EnvPro_SL1]],$AS$5:$AT$8,2,FALSE),"Error")</f>
        <v>2</v>
      </c>
    </row>
    <row r="350" spans="2:53">
      <c r="B350" s="133" t="s">
        <v>670</v>
      </c>
      <c r="C350" s="171" t="s">
        <v>1650</v>
      </c>
      <c r="D350" s="171" t="s">
        <v>1646</v>
      </c>
      <c r="E350" s="171" t="s">
        <v>648</v>
      </c>
      <c r="F350" s="172" t="s">
        <v>1616</v>
      </c>
      <c r="G350" s="173" t="s">
        <v>1918</v>
      </c>
      <c r="H350" s="50" t="s">
        <v>1783</v>
      </c>
      <c r="I350" s="50" t="s">
        <v>18</v>
      </c>
      <c r="J350" s="133" t="s">
        <v>1774</v>
      </c>
      <c r="K350" s="50" t="s">
        <v>1754</v>
      </c>
      <c r="L350" s="50" t="s">
        <v>1776</v>
      </c>
      <c r="M350" s="133" t="s">
        <v>1752</v>
      </c>
      <c r="N350" s="133" t="s">
        <v>1601</v>
      </c>
      <c r="O350" s="133" t="s">
        <v>1601</v>
      </c>
      <c r="P350" s="133" t="s">
        <v>1601</v>
      </c>
      <c r="Q350" s="133" t="s">
        <v>1768</v>
      </c>
      <c r="R350" s="142" t="s">
        <v>1601</v>
      </c>
      <c r="S350" s="174" t="s">
        <v>1908</v>
      </c>
      <c r="T350" s="175" t="s">
        <v>1754</v>
      </c>
      <c r="U350" s="133" t="s">
        <v>1756</v>
      </c>
      <c r="V350" s="133" t="s">
        <v>1754</v>
      </c>
      <c r="W350" s="133" t="str">
        <f>IF([Access_Indicator2]="Yes","No service",IF([Access_Indicator3]="Available", "Improved",IF([Access_Indicator4]="No", "Limited",IF(AND([Access_Indicator4]="yes", [Access_Indicator5]&lt;=[Access_Indicator6]),"Basic","Limited"))))</f>
        <v>Improved</v>
      </c>
      <c r="X350" s="133" t="str">
        <f>IF([Use_Indicator1]="", "Fill in data", IF([Use_Indicator1]="All", "Improved", IF([Use_Indicator1]="Some", "Basic", IF([Use_Indicator1]="No use", "No Service"))))</f>
        <v>Basic</v>
      </c>
      <c r="Y350" s="134" t="s">
        <v>1601</v>
      </c>
      <c r="Z350" s="134" t="str">
        <f>IF(S350="No data", "No Data", IF([Reliability_Indicator2]="Yes","No Service", IF(S350="Routine", "Improved", IF(S350="Unreliable", "Basic", IF(S350="No O&amp;M", "No service")))))</f>
        <v>Basic</v>
      </c>
      <c r="AA350" s="133" t="str">
        <f>IF([EnvPro_Indicator1]="", "Fill in data", IF([EnvPro_Indicator1]="Significant pollution", "No service", IF(AND([EnvPro_Indicator1]="Not polluting groundwater &amp; not untreated in river", [EnvPro_Indicator2]="No"),"Basic", IF([EnvPro_Indicator2]="Yes", "Improved"))))</f>
        <v>Basic</v>
      </c>
      <c r="AB350" s="134" t="str">
        <f t="shared" si="5"/>
        <v>Basic</v>
      </c>
      <c r="AC350" s="134" t="str">
        <f>IF(OR(San[[#This Row],[Access_SL1]]="No data",San[[#This Row],[Use_SL1]]="No data",San[[#This Row],[Reliability_SL1]]="No data",San[[#This Row],[EnvPro_SL1]]="No data"),"Incomplete", "Complete")</f>
        <v>Complete</v>
      </c>
      <c r="AD350" s="176" t="s">
        <v>1601</v>
      </c>
      <c r="AE350" s="176" t="s">
        <v>1601</v>
      </c>
      <c r="AF350" s="136" t="s">
        <v>1601</v>
      </c>
      <c r="AG350" s="136">
        <v>51.51429380130201</v>
      </c>
      <c r="AH350" s="136" t="s">
        <v>1601</v>
      </c>
      <c r="AW350" s="1">
        <f>IFERROR(VLOOKUP(San[[#This Row],[Access_SL1]],$AS$5:$AT$8,2,FALSE),"Error")</f>
        <v>3</v>
      </c>
      <c r="AX350" s="1">
        <f>IFERROR(VLOOKUP(San[[#This Row],[Use_SL1]],$AS$5:$AT$8,2,FALSE),"Error")</f>
        <v>2</v>
      </c>
      <c r="AY350" s="1" t="str">
        <f>IFERROR(VLOOKUP(San[[#This Row],[Use_SL2]],$AS$5:$AT$8,2,FALSE),"Error")</f>
        <v>Error</v>
      </c>
      <c r="AZ350" s="1">
        <f>IFERROR(VLOOKUP(San[[#This Row],[Reliability_SL1]],$AS$5:$AT$8,2,FALSE),"Error")</f>
        <v>2</v>
      </c>
      <c r="BA350" s="1">
        <f>IFERROR(VLOOKUP(San[[#This Row],[EnvPro_SL1]],$AS$5:$AT$8,2,FALSE),"Error")</f>
        <v>2</v>
      </c>
    </row>
    <row r="351" spans="2:53">
      <c r="B351" s="133" t="s">
        <v>671</v>
      </c>
      <c r="C351" s="171" t="s">
        <v>1650</v>
      </c>
      <c r="D351" s="171" t="s">
        <v>1646</v>
      </c>
      <c r="E351" s="171" t="s">
        <v>648</v>
      </c>
      <c r="F351" s="172" t="s">
        <v>1616</v>
      </c>
      <c r="G351" s="173" t="s">
        <v>1846</v>
      </c>
      <c r="H351" s="50" t="s">
        <v>1783</v>
      </c>
      <c r="I351" s="50" t="s">
        <v>18</v>
      </c>
      <c r="J351" s="133" t="s">
        <v>1779</v>
      </c>
      <c r="K351" s="50" t="s">
        <v>1754</v>
      </c>
      <c r="L351" s="50" t="s">
        <v>1753</v>
      </c>
      <c r="M351" s="133" t="s">
        <v>1754</v>
      </c>
      <c r="N351" s="133" t="s">
        <v>1601</v>
      </c>
      <c r="O351" s="133" t="s">
        <v>1601</v>
      </c>
      <c r="P351" s="133" t="s">
        <v>1601</v>
      </c>
      <c r="Q351" s="133" t="s">
        <v>1755</v>
      </c>
      <c r="R351" s="142" t="s">
        <v>1601</v>
      </c>
      <c r="S351" s="174" t="s">
        <v>1908</v>
      </c>
      <c r="T351" s="175" t="s">
        <v>1601</v>
      </c>
      <c r="U351" s="133" t="s">
        <v>1756</v>
      </c>
      <c r="V351" s="133" t="s">
        <v>1754</v>
      </c>
      <c r="W351" s="133" t="str">
        <f>IF([Access_Indicator2]="Yes","No service",IF([Access_Indicator3]="Available", "Improved",IF([Access_Indicator4]="No", "Limited",IF(AND([Access_Indicator4]="yes", [Access_Indicator5]&lt;=[Access_Indicator6]),"Basic","Limited"))))</f>
        <v>Limited</v>
      </c>
      <c r="X351" s="133" t="str">
        <f>IF([Use_Indicator1]="", "Fill in data", IF([Use_Indicator1]="All", "Improved", IF([Use_Indicator1]="Some", "Basic", IF([Use_Indicator1]="No use", "No Service"))))</f>
        <v>Improved</v>
      </c>
      <c r="Y351" s="134" t="s">
        <v>1601</v>
      </c>
      <c r="Z351" s="134" t="str">
        <f>IF(S351="No data", "No Data", IF([Reliability_Indicator2]="Yes","No Service", IF(S351="Routine", "Improved", IF(S351="Unreliable", "Basic", IF(S351="No O&amp;M", "No service")))))</f>
        <v>Basic</v>
      </c>
      <c r="AA351" s="133" t="str">
        <f>IF([EnvPro_Indicator1]="", "Fill in data", IF([EnvPro_Indicator1]="Significant pollution", "No service", IF(AND([EnvPro_Indicator1]="Not polluting groundwater &amp; not untreated in river", [EnvPro_Indicator2]="No"),"Basic", IF([EnvPro_Indicator2]="Yes", "Improved"))))</f>
        <v>Basic</v>
      </c>
      <c r="AB351" s="134" t="str">
        <f t="shared" si="5"/>
        <v>Limited</v>
      </c>
      <c r="AC351" s="134" t="str">
        <f>IF(OR(San[[#This Row],[Access_SL1]]="No data",San[[#This Row],[Use_SL1]]="No data",San[[#This Row],[Reliability_SL1]]="No data",San[[#This Row],[EnvPro_SL1]]="No data"),"Incomplete", "Complete")</f>
        <v>Complete</v>
      </c>
      <c r="AD351" s="176" t="s">
        <v>1601</v>
      </c>
      <c r="AE351" s="176" t="s">
        <v>1601</v>
      </c>
      <c r="AF351" s="136" t="s">
        <v>1601</v>
      </c>
      <c r="AG351" s="136">
        <v>88.310217945089164</v>
      </c>
      <c r="AH351" s="136" t="s">
        <v>1601</v>
      </c>
      <c r="AW351" s="1">
        <f>IFERROR(VLOOKUP(San[[#This Row],[Access_SL1]],$AS$5:$AT$8,2,FALSE),"Error")</f>
        <v>1</v>
      </c>
      <c r="AX351" s="1">
        <f>IFERROR(VLOOKUP(San[[#This Row],[Use_SL1]],$AS$5:$AT$8,2,FALSE),"Error")</f>
        <v>3</v>
      </c>
      <c r="AY351" s="1" t="str">
        <f>IFERROR(VLOOKUP(San[[#This Row],[Use_SL2]],$AS$5:$AT$8,2,FALSE),"Error")</f>
        <v>Error</v>
      </c>
      <c r="AZ351" s="1">
        <f>IFERROR(VLOOKUP(San[[#This Row],[Reliability_SL1]],$AS$5:$AT$8,2,FALSE),"Error")</f>
        <v>2</v>
      </c>
      <c r="BA351" s="1">
        <f>IFERROR(VLOOKUP(San[[#This Row],[EnvPro_SL1]],$AS$5:$AT$8,2,FALSE),"Error")</f>
        <v>2</v>
      </c>
    </row>
    <row r="352" spans="2:53">
      <c r="B352" s="133" t="s">
        <v>672</v>
      </c>
      <c r="C352" s="171" t="s">
        <v>1650</v>
      </c>
      <c r="D352" s="171" t="s">
        <v>1646</v>
      </c>
      <c r="E352" s="171" t="s">
        <v>648</v>
      </c>
      <c r="F352" s="172" t="s">
        <v>1616</v>
      </c>
      <c r="G352" s="173" t="s">
        <v>1795</v>
      </c>
      <c r="H352" s="50" t="s">
        <v>1786</v>
      </c>
      <c r="I352" s="50" t="s">
        <v>18</v>
      </c>
      <c r="J352" s="133" t="s">
        <v>1772</v>
      </c>
      <c r="K352" s="50" t="s">
        <v>1754</v>
      </c>
      <c r="L352" s="50" t="s">
        <v>1753</v>
      </c>
      <c r="M352" s="133" t="s">
        <v>1754</v>
      </c>
      <c r="N352" s="133" t="s">
        <v>1601</v>
      </c>
      <c r="O352" s="133" t="s">
        <v>1601</v>
      </c>
      <c r="P352" s="133" t="s">
        <v>1601</v>
      </c>
      <c r="Q352" s="133" t="s">
        <v>1755</v>
      </c>
      <c r="R352" s="142" t="s">
        <v>1601</v>
      </c>
      <c r="S352" s="174" t="s">
        <v>1601</v>
      </c>
      <c r="T352" s="175" t="s">
        <v>1754</v>
      </c>
      <c r="U352" s="133" t="s">
        <v>1756</v>
      </c>
      <c r="V352" s="133" t="s">
        <v>1754</v>
      </c>
      <c r="W352" s="133" t="str">
        <f>IF([Access_Indicator2]="Yes","No service",IF([Access_Indicator3]="Available", "Improved",IF([Access_Indicator4]="No", "Limited",IF(AND([Access_Indicator4]="yes", [Access_Indicator5]&lt;=[Access_Indicator6]),"Basic","Limited"))))</f>
        <v>Limited</v>
      </c>
      <c r="X352" s="133" t="str">
        <f>IF([Use_Indicator1]="", "Fill in data", IF([Use_Indicator1]="All", "Improved", IF([Use_Indicator1]="Some", "Basic", IF([Use_Indicator1]="No use", "No Service"))))</f>
        <v>Improved</v>
      </c>
      <c r="Y352" s="134" t="s">
        <v>1601</v>
      </c>
      <c r="Z352" s="134" t="str">
        <f>IF(S352="No data", "No Data", IF([Reliability_Indicator2]="Yes","No Service", IF(S352="Routine", "Improved", IF(S352="Unreliable", "Basic", IF(S352="No O&amp;M", "No service")))))</f>
        <v>No Data</v>
      </c>
      <c r="AA352" s="133" t="str">
        <f>IF([EnvPro_Indicator1]="", "Fill in data", IF([EnvPro_Indicator1]="Significant pollution", "No service", IF(AND([EnvPro_Indicator1]="Not polluting groundwater &amp; not untreated in river", [EnvPro_Indicator2]="No"),"Basic", IF([EnvPro_Indicator2]="Yes", "Improved"))))</f>
        <v>Basic</v>
      </c>
      <c r="AB352" s="134" t="str">
        <f t="shared" si="5"/>
        <v>Limited</v>
      </c>
      <c r="AC352" s="134" t="str">
        <f>IF(OR(San[[#This Row],[Access_SL1]]="No data",San[[#This Row],[Use_SL1]]="No data",San[[#This Row],[Reliability_SL1]]="No data",San[[#This Row],[EnvPro_SL1]]="No data"),"Incomplete", "Complete")</f>
        <v>Incomplete</v>
      </c>
      <c r="AD352" s="176" t="s">
        <v>1601</v>
      </c>
      <c r="AE352" s="176" t="s">
        <v>1601</v>
      </c>
      <c r="AF352" s="136" t="s">
        <v>1601</v>
      </c>
      <c r="AG352" s="136">
        <v>128.78573450325501</v>
      </c>
      <c r="AH352" s="136" t="s">
        <v>1601</v>
      </c>
      <c r="AW352" s="1">
        <f>IFERROR(VLOOKUP(San[[#This Row],[Access_SL1]],$AS$5:$AT$8,2,FALSE),"Error")</f>
        <v>1</v>
      </c>
      <c r="AX352" s="1">
        <f>IFERROR(VLOOKUP(San[[#This Row],[Use_SL1]],$AS$5:$AT$8,2,FALSE),"Error")</f>
        <v>3</v>
      </c>
      <c r="AY352" s="1" t="str">
        <f>IFERROR(VLOOKUP(San[[#This Row],[Use_SL2]],$AS$5:$AT$8,2,FALSE),"Error")</f>
        <v>Error</v>
      </c>
      <c r="AZ352" s="1" t="str">
        <f>IFERROR(VLOOKUP(San[[#This Row],[Reliability_SL1]],$AS$5:$AT$8,2,FALSE),"Error")</f>
        <v>Error</v>
      </c>
      <c r="BA352" s="1">
        <f>IFERROR(VLOOKUP(San[[#This Row],[EnvPro_SL1]],$AS$5:$AT$8,2,FALSE),"Error")</f>
        <v>2</v>
      </c>
    </row>
    <row r="353" spans="2:53">
      <c r="B353" s="133" t="s">
        <v>673</v>
      </c>
      <c r="C353" s="171" t="s">
        <v>1650</v>
      </c>
      <c r="D353" s="171" t="s">
        <v>1646</v>
      </c>
      <c r="E353" s="171" t="s">
        <v>648</v>
      </c>
      <c r="F353" s="172" t="s">
        <v>1616</v>
      </c>
      <c r="G353" s="173" t="s">
        <v>1842</v>
      </c>
      <c r="H353" s="50" t="s">
        <v>1786</v>
      </c>
      <c r="I353" s="50" t="s">
        <v>18</v>
      </c>
      <c r="J353" s="133" t="s">
        <v>1772</v>
      </c>
      <c r="K353" s="50" t="s">
        <v>1754</v>
      </c>
      <c r="L353" s="50" t="s">
        <v>1753</v>
      </c>
      <c r="M353" s="133" t="s">
        <v>1754</v>
      </c>
      <c r="N353" s="133" t="s">
        <v>1601</v>
      </c>
      <c r="O353" s="133" t="s">
        <v>1601</v>
      </c>
      <c r="P353" s="133" t="s">
        <v>1601</v>
      </c>
      <c r="Q353" s="133" t="s">
        <v>1755</v>
      </c>
      <c r="R353" s="142" t="s">
        <v>1601</v>
      </c>
      <c r="S353" s="174" t="s">
        <v>1601</v>
      </c>
      <c r="T353" s="175" t="s">
        <v>1754</v>
      </c>
      <c r="U353" s="133" t="s">
        <v>1756</v>
      </c>
      <c r="V353" s="133" t="s">
        <v>1754</v>
      </c>
      <c r="W353" s="133" t="str">
        <f>IF([Access_Indicator2]="Yes","No service",IF([Access_Indicator3]="Available", "Improved",IF([Access_Indicator4]="No", "Limited",IF(AND([Access_Indicator4]="yes", [Access_Indicator5]&lt;=[Access_Indicator6]),"Basic","Limited"))))</f>
        <v>Limited</v>
      </c>
      <c r="X353" s="133" t="str">
        <f>IF([Use_Indicator1]="", "Fill in data", IF([Use_Indicator1]="All", "Improved", IF([Use_Indicator1]="Some", "Basic", IF([Use_Indicator1]="No use", "No Service"))))</f>
        <v>Improved</v>
      </c>
      <c r="Y353" s="134" t="s">
        <v>1601</v>
      </c>
      <c r="Z353" s="134" t="str">
        <f>IF(S353="No data", "No Data", IF([Reliability_Indicator2]="Yes","No Service", IF(S353="Routine", "Improved", IF(S353="Unreliable", "Basic", IF(S353="No O&amp;M", "No service")))))</f>
        <v>No Data</v>
      </c>
      <c r="AA353" s="133" t="str">
        <f>IF([EnvPro_Indicator1]="", "Fill in data", IF([EnvPro_Indicator1]="Significant pollution", "No service", IF(AND([EnvPro_Indicator1]="Not polluting groundwater &amp; not untreated in river", [EnvPro_Indicator2]="No"),"Basic", IF([EnvPro_Indicator2]="Yes", "Improved"))))</f>
        <v>Basic</v>
      </c>
      <c r="AB353" s="134" t="str">
        <f t="shared" si="5"/>
        <v>Limited</v>
      </c>
      <c r="AC353" s="134" t="str">
        <f>IF(OR(San[[#This Row],[Access_SL1]]="No data",San[[#This Row],[Use_SL1]]="No data",San[[#This Row],[Reliability_SL1]]="No data",San[[#This Row],[EnvPro_SL1]]="No data"),"Incomplete", "Complete")</f>
        <v>Incomplete</v>
      </c>
      <c r="AD353" s="176" t="s">
        <v>1601</v>
      </c>
      <c r="AE353" s="176" t="s">
        <v>1601</v>
      </c>
      <c r="AF353" s="136" t="s">
        <v>1601</v>
      </c>
      <c r="AG353" s="136">
        <v>53.354090008491369</v>
      </c>
      <c r="AH353" s="136" t="s">
        <v>1601</v>
      </c>
      <c r="AW353" s="1">
        <f>IFERROR(VLOOKUP(San[[#This Row],[Access_SL1]],$AS$5:$AT$8,2,FALSE),"Error")</f>
        <v>1</v>
      </c>
      <c r="AX353" s="1">
        <f>IFERROR(VLOOKUP(San[[#This Row],[Use_SL1]],$AS$5:$AT$8,2,FALSE),"Error")</f>
        <v>3</v>
      </c>
      <c r="AY353" s="1" t="str">
        <f>IFERROR(VLOOKUP(San[[#This Row],[Use_SL2]],$AS$5:$AT$8,2,FALSE),"Error")</f>
        <v>Error</v>
      </c>
      <c r="AZ353" s="1" t="str">
        <f>IFERROR(VLOOKUP(San[[#This Row],[Reliability_SL1]],$AS$5:$AT$8,2,FALSE),"Error")</f>
        <v>Error</v>
      </c>
      <c r="BA353" s="1">
        <f>IFERROR(VLOOKUP(San[[#This Row],[EnvPro_SL1]],$AS$5:$AT$8,2,FALSE),"Error")</f>
        <v>2</v>
      </c>
    </row>
    <row r="354" spans="2:53">
      <c r="B354" s="133" t="s">
        <v>674</v>
      </c>
      <c r="C354" s="171" t="s">
        <v>1650</v>
      </c>
      <c r="D354" s="171" t="s">
        <v>1646</v>
      </c>
      <c r="E354" s="171" t="s">
        <v>648</v>
      </c>
      <c r="F354" s="172" t="s">
        <v>1616</v>
      </c>
      <c r="G354" s="173" t="s">
        <v>1919</v>
      </c>
      <c r="H354" s="50" t="s">
        <v>1783</v>
      </c>
      <c r="I354" s="50" t="s">
        <v>18</v>
      </c>
      <c r="J354" s="133" t="s">
        <v>1772</v>
      </c>
      <c r="K354" s="50" t="s">
        <v>1754</v>
      </c>
      <c r="L354" s="50" t="s">
        <v>1753</v>
      </c>
      <c r="M354" s="133" t="s">
        <v>1754</v>
      </c>
      <c r="N354" s="133" t="s">
        <v>1601</v>
      </c>
      <c r="O354" s="133" t="s">
        <v>1601</v>
      </c>
      <c r="P354" s="133" t="s">
        <v>1601</v>
      </c>
      <c r="Q354" s="133" t="s">
        <v>1755</v>
      </c>
      <c r="R354" s="142" t="s">
        <v>1601</v>
      </c>
      <c r="S354" s="174" t="s">
        <v>1601</v>
      </c>
      <c r="T354" s="175" t="s">
        <v>1754</v>
      </c>
      <c r="U354" s="133" t="s">
        <v>1756</v>
      </c>
      <c r="V354" s="133" t="s">
        <v>1754</v>
      </c>
      <c r="W354" s="133" t="str">
        <f>IF([Access_Indicator2]="Yes","No service",IF([Access_Indicator3]="Available", "Improved",IF([Access_Indicator4]="No", "Limited",IF(AND([Access_Indicator4]="yes", [Access_Indicator5]&lt;=[Access_Indicator6]),"Basic","Limited"))))</f>
        <v>Limited</v>
      </c>
      <c r="X354" s="133" t="str">
        <f>IF([Use_Indicator1]="", "Fill in data", IF([Use_Indicator1]="All", "Improved", IF([Use_Indicator1]="Some", "Basic", IF([Use_Indicator1]="No use", "No Service"))))</f>
        <v>Improved</v>
      </c>
      <c r="Y354" s="134" t="s">
        <v>1601</v>
      </c>
      <c r="Z354" s="134" t="str">
        <f>IF(S354="No data", "No Data", IF([Reliability_Indicator2]="Yes","No Service", IF(S354="Routine", "Improved", IF(S354="Unreliable", "Basic", IF(S354="No O&amp;M", "No service")))))</f>
        <v>No Data</v>
      </c>
      <c r="AA354" s="133" t="str">
        <f>IF([EnvPro_Indicator1]="", "Fill in data", IF([EnvPro_Indicator1]="Significant pollution", "No service", IF(AND([EnvPro_Indicator1]="Not polluting groundwater &amp; not untreated in river", [EnvPro_Indicator2]="No"),"Basic", IF([EnvPro_Indicator2]="Yes", "Improved"))))</f>
        <v>Basic</v>
      </c>
      <c r="AB354" s="134" t="str">
        <f t="shared" si="5"/>
        <v>Limited</v>
      </c>
      <c r="AC354" s="134" t="str">
        <f>IF(OR(San[[#This Row],[Access_SL1]]="No data",San[[#This Row],[Use_SL1]]="No data",San[[#This Row],[Reliability_SL1]]="No data",San[[#This Row],[EnvPro_SL1]]="No data"),"Incomplete", "Complete")</f>
        <v>Incomplete</v>
      </c>
      <c r="AD354" s="176" t="s">
        <v>1601</v>
      </c>
      <c r="AE354" s="176" t="s">
        <v>1601</v>
      </c>
      <c r="AF354" s="136" t="s">
        <v>1601</v>
      </c>
      <c r="AG354" s="136">
        <v>47.8347013869233</v>
      </c>
      <c r="AH354" s="136" t="s">
        <v>1601</v>
      </c>
      <c r="AW354" s="1">
        <f>IFERROR(VLOOKUP(San[[#This Row],[Access_SL1]],$AS$5:$AT$8,2,FALSE),"Error")</f>
        <v>1</v>
      </c>
      <c r="AX354" s="1">
        <f>IFERROR(VLOOKUP(San[[#This Row],[Use_SL1]],$AS$5:$AT$8,2,FALSE),"Error")</f>
        <v>3</v>
      </c>
      <c r="AY354" s="1" t="str">
        <f>IFERROR(VLOOKUP(San[[#This Row],[Use_SL2]],$AS$5:$AT$8,2,FALSE),"Error")</f>
        <v>Error</v>
      </c>
      <c r="AZ354" s="1" t="str">
        <f>IFERROR(VLOOKUP(San[[#This Row],[Reliability_SL1]],$AS$5:$AT$8,2,FALSE),"Error")</f>
        <v>Error</v>
      </c>
      <c r="BA354" s="1">
        <f>IFERROR(VLOOKUP(San[[#This Row],[EnvPro_SL1]],$AS$5:$AT$8,2,FALSE),"Error")</f>
        <v>2</v>
      </c>
    </row>
    <row r="355" spans="2:53">
      <c r="B355" s="133" t="s">
        <v>675</v>
      </c>
      <c r="C355" s="171" t="s">
        <v>1650</v>
      </c>
      <c r="D355" s="171" t="s">
        <v>1646</v>
      </c>
      <c r="E355" s="171" t="s">
        <v>648</v>
      </c>
      <c r="F355" s="172" t="s">
        <v>1616</v>
      </c>
      <c r="G355" s="173" t="s">
        <v>1838</v>
      </c>
      <c r="H355" s="50" t="s">
        <v>1786</v>
      </c>
      <c r="I355" s="50" t="s">
        <v>18</v>
      </c>
      <c r="J355" s="133" t="s">
        <v>1772</v>
      </c>
      <c r="K355" s="50" t="s">
        <v>1754</v>
      </c>
      <c r="L355" s="50" t="s">
        <v>1753</v>
      </c>
      <c r="M355" s="133" t="s">
        <v>1754</v>
      </c>
      <c r="N355" s="133" t="s">
        <v>1601</v>
      </c>
      <c r="O355" s="133" t="s">
        <v>1601</v>
      </c>
      <c r="P355" s="133" t="s">
        <v>1601</v>
      </c>
      <c r="Q355" s="133" t="s">
        <v>1755</v>
      </c>
      <c r="R355" s="142" t="s">
        <v>1601</v>
      </c>
      <c r="S355" s="174" t="s">
        <v>1601</v>
      </c>
      <c r="T355" s="175" t="s">
        <v>1754</v>
      </c>
      <c r="U355" s="133" t="s">
        <v>1756</v>
      </c>
      <c r="V355" s="133" t="s">
        <v>1754</v>
      </c>
      <c r="W355" s="133" t="str">
        <f>IF([Access_Indicator2]="Yes","No service",IF([Access_Indicator3]="Available", "Improved",IF([Access_Indicator4]="No", "Limited",IF(AND([Access_Indicator4]="yes", [Access_Indicator5]&lt;=[Access_Indicator6]),"Basic","Limited"))))</f>
        <v>Limited</v>
      </c>
      <c r="X355" s="133" t="str">
        <f>IF([Use_Indicator1]="", "Fill in data", IF([Use_Indicator1]="All", "Improved", IF([Use_Indicator1]="Some", "Basic", IF([Use_Indicator1]="No use", "No Service"))))</f>
        <v>Improved</v>
      </c>
      <c r="Y355" s="134" t="s">
        <v>1601</v>
      </c>
      <c r="Z355" s="134" t="str">
        <f>IF(S355="No data", "No Data", IF([Reliability_Indicator2]="Yes","No Service", IF(S355="Routine", "Improved", IF(S355="Unreliable", "Basic", IF(S355="No O&amp;M", "No service")))))</f>
        <v>No Data</v>
      </c>
      <c r="AA355" s="133" t="str">
        <f>IF([EnvPro_Indicator1]="", "Fill in data", IF([EnvPro_Indicator1]="Significant pollution", "No service", IF(AND([EnvPro_Indicator1]="Not polluting groundwater &amp; not untreated in river", [EnvPro_Indicator2]="No"),"Basic", IF([EnvPro_Indicator2]="Yes", "Improved"))))</f>
        <v>Basic</v>
      </c>
      <c r="AB355" s="134" t="str">
        <f t="shared" si="5"/>
        <v>Limited</v>
      </c>
      <c r="AC355" s="134" t="str">
        <f>IF(OR(San[[#This Row],[Access_SL1]]="No data",San[[#This Row],[Use_SL1]]="No data",San[[#This Row],[Reliability_SL1]]="No data",San[[#This Row],[EnvPro_SL1]]="No data"),"Incomplete", "Complete")</f>
        <v>Incomplete</v>
      </c>
      <c r="AD355" s="176" t="s">
        <v>1601</v>
      </c>
      <c r="AE355" s="176" t="s">
        <v>1601</v>
      </c>
      <c r="AF355" s="136" t="s">
        <v>1601</v>
      </c>
      <c r="AG355" s="136">
        <v>104.86838380979339</v>
      </c>
      <c r="AH355" s="136" t="s">
        <v>1601</v>
      </c>
      <c r="AW355" s="1">
        <f>IFERROR(VLOOKUP(San[[#This Row],[Access_SL1]],$AS$5:$AT$8,2,FALSE),"Error")</f>
        <v>1</v>
      </c>
      <c r="AX355" s="1">
        <f>IFERROR(VLOOKUP(San[[#This Row],[Use_SL1]],$AS$5:$AT$8,2,FALSE),"Error")</f>
        <v>3</v>
      </c>
      <c r="AY355" s="1" t="str">
        <f>IFERROR(VLOOKUP(San[[#This Row],[Use_SL2]],$AS$5:$AT$8,2,FALSE),"Error")</f>
        <v>Error</v>
      </c>
      <c r="AZ355" s="1" t="str">
        <f>IFERROR(VLOOKUP(San[[#This Row],[Reliability_SL1]],$AS$5:$AT$8,2,FALSE),"Error")</f>
        <v>Error</v>
      </c>
      <c r="BA355" s="1">
        <f>IFERROR(VLOOKUP(San[[#This Row],[EnvPro_SL1]],$AS$5:$AT$8,2,FALSE),"Error")</f>
        <v>2</v>
      </c>
    </row>
    <row r="356" spans="2:53">
      <c r="B356" s="133" t="s">
        <v>676</v>
      </c>
      <c r="C356" s="171" t="s">
        <v>1650</v>
      </c>
      <c r="D356" s="171" t="s">
        <v>1646</v>
      </c>
      <c r="E356" s="171" t="s">
        <v>648</v>
      </c>
      <c r="F356" s="172" t="s">
        <v>1616</v>
      </c>
      <c r="G356" s="173" t="s">
        <v>1796</v>
      </c>
      <c r="H356" s="50" t="s">
        <v>1786</v>
      </c>
      <c r="I356" s="50" t="s">
        <v>18</v>
      </c>
      <c r="J356" s="133" t="s">
        <v>1772</v>
      </c>
      <c r="K356" s="50" t="s">
        <v>1754</v>
      </c>
      <c r="L356" s="50" t="s">
        <v>1753</v>
      </c>
      <c r="M356" s="133" t="s">
        <v>1754</v>
      </c>
      <c r="N356" s="133" t="s">
        <v>1601</v>
      </c>
      <c r="O356" s="133" t="s">
        <v>1601</v>
      </c>
      <c r="P356" s="133" t="s">
        <v>1601</v>
      </c>
      <c r="Q356" s="133" t="s">
        <v>1755</v>
      </c>
      <c r="R356" s="142" t="s">
        <v>1601</v>
      </c>
      <c r="S356" s="174" t="s">
        <v>1601</v>
      </c>
      <c r="T356" s="175" t="s">
        <v>1754</v>
      </c>
      <c r="U356" s="133" t="s">
        <v>1756</v>
      </c>
      <c r="V356" s="133" t="s">
        <v>1754</v>
      </c>
      <c r="W356" s="133" t="str">
        <f>IF([Access_Indicator2]="Yes","No service",IF([Access_Indicator3]="Available", "Improved",IF([Access_Indicator4]="No", "Limited",IF(AND([Access_Indicator4]="yes", [Access_Indicator5]&lt;=[Access_Indicator6]),"Basic","Limited"))))</f>
        <v>Limited</v>
      </c>
      <c r="X356" s="133" t="str">
        <f>IF([Use_Indicator1]="", "Fill in data", IF([Use_Indicator1]="All", "Improved", IF([Use_Indicator1]="Some", "Basic", IF([Use_Indicator1]="No use", "No Service"))))</f>
        <v>Improved</v>
      </c>
      <c r="Y356" s="134" t="s">
        <v>1601</v>
      </c>
      <c r="Z356" s="134" t="str">
        <f>IF(S356="No data", "No Data", IF([Reliability_Indicator2]="Yes","No Service", IF(S356="Routine", "Improved", IF(S356="Unreliable", "Basic", IF(S356="No O&amp;M", "No service")))))</f>
        <v>No Data</v>
      </c>
      <c r="AA356" s="133" t="str">
        <f>IF([EnvPro_Indicator1]="", "Fill in data", IF([EnvPro_Indicator1]="Significant pollution", "No service", IF(AND([EnvPro_Indicator1]="Not polluting groundwater &amp; not untreated in river", [EnvPro_Indicator2]="No"),"Basic", IF([EnvPro_Indicator2]="Yes", "Improved"))))</f>
        <v>Basic</v>
      </c>
      <c r="AB356" s="134" t="str">
        <f t="shared" si="5"/>
        <v>Limited</v>
      </c>
      <c r="AC356" s="134" t="str">
        <f>IF(OR(San[[#This Row],[Access_SL1]]="No data",San[[#This Row],[Use_SL1]]="No data",San[[#This Row],[Reliability_SL1]]="No data",San[[#This Row],[EnvPro_SL1]]="No data"),"Incomplete", "Complete")</f>
        <v>Incomplete</v>
      </c>
      <c r="AD356" s="176" t="s">
        <v>1601</v>
      </c>
      <c r="AE356" s="176" t="s">
        <v>1601</v>
      </c>
      <c r="AF356" s="136" t="s">
        <v>1601</v>
      </c>
      <c r="AG356" s="136">
        <v>95.669402773846599</v>
      </c>
      <c r="AH356" s="136" t="s">
        <v>1601</v>
      </c>
      <c r="AW356" s="1">
        <f>IFERROR(VLOOKUP(San[[#This Row],[Access_SL1]],$AS$5:$AT$8,2,FALSE),"Error")</f>
        <v>1</v>
      </c>
      <c r="AX356" s="1">
        <f>IFERROR(VLOOKUP(San[[#This Row],[Use_SL1]],$AS$5:$AT$8,2,FALSE),"Error")</f>
        <v>3</v>
      </c>
      <c r="AY356" s="1" t="str">
        <f>IFERROR(VLOOKUP(San[[#This Row],[Use_SL2]],$AS$5:$AT$8,2,FALSE),"Error")</f>
        <v>Error</v>
      </c>
      <c r="AZ356" s="1" t="str">
        <f>IFERROR(VLOOKUP(San[[#This Row],[Reliability_SL1]],$AS$5:$AT$8,2,FALSE),"Error")</f>
        <v>Error</v>
      </c>
      <c r="BA356" s="1">
        <f>IFERROR(VLOOKUP(San[[#This Row],[EnvPro_SL1]],$AS$5:$AT$8,2,FALSE),"Error")</f>
        <v>2</v>
      </c>
    </row>
    <row r="357" spans="2:53">
      <c r="B357" s="133" t="s">
        <v>677</v>
      </c>
      <c r="C357" s="171" t="s">
        <v>1650</v>
      </c>
      <c r="D357" s="171" t="s">
        <v>1646</v>
      </c>
      <c r="E357" s="171" t="s">
        <v>648</v>
      </c>
      <c r="F357" s="172" t="s">
        <v>1616</v>
      </c>
      <c r="G357" s="173" t="s">
        <v>1825</v>
      </c>
      <c r="H357" s="50" t="s">
        <v>1783</v>
      </c>
      <c r="I357" s="50" t="s">
        <v>18</v>
      </c>
      <c r="J357" s="133" t="s">
        <v>1772</v>
      </c>
      <c r="K357" s="50" t="s">
        <v>1754</v>
      </c>
      <c r="L357" s="50" t="s">
        <v>1753</v>
      </c>
      <c r="M357" s="133" t="s">
        <v>1754</v>
      </c>
      <c r="N357" s="133" t="s">
        <v>1601</v>
      </c>
      <c r="O357" s="133" t="s">
        <v>1601</v>
      </c>
      <c r="P357" s="133" t="s">
        <v>1601</v>
      </c>
      <c r="Q357" s="133" t="s">
        <v>1755</v>
      </c>
      <c r="R357" s="142" t="s">
        <v>1601</v>
      </c>
      <c r="S357" s="174" t="s">
        <v>1601</v>
      </c>
      <c r="T357" s="175" t="s">
        <v>1754</v>
      </c>
      <c r="U357" s="133" t="s">
        <v>1756</v>
      </c>
      <c r="V357" s="133" t="s">
        <v>1754</v>
      </c>
      <c r="W357" s="133" t="str">
        <f>IF([Access_Indicator2]="Yes","No service",IF([Access_Indicator3]="Available", "Improved",IF([Access_Indicator4]="No", "Limited",IF(AND([Access_Indicator4]="yes", [Access_Indicator5]&lt;=[Access_Indicator6]),"Basic","Limited"))))</f>
        <v>Limited</v>
      </c>
      <c r="X357" s="133" t="str">
        <f>IF([Use_Indicator1]="", "Fill in data", IF([Use_Indicator1]="All", "Improved", IF([Use_Indicator1]="Some", "Basic", IF([Use_Indicator1]="No use", "No Service"))))</f>
        <v>Improved</v>
      </c>
      <c r="Y357" s="134" t="s">
        <v>1601</v>
      </c>
      <c r="Z357" s="134" t="str">
        <f>IF(S357="No data", "No Data", IF([Reliability_Indicator2]="Yes","No Service", IF(S357="Routine", "Improved", IF(S357="Unreliable", "Basic", IF(S357="No O&amp;M", "No service")))))</f>
        <v>No Data</v>
      </c>
      <c r="AA357" s="133" t="str">
        <f>IF([EnvPro_Indicator1]="", "Fill in data", IF([EnvPro_Indicator1]="Significant pollution", "No service", IF(AND([EnvPro_Indicator1]="Not polluting groundwater &amp; not untreated in river", [EnvPro_Indicator2]="No"),"Basic", IF([EnvPro_Indicator2]="Yes", "Improved"))))</f>
        <v>Basic</v>
      </c>
      <c r="AB357" s="134" t="str">
        <f t="shared" si="5"/>
        <v>Limited</v>
      </c>
      <c r="AC357" s="134" t="str">
        <f>IF(OR(San[[#This Row],[Access_SL1]]="No data",San[[#This Row],[Use_SL1]]="No data",San[[#This Row],[Reliability_SL1]]="No data",San[[#This Row],[EnvPro_SL1]]="No data"),"Incomplete", "Complete")</f>
        <v>Incomplete</v>
      </c>
      <c r="AD357" s="176" t="s">
        <v>1601</v>
      </c>
      <c r="AE357" s="176" t="s">
        <v>1601</v>
      </c>
      <c r="AF357" s="136" t="s">
        <v>1601</v>
      </c>
      <c r="AG357" s="136">
        <v>104.86838380979339</v>
      </c>
      <c r="AH357" s="136" t="s">
        <v>1601</v>
      </c>
      <c r="AW357" s="1">
        <f>IFERROR(VLOOKUP(San[[#This Row],[Access_SL1]],$AS$5:$AT$8,2,FALSE),"Error")</f>
        <v>1</v>
      </c>
      <c r="AX357" s="1">
        <f>IFERROR(VLOOKUP(San[[#This Row],[Use_SL1]],$AS$5:$AT$8,2,FALSE),"Error")</f>
        <v>3</v>
      </c>
      <c r="AY357" s="1" t="str">
        <f>IFERROR(VLOOKUP(San[[#This Row],[Use_SL2]],$AS$5:$AT$8,2,FALSE),"Error")</f>
        <v>Error</v>
      </c>
      <c r="AZ357" s="1" t="str">
        <f>IFERROR(VLOOKUP(San[[#This Row],[Reliability_SL1]],$AS$5:$AT$8,2,FALSE),"Error")</f>
        <v>Error</v>
      </c>
      <c r="BA357" s="1">
        <f>IFERROR(VLOOKUP(San[[#This Row],[EnvPro_SL1]],$AS$5:$AT$8,2,FALSE),"Error")</f>
        <v>2</v>
      </c>
    </row>
    <row r="358" spans="2:53">
      <c r="B358" s="133" t="s">
        <v>678</v>
      </c>
      <c r="C358" s="171" t="s">
        <v>1650</v>
      </c>
      <c r="D358" s="171" t="s">
        <v>1646</v>
      </c>
      <c r="E358" s="171" t="s">
        <v>220</v>
      </c>
      <c r="F358" s="172" t="s">
        <v>1641</v>
      </c>
      <c r="G358" s="173" t="s">
        <v>1825</v>
      </c>
      <c r="H358" s="50" t="s">
        <v>1786</v>
      </c>
      <c r="I358" s="50" t="s">
        <v>18</v>
      </c>
      <c r="J358" s="133" t="s">
        <v>1772</v>
      </c>
      <c r="K358" s="50" t="s">
        <v>1754</v>
      </c>
      <c r="L358" s="50" t="s">
        <v>1753</v>
      </c>
      <c r="M358" s="133" t="s">
        <v>1754</v>
      </c>
      <c r="N358" s="133" t="s">
        <v>1601</v>
      </c>
      <c r="O358" s="133" t="s">
        <v>1601</v>
      </c>
      <c r="P358" s="133" t="s">
        <v>1601</v>
      </c>
      <c r="Q358" s="133" t="s">
        <v>1755</v>
      </c>
      <c r="R358" s="142" t="s">
        <v>1601</v>
      </c>
      <c r="S358" s="174" t="s">
        <v>1601</v>
      </c>
      <c r="T358" s="175" t="s">
        <v>1752</v>
      </c>
      <c r="U358" s="133" t="s">
        <v>1756</v>
      </c>
      <c r="V358" s="133" t="s">
        <v>1754</v>
      </c>
      <c r="W358" s="133" t="str">
        <f>IF([Access_Indicator2]="Yes","No service",IF([Access_Indicator3]="Available", "Improved",IF([Access_Indicator4]="No", "Limited",IF(AND([Access_Indicator4]="yes", [Access_Indicator5]&lt;=[Access_Indicator6]),"Basic","Limited"))))</f>
        <v>Limited</v>
      </c>
      <c r="X358" s="133" t="str">
        <f>IF([Use_Indicator1]="", "Fill in data", IF([Use_Indicator1]="All", "Improved", IF([Use_Indicator1]="Some", "Basic", IF([Use_Indicator1]="No use", "No Service"))))</f>
        <v>Improved</v>
      </c>
      <c r="Y358" s="134" t="s">
        <v>1601</v>
      </c>
      <c r="Z358" s="134" t="str">
        <f>IF(S358="No data", "No Data", IF([Reliability_Indicator2]="Yes","No Service", IF(S358="Routine", "Improved", IF(S358="Unreliable", "Basic", IF(S358="No O&amp;M", "No service")))))</f>
        <v>No Data</v>
      </c>
      <c r="AA358" s="133" t="str">
        <f>IF([EnvPro_Indicator1]="", "Fill in data", IF([EnvPro_Indicator1]="Significant pollution", "No service", IF(AND([EnvPro_Indicator1]="Not polluting groundwater &amp; not untreated in river", [EnvPro_Indicator2]="No"),"Basic", IF([EnvPro_Indicator2]="Yes", "Improved"))))</f>
        <v>Basic</v>
      </c>
      <c r="AB358" s="134" t="str">
        <f t="shared" si="5"/>
        <v>Limited</v>
      </c>
      <c r="AC358" s="134" t="str">
        <f>IF(OR(San[[#This Row],[Access_SL1]]="No data",San[[#This Row],[Use_SL1]]="No data",San[[#This Row],[Reliability_SL1]]="No data",San[[#This Row],[EnvPro_SL1]]="No data"),"Incomplete", "Complete")</f>
        <v>Incomplete</v>
      </c>
      <c r="AD358" s="176">
        <v>0</v>
      </c>
      <c r="AE358" s="176">
        <v>0</v>
      </c>
      <c r="AF358" s="136">
        <v>4.0573126270482023</v>
      </c>
      <c r="AG358" s="136">
        <v>66.232663458816859</v>
      </c>
      <c r="AH358" s="136" t="s">
        <v>1601</v>
      </c>
      <c r="AW358" s="1">
        <f>IFERROR(VLOOKUP(San[[#This Row],[Access_SL1]],$AS$5:$AT$8,2,FALSE),"Error")</f>
        <v>1</v>
      </c>
      <c r="AX358" s="1">
        <f>IFERROR(VLOOKUP(San[[#This Row],[Use_SL1]],$AS$5:$AT$8,2,FALSE),"Error")</f>
        <v>3</v>
      </c>
      <c r="AY358" s="1" t="str">
        <f>IFERROR(VLOOKUP(San[[#This Row],[Use_SL2]],$AS$5:$AT$8,2,FALSE),"Error")</f>
        <v>Error</v>
      </c>
      <c r="AZ358" s="1" t="str">
        <f>IFERROR(VLOOKUP(San[[#This Row],[Reliability_SL1]],$AS$5:$AT$8,2,FALSE),"Error")</f>
        <v>Error</v>
      </c>
      <c r="BA358" s="1">
        <f>IFERROR(VLOOKUP(San[[#This Row],[EnvPro_SL1]],$AS$5:$AT$8,2,FALSE),"Error")</f>
        <v>2</v>
      </c>
    </row>
    <row r="359" spans="2:53">
      <c r="B359" s="133" t="s">
        <v>679</v>
      </c>
      <c r="C359" s="171" t="s">
        <v>1650</v>
      </c>
      <c r="D359" s="171" t="s">
        <v>1646</v>
      </c>
      <c r="E359" s="171" t="s">
        <v>220</v>
      </c>
      <c r="F359" s="172" t="s">
        <v>1641</v>
      </c>
      <c r="G359" s="173" t="s">
        <v>1920</v>
      </c>
      <c r="H359" s="50" t="s">
        <v>1786</v>
      </c>
      <c r="I359" s="50" t="s">
        <v>18</v>
      </c>
      <c r="J359" s="133" t="s">
        <v>1772</v>
      </c>
      <c r="K359" s="50" t="s">
        <v>1754</v>
      </c>
      <c r="L359" s="50" t="s">
        <v>1753</v>
      </c>
      <c r="M359" s="133" t="s">
        <v>1754</v>
      </c>
      <c r="N359" s="133" t="s">
        <v>1601</v>
      </c>
      <c r="O359" s="133" t="s">
        <v>1601</v>
      </c>
      <c r="P359" s="133" t="s">
        <v>1601</v>
      </c>
      <c r="Q359" s="133" t="s">
        <v>1755</v>
      </c>
      <c r="R359" s="142" t="s">
        <v>1601</v>
      </c>
      <c r="S359" s="174" t="s">
        <v>1601</v>
      </c>
      <c r="T359" s="175" t="s">
        <v>1754</v>
      </c>
      <c r="U359" s="133" t="s">
        <v>1756</v>
      </c>
      <c r="V359" s="133" t="s">
        <v>1754</v>
      </c>
      <c r="W359" s="133" t="str">
        <f>IF([Access_Indicator2]="Yes","No service",IF([Access_Indicator3]="Available", "Improved",IF([Access_Indicator4]="No", "Limited",IF(AND([Access_Indicator4]="yes", [Access_Indicator5]&lt;=[Access_Indicator6]),"Basic","Limited"))))</f>
        <v>Limited</v>
      </c>
      <c r="X359" s="133" t="str">
        <f>IF([Use_Indicator1]="", "Fill in data", IF([Use_Indicator1]="All", "Improved", IF([Use_Indicator1]="Some", "Basic", IF([Use_Indicator1]="No use", "No Service"))))</f>
        <v>Improved</v>
      </c>
      <c r="Y359" s="134" t="s">
        <v>1601</v>
      </c>
      <c r="Z359" s="134" t="str">
        <f>IF(S359="No data", "No Data", IF([Reliability_Indicator2]="Yes","No Service", IF(S359="Routine", "Improved", IF(S359="Unreliable", "Basic", IF(S359="No O&amp;M", "No service")))))</f>
        <v>No Data</v>
      </c>
      <c r="AA359" s="133" t="str">
        <f>IF([EnvPro_Indicator1]="", "Fill in data", IF([EnvPro_Indicator1]="Significant pollution", "No service", IF(AND([EnvPro_Indicator1]="Not polluting groundwater &amp; not untreated in river", [EnvPro_Indicator2]="No"),"Basic", IF([EnvPro_Indicator2]="Yes", "Improved"))))</f>
        <v>Basic</v>
      </c>
      <c r="AB359" s="134" t="str">
        <f t="shared" si="5"/>
        <v>Limited</v>
      </c>
      <c r="AC359" s="134" t="str">
        <f>IF(OR(San[[#This Row],[Access_SL1]]="No data",San[[#This Row],[Use_SL1]]="No data",San[[#This Row],[Reliability_SL1]]="No data",San[[#This Row],[EnvPro_SL1]]="No data"),"Incomplete", "Complete")</f>
        <v>Incomplete</v>
      </c>
      <c r="AD359" s="176">
        <v>0</v>
      </c>
      <c r="AE359" s="176">
        <v>0</v>
      </c>
      <c r="AF359" s="136">
        <v>4.0573126270482023</v>
      </c>
      <c r="AG359" s="136">
        <v>73.591848287574294</v>
      </c>
      <c r="AH359" s="136" t="s">
        <v>1601</v>
      </c>
      <c r="AW359" s="1">
        <f>IFERROR(VLOOKUP(San[[#This Row],[Access_SL1]],$AS$5:$AT$8,2,FALSE),"Error")</f>
        <v>1</v>
      </c>
      <c r="AX359" s="1">
        <f>IFERROR(VLOOKUP(San[[#This Row],[Use_SL1]],$AS$5:$AT$8,2,FALSE),"Error")</f>
        <v>3</v>
      </c>
      <c r="AY359" s="1" t="str">
        <f>IFERROR(VLOOKUP(San[[#This Row],[Use_SL2]],$AS$5:$AT$8,2,FALSE),"Error")</f>
        <v>Error</v>
      </c>
      <c r="AZ359" s="1" t="str">
        <f>IFERROR(VLOOKUP(San[[#This Row],[Reliability_SL1]],$AS$5:$AT$8,2,FALSE),"Error")</f>
        <v>Error</v>
      </c>
      <c r="BA359" s="1">
        <f>IFERROR(VLOOKUP(San[[#This Row],[EnvPro_SL1]],$AS$5:$AT$8,2,FALSE),"Error")</f>
        <v>2</v>
      </c>
    </row>
    <row r="360" spans="2:53">
      <c r="B360" s="133" t="s">
        <v>680</v>
      </c>
      <c r="C360" s="171" t="s">
        <v>1650</v>
      </c>
      <c r="D360" s="171" t="s">
        <v>1646</v>
      </c>
      <c r="E360" s="171" t="s">
        <v>220</v>
      </c>
      <c r="F360" s="172" t="s">
        <v>1641</v>
      </c>
      <c r="G360" s="173" t="s">
        <v>1911</v>
      </c>
      <c r="H360" s="50" t="s">
        <v>1783</v>
      </c>
      <c r="I360" s="50" t="s">
        <v>18</v>
      </c>
      <c r="J360" s="133" t="s">
        <v>1772</v>
      </c>
      <c r="K360" s="50" t="s">
        <v>1754</v>
      </c>
      <c r="L360" s="50" t="s">
        <v>1753</v>
      </c>
      <c r="M360" s="133" t="s">
        <v>1754</v>
      </c>
      <c r="N360" s="133" t="s">
        <v>1601</v>
      </c>
      <c r="O360" s="133" t="s">
        <v>1601</v>
      </c>
      <c r="P360" s="133" t="s">
        <v>1601</v>
      </c>
      <c r="Q360" s="133" t="s">
        <v>1755</v>
      </c>
      <c r="R360" s="142" t="s">
        <v>1601</v>
      </c>
      <c r="S360" s="174" t="s">
        <v>1908</v>
      </c>
      <c r="T360" s="175" t="s">
        <v>1754</v>
      </c>
      <c r="U360" s="133" t="s">
        <v>1756</v>
      </c>
      <c r="V360" s="133" t="s">
        <v>1754</v>
      </c>
      <c r="W360" s="133" t="str">
        <f>IF([Access_Indicator2]="Yes","No service",IF([Access_Indicator3]="Available", "Improved",IF([Access_Indicator4]="No", "Limited",IF(AND([Access_Indicator4]="yes", [Access_Indicator5]&lt;=[Access_Indicator6]),"Basic","Limited"))))</f>
        <v>Limited</v>
      </c>
      <c r="X360" s="133" t="str">
        <f>IF([Use_Indicator1]="", "Fill in data", IF([Use_Indicator1]="All", "Improved", IF([Use_Indicator1]="Some", "Basic", IF([Use_Indicator1]="No use", "No Service"))))</f>
        <v>Improved</v>
      </c>
      <c r="Y360" s="134" t="s">
        <v>1601</v>
      </c>
      <c r="Z360" s="134" t="str">
        <f>IF(S360="No data", "No Data", IF([Reliability_Indicator2]="Yes","No Service", IF(S360="Routine", "Improved", IF(S360="Unreliable", "Basic", IF(S360="No O&amp;M", "No service")))))</f>
        <v>Basic</v>
      </c>
      <c r="AA360" s="133" t="str">
        <f>IF([EnvPro_Indicator1]="", "Fill in data", IF([EnvPro_Indicator1]="Significant pollution", "No service", IF(AND([EnvPro_Indicator1]="Not polluting groundwater &amp; not untreated in river", [EnvPro_Indicator2]="No"),"Basic", IF([EnvPro_Indicator2]="Yes", "Improved"))))</f>
        <v>Basic</v>
      </c>
      <c r="AB360" s="134" t="str">
        <f t="shared" si="5"/>
        <v>Limited</v>
      </c>
      <c r="AC360" s="134" t="str">
        <f>IF(OR(San[[#This Row],[Access_SL1]]="No data",San[[#This Row],[Use_SL1]]="No data",San[[#This Row],[Reliability_SL1]]="No data",San[[#This Row],[EnvPro_SL1]]="No data"),"Incomplete", "Complete")</f>
        <v>Complete</v>
      </c>
      <c r="AD360" s="176">
        <v>0</v>
      </c>
      <c r="AE360" s="176">
        <v>0</v>
      </c>
      <c r="AF360" s="136">
        <v>4.0573126270482023</v>
      </c>
      <c r="AG360" s="136">
        <v>45.994905179733934</v>
      </c>
      <c r="AH360" s="136">
        <v>42.456835550523635</v>
      </c>
      <c r="AW360" s="1">
        <f>IFERROR(VLOOKUP(San[[#This Row],[Access_SL1]],$AS$5:$AT$8,2,FALSE),"Error")</f>
        <v>1</v>
      </c>
      <c r="AX360" s="1">
        <f>IFERROR(VLOOKUP(San[[#This Row],[Use_SL1]],$AS$5:$AT$8,2,FALSE),"Error")</f>
        <v>3</v>
      </c>
      <c r="AY360" s="1" t="str">
        <f>IFERROR(VLOOKUP(San[[#This Row],[Use_SL2]],$AS$5:$AT$8,2,FALSE),"Error")</f>
        <v>Error</v>
      </c>
      <c r="AZ360" s="1">
        <f>IFERROR(VLOOKUP(San[[#This Row],[Reliability_SL1]],$AS$5:$AT$8,2,FALSE),"Error")</f>
        <v>2</v>
      </c>
      <c r="BA360" s="1">
        <f>IFERROR(VLOOKUP(San[[#This Row],[EnvPro_SL1]],$AS$5:$AT$8,2,FALSE),"Error")</f>
        <v>2</v>
      </c>
    </row>
    <row r="361" spans="2:53">
      <c r="B361" s="133" t="s">
        <v>681</v>
      </c>
      <c r="C361" s="171" t="s">
        <v>1650</v>
      </c>
      <c r="D361" s="171" t="s">
        <v>1646</v>
      </c>
      <c r="E361" s="171" t="s">
        <v>220</v>
      </c>
      <c r="F361" s="172" t="s">
        <v>1641</v>
      </c>
      <c r="G361" s="173" t="s">
        <v>1829</v>
      </c>
      <c r="H361" s="50" t="s">
        <v>1786</v>
      </c>
      <c r="I361" s="50" t="s">
        <v>18</v>
      </c>
      <c r="J361" s="133" t="s">
        <v>1774</v>
      </c>
      <c r="K361" s="50" t="s">
        <v>1754</v>
      </c>
      <c r="L361" s="50" t="s">
        <v>1776</v>
      </c>
      <c r="M361" s="133" t="s">
        <v>1752</v>
      </c>
      <c r="N361" s="133" t="s">
        <v>1601</v>
      </c>
      <c r="O361" s="133" t="s">
        <v>1601</v>
      </c>
      <c r="P361" s="133" t="s">
        <v>1601</v>
      </c>
      <c r="Q361" s="133" t="s">
        <v>1755</v>
      </c>
      <c r="R361" s="142" t="s">
        <v>1601</v>
      </c>
      <c r="S361" s="174" t="s">
        <v>1908</v>
      </c>
      <c r="T361" s="175" t="s">
        <v>1754</v>
      </c>
      <c r="U361" s="133" t="s">
        <v>1756</v>
      </c>
      <c r="V361" s="133" t="s">
        <v>1754</v>
      </c>
      <c r="W361" s="133" t="str">
        <f>IF([Access_Indicator2]="Yes","No service",IF([Access_Indicator3]="Available", "Improved",IF([Access_Indicator4]="No", "Limited",IF(AND([Access_Indicator4]="yes", [Access_Indicator5]&lt;=[Access_Indicator6]),"Basic","Limited"))))</f>
        <v>Improved</v>
      </c>
      <c r="X361" s="133" t="str">
        <f>IF([Use_Indicator1]="", "Fill in data", IF([Use_Indicator1]="All", "Improved", IF([Use_Indicator1]="Some", "Basic", IF([Use_Indicator1]="No use", "No Service"))))</f>
        <v>Improved</v>
      </c>
      <c r="Y361" s="134" t="s">
        <v>1601</v>
      </c>
      <c r="Z361" s="134" t="str">
        <f>IF(S361="No data", "No Data", IF([Reliability_Indicator2]="Yes","No Service", IF(S361="Routine", "Improved", IF(S361="Unreliable", "Basic", IF(S361="No O&amp;M", "No service")))))</f>
        <v>Basic</v>
      </c>
      <c r="AA361" s="133" t="str">
        <f>IF([EnvPro_Indicator1]="", "Fill in data", IF([EnvPro_Indicator1]="Significant pollution", "No service", IF(AND([EnvPro_Indicator1]="Not polluting groundwater &amp; not untreated in river", [EnvPro_Indicator2]="No"),"Basic", IF([EnvPro_Indicator2]="Yes", "Improved"))))</f>
        <v>Basic</v>
      </c>
      <c r="AB361" s="134" t="str">
        <f t="shared" si="5"/>
        <v>Basic</v>
      </c>
      <c r="AC361" s="134" t="str">
        <f>IF(OR(San[[#This Row],[Access_SL1]]="No data",San[[#This Row],[Use_SL1]]="No data",San[[#This Row],[Reliability_SL1]]="No data",San[[#This Row],[EnvPro_SL1]]="No data"),"Incomplete", "Complete")</f>
        <v>Complete</v>
      </c>
      <c r="AD361" s="176">
        <v>0</v>
      </c>
      <c r="AE361" s="176">
        <v>0</v>
      </c>
      <c r="AF361" s="136">
        <v>4.0573126270482023</v>
      </c>
      <c r="AG361" s="136">
        <v>139.82451174639118</v>
      </c>
      <c r="AH361" s="136">
        <v>8.4913671101047274</v>
      </c>
      <c r="AW361" s="1">
        <f>IFERROR(VLOOKUP(San[[#This Row],[Access_SL1]],$AS$5:$AT$8,2,FALSE),"Error")</f>
        <v>3</v>
      </c>
      <c r="AX361" s="1">
        <f>IFERROR(VLOOKUP(San[[#This Row],[Use_SL1]],$AS$5:$AT$8,2,FALSE),"Error")</f>
        <v>3</v>
      </c>
      <c r="AY361" s="1" t="str">
        <f>IFERROR(VLOOKUP(San[[#This Row],[Use_SL2]],$AS$5:$AT$8,2,FALSE),"Error")</f>
        <v>Error</v>
      </c>
      <c r="AZ361" s="1">
        <f>IFERROR(VLOOKUP(San[[#This Row],[Reliability_SL1]],$AS$5:$AT$8,2,FALSE),"Error")</f>
        <v>2</v>
      </c>
      <c r="BA361" s="1">
        <f>IFERROR(VLOOKUP(San[[#This Row],[EnvPro_SL1]],$AS$5:$AT$8,2,FALSE),"Error")</f>
        <v>2</v>
      </c>
    </row>
    <row r="362" spans="2:53">
      <c r="B362" s="133" t="s">
        <v>682</v>
      </c>
      <c r="C362" s="171" t="s">
        <v>1650</v>
      </c>
      <c r="D362" s="171" t="s">
        <v>1646</v>
      </c>
      <c r="E362" s="171" t="s">
        <v>220</v>
      </c>
      <c r="F362" s="172" t="s">
        <v>1641</v>
      </c>
      <c r="G362" s="173" t="s">
        <v>1912</v>
      </c>
      <c r="H362" s="50" t="s">
        <v>1786</v>
      </c>
      <c r="I362" s="50" t="s">
        <v>18</v>
      </c>
      <c r="J362" s="133" t="s">
        <v>1774</v>
      </c>
      <c r="K362" s="50" t="s">
        <v>1754</v>
      </c>
      <c r="L362" s="50" t="s">
        <v>1776</v>
      </c>
      <c r="M362" s="133" t="s">
        <v>1752</v>
      </c>
      <c r="N362" s="133" t="s">
        <v>1601</v>
      </c>
      <c r="O362" s="133" t="s">
        <v>1601</v>
      </c>
      <c r="P362" s="133" t="s">
        <v>1601</v>
      </c>
      <c r="Q362" s="133" t="s">
        <v>1755</v>
      </c>
      <c r="R362" s="142" t="s">
        <v>1601</v>
      </c>
      <c r="S362" s="174" t="s">
        <v>1777</v>
      </c>
      <c r="T362" s="175" t="s">
        <v>1754</v>
      </c>
      <c r="U362" s="133" t="s">
        <v>1756</v>
      </c>
      <c r="V362" s="133" t="s">
        <v>1754</v>
      </c>
      <c r="W362" s="133" t="str">
        <f>IF([Access_Indicator2]="Yes","No service",IF([Access_Indicator3]="Available", "Improved",IF([Access_Indicator4]="No", "Limited",IF(AND([Access_Indicator4]="yes", [Access_Indicator5]&lt;=[Access_Indicator6]),"Basic","Limited"))))</f>
        <v>Improved</v>
      </c>
      <c r="X362" s="133" t="str">
        <f>IF([Use_Indicator1]="", "Fill in data", IF([Use_Indicator1]="All", "Improved", IF([Use_Indicator1]="Some", "Basic", IF([Use_Indicator1]="No use", "No Service"))))</f>
        <v>Improved</v>
      </c>
      <c r="Y362" s="134" t="s">
        <v>1601</v>
      </c>
      <c r="Z362" s="134" t="str">
        <f>IF(S362="No data", "No Data", IF([Reliability_Indicator2]="Yes","No Service", IF(S362="Routine", "Improved", IF(S362="Unreliable", "Basic", IF(S362="No O&amp;M", "No service")))))</f>
        <v>No service</v>
      </c>
      <c r="AA362" s="133" t="str">
        <f>IF([EnvPro_Indicator1]="", "Fill in data", IF([EnvPro_Indicator1]="Significant pollution", "No service", IF(AND([EnvPro_Indicator1]="Not polluting groundwater &amp; not untreated in river", [EnvPro_Indicator2]="No"),"Basic", IF([EnvPro_Indicator2]="Yes", "Improved"))))</f>
        <v>Basic</v>
      </c>
      <c r="AB362" s="134" t="str">
        <f t="shared" si="5"/>
        <v>No Service</v>
      </c>
      <c r="AC362" s="134" t="str">
        <f>IF(OR(San[[#This Row],[Access_SL1]]="No data",San[[#This Row],[Use_SL1]]="No data",San[[#This Row],[Reliability_SL1]]="No data",San[[#This Row],[EnvPro_SL1]]="No data"),"Incomplete", "Complete")</f>
        <v>Complete</v>
      </c>
      <c r="AD362" s="176">
        <v>0</v>
      </c>
      <c r="AE362" s="176">
        <v>0</v>
      </c>
      <c r="AF362" s="136">
        <v>4.0573126270482023</v>
      </c>
      <c r="AG362" s="136">
        <v>29.436739315029719</v>
      </c>
      <c r="AH362" s="136" t="s">
        <v>1601</v>
      </c>
      <c r="AW362" s="1">
        <f>IFERROR(VLOOKUP(San[[#This Row],[Access_SL1]],$AS$5:$AT$8,2,FALSE),"Error")</f>
        <v>3</v>
      </c>
      <c r="AX362" s="1">
        <f>IFERROR(VLOOKUP(San[[#This Row],[Use_SL1]],$AS$5:$AT$8,2,FALSE),"Error")</f>
        <v>3</v>
      </c>
      <c r="AY362" s="1" t="str">
        <f>IFERROR(VLOOKUP(San[[#This Row],[Use_SL2]],$AS$5:$AT$8,2,FALSE),"Error")</f>
        <v>Error</v>
      </c>
      <c r="AZ362" s="1">
        <f>IFERROR(VLOOKUP(San[[#This Row],[Reliability_SL1]],$AS$5:$AT$8,2,FALSE),"Error")</f>
        <v>0</v>
      </c>
      <c r="BA362" s="1">
        <f>IFERROR(VLOOKUP(San[[#This Row],[EnvPro_SL1]],$AS$5:$AT$8,2,FALSE),"Error")</f>
        <v>2</v>
      </c>
    </row>
    <row r="363" spans="2:53">
      <c r="B363" s="133" t="s">
        <v>683</v>
      </c>
      <c r="C363" s="171" t="s">
        <v>1650</v>
      </c>
      <c r="D363" s="171" t="s">
        <v>1646</v>
      </c>
      <c r="E363" s="171" t="s">
        <v>220</v>
      </c>
      <c r="F363" s="172" t="s">
        <v>1641</v>
      </c>
      <c r="G363" s="173" t="s">
        <v>1913</v>
      </c>
      <c r="H363" s="50" t="s">
        <v>1786</v>
      </c>
      <c r="I363" s="50" t="s">
        <v>18</v>
      </c>
      <c r="J363" s="133" t="s">
        <v>1774</v>
      </c>
      <c r="K363" s="50" t="s">
        <v>1754</v>
      </c>
      <c r="L363" s="50" t="s">
        <v>1776</v>
      </c>
      <c r="M363" s="133" t="s">
        <v>1752</v>
      </c>
      <c r="N363" s="133" t="s">
        <v>1601</v>
      </c>
      <c r="O363" s="133" t="s">
        <v>1601</v>
      </c>
      <c r="P363" s="133" t="s">
        <v>1601</v>
      </c>
      <c r="Q363" s="133" t="s">
        <v>1755</v>
      </c>
      <c r="R363" s="142" t="s">
        <v>1601</v>
      </c>
      <c r="S363" s="174" t="s">
        <v>1777</v>
      </c>
      <c r="T363" s="175" t="s">
        <v>1754</v>
      </c>
      <c r="U363" s="133" t="s">
        <v>1756</v>
      </c>
      <c r="V363" s="133" t="s">
        <v>1754</v>
      </c>
      <c r="W363" s="133" t="str">
        <f>IF([Access_Indicator2]="Yes","No service",IF([Access_Indicator3]="Available", "Improved",IF([Access_Indicator4]="No", "Limited",IF(AND([Access_Indicator4]="yes", [Access_Indicator5]&lt;=[Access_Indicator6]),"Basic","Limited"))))</f>
        <v>Improved</v>
      </c>
      <c r="X363" s="133" t="str">
        <f>IF([Use_Indicator1]="", "Fill in data", IF([Use_Indicator1]="All", "Improved", IF([Use_Indicator1]="Some", "Basic", IF([Use_Indicator1]="No use", "No Service"))))</f>
        <v>Improved</v>
      </c>
      <c r="Y363" s="134" t="s">
        <v>1601</v>
      </c>
      <c r="Z363" s="134" t="str">
        <f>IF(S363="No data", "No Data", IF([Reliability_Indicator2]="Yes","No Service", IF(S363="Routine", "Improved", IF(S363="Unreliable", "Basic", IF(S363="No O&amp;M", "No service")))))</f>
        <v>No service</v>
      </c>
      <c r="AA363" s="133" t="str">
        <f>IF([EnvPro_Indicator1]="", "Fill in data", IF([EnvPro_Indicator1]="Significant pollution", "No service", IF(AND([EnvPro_Indicator1]="Not polluting groundwater &amp; not untreated in river", [EnvPro_Indicator2]="No"),"Basic", IF([EnvPro_Indicator2]="Yes", "Improved"))))</f>
        <v>Basic</v>
      </c>
      <c r="AB363" s="134" t="str">
        <f t="shared" si="5"/>
        <v>No Service</v>
      </c>
      <c r="AC363" s="134" t="str">
        <f>IF(OR(San[[#This Row],[Access_SL1]]="No data",San[[#This Row],[Use_SL1]]="No data",San[[#This Row],[Reliability_SL1]]="No data",San[[#This Row],[EnvPro_SL1]]="No data"),"Incomplete", "Complete")</f>
        <v>Complete</v>
      </c>
      <c r="AD363" s="176">
        <v>0</v>
      </c>
      <c r="AE363" s="176">
        <v>0</v>
      </c>
      <c r="AF363" s="136">
        <v>4.0573126270482023</v>
      </c>
      <c r="AG363" s="136">
        <v>36.795924143787147</v>
      </c>
      <c r="AH363" s="136" t="s">
        <v>1601</v>
      </c>
      <c r="AW363" s="1">
        <f>IFERROR(VLOOKUP(San[[#This Row],[Access_SL1]],$AS$5:$AT$8,2,FALSE),"Error")</f>
        <v>3</v>
      </c>
      <c r="AX363" s="1">
        <f>IFERROR(VLOOKUP(San[[#This Row],[Use_SL1]],$AS$5:$AT$8,2,FALSE),"Error")</f>
        <v>3</v>
      </c>
      <c r="AY363" s="1" t="str">
        <f>IFERROR(VLOOKUP(San[[#This Row],[Use_SL2]],$AS$5:$AT$8,2,FALSE),"Error")</f>
        <v>Error</v>
      </c>
      <c r="AZ363" s="1">
        <f>IFERROR(VLOOKUP(San[[#This Row],[Reliability_SL1]],$AS$5:$AT$8,2,FALSE),"Error")</f>
        <v>0</v>
      </c>
      <c r="BA363" s="1">
        <f>IFERROR(VLOOKUP(San[[#This Row],[EnvPro_SL1]],$AS$5:$AT$8,2,FALSE),"Error")</f>
        <v>2</v>
      </c>
    </row>
    <row r="364" spans="2:53">
      <c r="B364" s="133" t="s">
        <v>684</v>
      </c>
      <c r="C364" s="171" t="s">
        <v>1650</v>
      </c>
      <c r="D364" s="171" t="s">
        <v>1646</v>
      </c>
      <c r="E364" s="171" t="s">
        <v>220</v>
      </c>
      <c r="F364" s="172" t="s">
        <v>1641</v>
      </c>
      <c r="G364" s="173" t="s">
        <v>1914</v>
      </c>
      <c r="H364" s="50" t="s">
        <v>1786</v>
      </c>
      <c r="I364" s="50" t="s">
        <v>18</v>
      </c>
      <c r="J364" s="133" t="s">
        <v>1774</v>
      </c>
      <c r="K364" s="50" t="s">
        <v>1754</v>
      </c>
      <c r="L364" s="50" t="s">
        <v>1776</v>
      </c>
      <c r="M364" s="133" t="s">
        <v>1752</v>
      </c>
      <c r="N364" s="133" t="s">
        <v>1601</v>
      </c>
      <c r="O364" s="133" t="s">
        <v>1601</v>
      </c>
      <c r="P364" s="133" t="s">
        <v>1601</v>
      </c>
      <c r="Q364" s="133" t="s">
        <v>1755</v>
      </c>
      <c r="R364" s="142" t="s">
        <v>1601</v>
      </c>
      <c r="S364" s="174" t="s">
        <v>1908</v>
      </c>
      <c r="T364" s="175" t="s">
        <v>1754</v>
      </c>
      <c r="U364" s="133" t="s">
        <v>1756</v>
      </c>
      <c r="V364" s="133" t="s">
        <v>1754</v>
      </c>
      <c r="W364" s="133" t="str">
        <f>IF([Access_Indicator2]="Yes","No service",IF([Access_Indicator3]="Available", "Improved",IF([Access_Indicator4]="No", "Limited",IF(AND([Access_Indicator4]="yes", [Access_Indicator5]&lt;=[Access_Indicator6]),"Basic","Limited"))))</f>
        <v>Improved</v>
      </c>
      <c r="X364" s="133" t="str">
        <f>IF([Use_Indicator1]="", "Fill in data", IF([Use_Indicator1]="All", "Improved", IF([Use_Indicator1]="Some", "Basic", IF([Use_Indicator1]="No use", "No Service"))))</f>
        <v>Improved</v>
      </c>
      <c r="Y364" s="134" t="s">
        <v>1601</v>
      </c>
      <c r="Z364" s="134" t="str">
        <f>IF(S364="No data", "No Data", IF([Reliability_Indicator2]="Yes","No Service", IF(S364="Routine", "Improved", IF(S364="Unreliable", "Basic", IF(S364="No O&amp;M", "No service")))))</f>
        <v>Basic</v>
      </c>
      <c r="AA364" s="133" t="str">
        <f>IF([EnvPro_Indicator1]="", "Fill in data", IF([EnvPro_Indicator1]="Significant pollution", "No service", IF(AND([EnvPro_Indicator1]="Not polluting groundwater &amp; not untreated in river", [EnvPro_Indicator2]="No"),"Basic", IF([EnvPro_Indicator2]="Yes", "Improved"))))</f>
        <v>Basic</v>
      </c>
      <c r="AB364" s="134" t="str">
        <f t="shared" si="5"/>
        <v>Basic</v>
      </c>
      <c r="AC364" s="134" t="str">
        <f>IF(OR(San[[#This Row],[Access_SL1]]="No data",San[[#This Row],[Use_SL1]]="No data",San[[#This Row],[Reliability_SL1]]="No data",San[[#This Row],[EnvPro_SL1]]="No data"),"Incomplete", "Complete")</f>
        <v>Complete</v>
      </c>
      <c r="AD364" s="176">
        <v>0</v>
      </c>
      <c r="AE364" s="176">
        <v>0</v>
      </c>
      <c r="AF364" s="136">
        <v>4.0573126270482023</v>
      </c>
      <c r="AG364" s="136">
        <v>14.718369657514859</v>
      </c>
      <c r="AH364" s="136">
        <v>0.70761392584206051</v>
      </c>
      <c r="AW364" s="1">
        <f>IFERROR(VLOOKUP(San[[#This Row],[Access_SL1]],$AS$5:$AT$8,2,FALSE),"Error")</f>
        <v>3</v>
      </c>
      <c r="AX364" s="1">
        <f>IFERROR(VLOOKUP(San[[#This Row],[Use_SL1]],$AS$5:$AT$8,2,FALSE),"Error")</f>
        <v>3</v>
      </c>
      <c r="AY364" s="1" t="str">
        <f>IFERROR(VLOOKUP(San[[#This Row],[Use_SL2]],$AS$5:$AT$8,2,FALSE),"Error")</f>
        <v>Error</v>
      </c>
      <c r="AZ364" s="1">
        <f>IFERROR(VLOOKUP(San[[#This Row],[Reliability_SL1]],$AS$5:$AT$8,2,FALSE),"Error")</f>
        <v>2</v>
      </c>
      <c r="BA364" s="1">
        <f>IFERROR(VLOOKUP(San[[#This Row],[EnvPro_SL1]],$AS$5:$AT$8,2,FALSE),"Error")</f>
        <v>2</v>
      </c>
    </row>
    <row r="365" spans="2:53">
      <c r="B365" s="133" t="s">
        <v>685</v>
      </c>
      <c r="C365" s="171" t="s">
        <v>1650</v>
      </c>
      <c r="D365" s="171" t="s">
        <v>1646</v>
      </c>
      <c r="E365" s="171" t="s">
        <v>220</v>
      </c>
      <c r="F365" s="172" t="s">
        <v>1641</v>
      </c>
      <c r="G365" s="173" t="s">
        <v>1836</v>
      </c>
      <c r="H365" s="50" t="s">
        <v>1786</v>
      </c>
      <c r="I365" s="50" t="s">
        <v>18</v>
      </c>
      <c r="J365" s="133" t="s">
        <v>1774</v>
      </c>
      <c r="K365" s="50" t="s">
        <v>1754</v>
      </c>
      <c r="L365" s="50" t="s">
        <v>1776</v>
      </c>
      <c r="M365" s="133" t="s">
        <v>1752</v>
      </c>
      <c r="N365" s="133" t="s">
        <v>1601</v>
      </c>
      <c r="O365" s="133" t="s">
        <v>1601</v>
      </c>
      <c r="P365" s="133" t="s">
        <v>1601</v>
      </c>
      <c r="Q365" s="133" t="s">
        <v>1755</v>
      </c>
      <c r="R365" s="142" t="s">
        <v>1601</v>
      </c>
      <c r="S365" s="174" t="s">
        <v>1908</v>
      </c>
      <c r="T365" s="175" t="s">
        <v>1754</v>
      </c>
      <c r="U365" s="133" t="s">
        <v>1756</v>
      </c>
      <c r="V365" s="133" t="s">
        <v>1754</v>
      </c>
      <c r="W365" s="133" t="str">
        <f>IF([Access_Indicator2]="Yes","No service",IF([Access_Indicator3]="Available", "Improved",IF([Access_Indicator4]="No", "Limited",IF(AND([Access_Indicator4]="yes", [Access_Indicator5]&lt;=[Access_Indicator6]),"Basic","Limited"))))</f>
        <v>Improved</v>
      </c>
      <c r="X365" s="133" t="str">
        <f>IF([Use_Indicator1]="", "Fill in data", IF([Use_Indicator1]="All", "Improved", IF([Use_Indicator1]="Some", "Basic", IF([Use_Indicator1]="No use", "No Service"))))</f>
        <v>Improved</v>
      </c>
      <c r="Y365" s="134" t="s">
        <v>1601</v>
      </c>
      <c r="Z365" s="134" t="str">
        <f>IF(S365="No data", "No Data", IF([Reliability_Indicator2]="Yes","No Service", IF(S365="Routine", "Improved", IF(S365="Unreliable", "Basic", IF(S365="No O&amp;M", "No service")))))</f>
        <v>Basic</v>
      </c>
      <c r="AA365" s="133" t="str">
        <f>IF([EnvPro_Indicator1]="", "Fill in data", IF([EnvPro_Indicator1]="Significant pollution", "No service", IF(AND([EnvPro_Indicator1]="Not polluting groundwater &amp; not untreated in river", [EnvPro_Indicator2]="No"),"Basic", IF([EnvPro_Indicator2]="Yes", "Improved"))))</f>
        <v>Basic</v>
      </c>
      <c r="AB365" s="134" t="str">
        <f t="shared" si="5"/>
        <v>Basic</v>
      </c>
      <c r="AC365" s="134" t="str">
        <f>IF(OR(San[[#This Row],[Access_SL1]]="No data",San[[#This Row],[Use_SL1]]="No data",San[[#This Row],[Reliability_SL1]]="No data",San[[#This Row],[EnvPro_SL1]]="No data"),"Incomplete", "Complete")</f>
        <v>Complete</v>
      </c>
      <c r="AD365" s="176">
        <v>0</v>
      </c>
      <c r="AE365" s="176">
        <v>0</v>
      </c>
      <c r="AF365" s="136">
        <v>4.0573126270482023</v>
      </c>
      <c r="AG365" s="136">
        <v>121.42654967449759</v>
      </c>
      <c r="AH365" s="136">
        <v>42.456835550523635</v>
      </c>
      <c r="AW365" s="1">
        <f>IFERROR(VLOOKUP(San[[#This Row],[Access_SL1]],$AS$5:$AT$8,2,FALSE),"Error")</f>
        <v>3</v>
      </c>
      <c r="AX365" s="1">
        <f>IFERROR(VLOOKUP(San[[#This Row],[Use_SL1]],$AS$5:$AT$8,2,FALSE),"Error")</f>
        <v>3</v>
      </c>
      <c r="AY365" s="1" t="str">
        <f>IFERROR(VLOOKUP(San[[#This Row],[Use_SL2]],$AS$5:$AT$8,2,FALSE),"Error")</f>
        <v>Error</v>
      </c>
      <c r="AZ365" s="1">
        <f>IFERROR(VLOOKUP(San[[#This Row],[Reliability_SL1]],$AS$5:$AT$8,2,FALSE),"Error")</f>
        <v>2</v>
      </c>
      <c r="BA365" s="1">
        <f>IFERROR(VLOOKUP(San[[#This Row],[EnvPro_SL1]],$AS$5:$AT$8,2,FALSE),"Error")</f>
        <v>2</v>
      </c>
    </row>
    <row r="366" spans="2:53">
      <c r="B366" s="133" t="s">
        <v>686</v>
      </c>
      <c r="C366" s="171" t="s">
        <v>1650</v>
      </c>
      <c r="D366" s="171" t="s">
        <v>1646</v>
      </c>
      <c r="E366" s="171" t="s">
        <v>220</v>
      </c>
      <c r="F366" s="172" t="s">
        <v>1641</v>
      </c>
      <c r="G366" s="173" t="s">
        <v>1921</v>
      </c>
      <c r="H366" s="50" t="s">
        <v>1786</v>
      </c>
      <c r="I366" s="50" t="s">
        <v>18</v>
      </c>
      <c r="J366" s="133" t="s">
        <v>1774</v>
      </c>
      <c r="K366" s="50" t="s">
        <v>1754</v>
      </c>
      <c r="L366" s="50" t="s">
        <v>1776</v>
      </c>
      <c r="M366" s="133" t="s">
        <v>1752</v>
      </c>
      <c r="N366" s="133" t="s">
        <v>1601</v>
      </c>
      <c r="O366" s="133" t="s">
        <v>1601</v>
      </c>
      <c r="P366" s="133" t="s">
        <v>1601</v>
      </c>
      <c r="Q366" s="133" t="s">
        <v>1755</v>
      </c>
      <c r="R366" s="142" t="s">
        <v>1601</v>
      </c>
      <c r="S366" s="174" t="s">
        <v>1908</v>
      </c>
      <c r="T366" s="175" t="s">
        <v>1754</v>
      </c>
      <c r="U366" s="133" t="s">
        <v>1756</v>
      </c>
      <c r="V366" s="133" t="s">
        <v>1754</v>
      </c>
      <c r="W366" s="133" t="str">
        <f>IF([Access_Indicator2]="Yes","No service",IF([Access_Indicator3]="Available", "Improved",IF([Access_Indicator4]="No", "Limited",IF(AND([Access_Indicator4]="yes", [Access_Indicator5]&lt;=[Access_Indicator6]),"Basic","Limited"))))</f>
        <v>Improved</v>
      </c>
      <c r="X366" s="133" t="str">
        <f>IF([Use_Indicator1]="", "Fill in data", IF([Use_Indicator1]="All", "Improved", IF([Use_Indicator1]="Some", "Basic", IF([Use_Indicator1]="No use", "No Service"))))</f>
        <v>Improved</v>
      </c>
      <c r="Y366" s="134" t="s">
        <v>1601</v>
      </c>
      <c r="Z366" s="134" t="str">
        <f>IF(S366="No data", "No Data", IF([Reliability_Indicator2]="Yes","No Service", IF(S366="Routine", "Improved", IF(S366="Unreliable", "Basic", IF(S366="No O&amp;M", "No service")))))</f>
        <v>Basic</v>
      </c>
      <c r="AA366" s="133" t="str">
        <f>IF([EnvPro_Indicator1]="", "Fill in data", IF([EnvPro_Indicator1]="Significant pollution", "No service", IF(AND([EnvPro_Indicator1]="Not polluting groundwater &amp; not untreated in river", [EnvPro_Indicator2]="No"),"Basic", IF([EnvPro_Indicator2]="Yes", "Improved"))))</f>
        <v>Basic</v>
      </c>
      <c r="AB366" s="134" t="str">
        <f t="shared" si="5"/>
        <v>Basic</v>
      </c>
      <c r="AC366" s="134" t="str">
        <f>IF(OR(San[[#This Row],[Access_SL1]]="No data",San[[#This Row],[Use_SL1]]="No data",San[[#This Row],[Reliability_SL1]]="No data",San[[#This Row],[EnvPro_SL1]]="No data"),"Incomplete", "Complete")</f>
        <v>Complete</v>
      </c>
      <c r="AD366" s="176">
        <v>0</v>
      </c>
      <c r="AE366" s="176">
        <v>0</v>
      </c>
      <c r="AF366" s="136">
        <v>4.0573126270482023</v>
      </c>
      <c r="AG366" s="136">
        <v>88.310217945089164</v>
      </c>
      <c r="AH366" s="136" t="s">
        <v>1601</v>
      </c>
      <c r="AW366" s="1">
        <f>IFERROR(VLOOKUP(San[[#This Row],[Access_SL1]],$AS$5:$AT$8,2,FALSE),"Error")</f>
        <v>3</v>
      </c>
      <c r="AX366" s="1">
        <f>IFERROR(VLOOKUP(San[[#This Row],[Use_SL1]],$AS$5:$AT$8,2,FALSE),"Error")</f>
        <v>3</v>
      </c>
      <c r="AY366" s="1" t="str">
        <f>IFERROR(VLOOKUP(San[[#This Row],[Use_SL2]],$AS$5:$AT$8,2,FALSE),"Error")</f>
        <v>Error</v>
      </c>
      <c r="AZ366" s="1">
        <f>IFERROR(VLOOKUP(San[[#This Row],[Reliability_SL1]],$AS$5:$AT$8,2,FALSE),"Error")</f>
        <v>2</v>
      </c>
      <c r="BA366" s="1">
        <f>IFERROR(VLOOKUP(San[[#This Row],[EnvPro_SL1]],$AS$5:$AT$8,2,FALSE),"Error")</f>
        <v>2</v>
      </c>
    </row>
    <row r="367" spans="2:53">
      <c r="B367" s="133" t="s">
        <v>687</v>
      </c>
      <c r="C367" s="171" t="s">
        <v>1650</v>
      </c>
      <c r="D367" s="171" t="s">
        <v>1646</v>
      </c>
      <c r="E367" s="171" t="s">
        <v>220</v>
      </c>
      <c r="F367" s="172" t="s">
        <v>1641</v>
      </c>
      <c r="G367" s="173" t="s">
        <v>1838</v>
      </c>
      <c r="H367" s="50" t="s">
        <v>1783</v>
      </c>
      <c r="I367" s="50" t="s">
        <v>18</v>
      </c>
      <c r="J367" s="133" t="s">
        <v>1774</v>
      </c>
      <c r="K367" s="50" t="s">
        <v>1754</v>
      </c>
      <c r="L367" s="50" t="s">
        <v>1776</v>
      </c>
      <c r="M367" s="133" t="s">
        <v>1752</v>
      </c>
      <c r="N367" s="133" t="s">
        <v>1601</v>
      </c>
      <c r="O367" s="133" t="s">
        <v>1601</v>
      </c>
      <c r="P367" s="133" t="s">
        <v>1601</v>
      </c>
      <c r="Q367" s="133" t="s">
        <v>1755</v>
      </c>
      <c r="R367" s="142" t="s">
        <v>1601</v>
      </c>
      <c r="S367" s="174" t="s">
        <v>1908</v>
      </c>
      <c r="T367" s="175" t="s">
        <v>1754</v>
      </c>
      <c r="U367" s="133" t="s">
        <v>1756</v>
      </c>
      <c r="V367" s="133" t="s">
        <v>1754</v>
      </c>
      <c r="W367" s="133" t="str">
        <f>IF([Access_Indicator2]="Yes","No service",IF([Access_Indicator3]="Available", "Improved",IF([Access_Indicator4]="No", "Limited",IF(AND([Access_Indicator4]="yes", [Access_Indicator5]&lt;=[Access_Indicator6]),"Basic","Limited"))))</f>
        <v>Improved</v>
      </c>
      <c r="X367" s="133" t="str">
        <f>IF([Use_Indicator1]="", "Fill in data", IF([Use_Indicator1]="All", "Improved", IF([Use_Indicator1]="Some", "Basic", IF([Use_Indicator1]="No use", "No Service"))))</f>
        <v>Improved</v>
      </c>
      <c r="Y367" s="134" t="s">
        <v>1601</v>
      </c>
      <c r="Z367" s="134" t="str">
        <f>IF(S367="No data", "No Data", IF([Reliability_Indicator2]="Yes","No Service", IF(S367="Routine", "Improved", IF(S367="Unreliable", "Basic", IF(S367="No O&amp;M", "No service")))))</f>
        <v>Basic</v>
      </c>
      <c r="AA367" s="133" t="str">
        <f>IF([EnvPro_Indicator1]="", "Fill in data", IF([EnvPro_Indicator1]="Significant pollution", "No service", IF(AND([EnvPro_Indicator1]="Not polluting groundwater &amp; not untreated in river", [EnvPro_Indicator2]="No"),"Basic", IF([EnvPro_Indicator2]="Yes", "Improved"))))</f>
        <v>Basic</v>
      </c>
      <c r="AB367" s="134" t="str">
        <f t="shared" si="5"/>
        <v>Basic</v>
      </c>
      <c r="AC367" s="134" t="str">
        <f>IF(OR(San[[#This Row],[Access_SL1]]="No data",San[[#This Row],[Use_SL1]]="No data",San[[#This Row],[Reliability_SL1]]="No data",San[[#This Row],[EnvPro_SL1]]="No data"),"Incomplete", "Complete")</f>
        <v>Complete</v>
      </c>
      <c r="AD367" s="176">
        <v>0</v>
      </c>
      <c r="AE367" s="176">
        <v>0</v>
      </c>
      <c r="AF367" s="136">
        <v>4.0573126270482023</v>
      </c>
      <c r="AG367" s="136">
        <v>110.38777243136146</v>
      </c>
      <c r="AH367" s="136">
        <v>5.6609114067364841</v>
      </c>
      <c r="AW367" s="1">
        <f>IFERROR(VLOOKUP(San[[#This Row],[Access_SL1]],$AS$5:$AT$8,2,FALSE),"Error")</f>
        <v>3</v>
      </c>
      <c r="AX367" s="1">
        <f>IFERROR(VLOOKUP(San[[#This Row],[Use_SL1]],$AS$5:$AT$8,2,FALSE),"Error")</f>
        <v>3</v>
      </c>
      <c r="AY367" s="1" t="str">
        <f>IFERROR(VLOOKUP(San[[#This Row],[Use_SL2]],$AS$5:$AT$8,2,FALSE),"Error")</f>
        <v>Error</v>
      </c>
      <c r="AZ367" s="1">
        <f>IFERROR(VLOOKUP(San[[#This Row],[Reliability_SL1]],$AS$5:$AT$8,2,FALSE),"Error")</f>
        <v>2</v>
      </c>
      <c r="BA367" s="1">
        <f>IFERROR(VLOOKUP(San[[#This Row],[EnvPro_SL1]],$AS$5:$AT$8,2,FALSE),"Error")</f>
        <v>2</v>
      </c>
    </row>
    <row r="368" spans="2:53">
      <c r="B368" s="133" t="s">
        <v>688</v>
      </c>
      <c r="C368" s="171" t="s">
        <v>1650</v>
      </c>
      <c r="D368" s="171" t="s">
        <v>1646</v>
      </c>
      <c r="E368" s="171" t="s">
        <v>220</v>
      </c>
      <c r="F368" s="172" t="s">
        <v>1641</v>
      </c>
      <c r="G368" s="173" t="s">
        <v>1922</v>
      </c>
      <c r="H368" s="50" t="s">
        <v>1783</v>
      </c>
      <c r="I368" s="50" t="s">
        <v>18</v>
      </c>
      <c r="J368" s="133" t="s">
        <v>1774</v>
      </c>
      <c r="K368" s="50" t="s">
        <v>1754</v>
      </c>
      <c r="L368" s="50" t="s">
        <v>1776</v>
      </c>
      <c r="M368" s="133" t="s">
        <v>1752</v>
      </c>
      <c r="N368" s="133" t="s">
        <v>1601</v>
      </c>
      <c r="O368" s="133" t="s">
        <v>1601</v>
      </c>
      <c r="P368" s="133" t="s">
        <v>1601</v>
      </c>
      <c r="Q368" s="133" t="s">
        <v>1755</v>
      </c>
      <c r="R368" s="142" t="s">
        <v>1601</v>
      </c>
      <c r="S368" s="174" t="s">
        <v>1601</v>
      </c>
      <c r="T368" s="175" t="s">
        <v>1754</v>
      </c>
      <c r="U368" s="133" t="s">
        <v>1756</v>
      </c>
      <c r="V368" s="133" t="s">
        <v>1754</v>
      </c>
      <c r="W368" s="133" t="str">
        <f>IF([Access_Indicator2]="Yes","No service",IF([Access_Indicator3]="Available", "Improved",IF([Access_Indicator4]="No", "Limited",IF(AND([Access_Indicator4]="yes", [Access_Indicator5]&lt;=[Access_Indicator6]),"Basic","Limited"))))</f>
        <v>Improved</v>
      </c>
      <c r="X368" s="133" t="str">
        <f>IF([Use_Indicator1]="", "Fill in data", IF([Use_Indicator1]="All", "Improved", IF([Use_Indicator1]="Some", "Basic", IF([Use_Indicator1]="No use", "No Service"))))</f>
        <v>Improved</v>
      </c>
      <c r="Y368" s="134" t="s">
        <v>1601</v>
      </c>
      <c r="Z368" s="134" t="str">
        <f>IF(S368="No data", "No Data", IF([Reliability_Indicator2]="Yes","No Service", IF(S368="Routine", "Improved", IF(S368="Unreliable", "Basic", IF(S368="No O&amp;M", "No service")))))</f>
        <v>No Data</v>
      </c>
      <c r="AA368" s="133" t="str">
        <f>IF([EnvPro_Indicator1]="", "Fill in data", IF([EnvPro_Indicator1]="Significant pollution", "No service", IF(AND([EnvPro_Indicator1]="Not polluting groundwater &amp; not untreated in river", [EnvPro_Indicator2]="No"),"Basic", IF([EnvPro_Indicator2]="Yes", "Improved"))))</f>
        <v>Basic</v>
      </c>
      <c r="AB368" s="134" t="str">
        <f t="shared" si="5"/>
        <v>Basic</v>
      </c>
      <c r="AC368" s="134" t="str">
        <f>IF(OR(San[[#This Row],[Access_SL1]]="No data",San[[#This Row],[Use_SL1]]="No data",San[[#This Row],[Reliability_SL1]]="No data",San[[#This Row],[EnvPro_SL1]]="No data"),"Incomplete", "Complete")</f>
        <v>Incomplete</v>
      </c>
      <c r="AD368" s="176">
        <v>0</v>
      </c>
      <c r="AE368" s="176">
        <v>0</v>
      </c>
      <c r="AF368" s="136">
        <v>4.0573126270482023</v>
      </c>
      <c r="AG368" s="136">
        <v>154.54288140390602</v>
      </c>
      <c r="AH368" s="136" t="s">
        <v>1601</v>
      </c>
      <c r="AW368" s="1">
        <f>IFERROR(VLOOKUP(San[[#This Row],[Access_SL1]],$AS$5:$AT$8,2,FALSE),"Error")</f>
        <v>3</v>
      </c>
      <c r="AX368" s="1">
        <f>IFERROR(VLOOKUP(San[[#This Row],[Use_SL1]],$AS$5:$AT$8,2,FALSE),"Error")</f>
        <v>3</v>
      </c>
      <c r="AY368" s="1" t="str">
        <f>IFERROR(VLOOKUP(San[[#This Row],[Use_SL2]],$AS$5:$AT$8,2,FALSE),"Error")</f>
        <v>Error</v>
      </c>
      <c r="AZ368" s="1" t="str">
        <f>IFERROR(VLOOKUP(San[[#This Row],[Reliability_SL1]],$AS$5:$AT$8,2,FALSE),"Error")</f>
        <v>Error</v>
      </c>
      <c r="BA368" s="1">
        <f>IFERROR(VLOOKUP(San[[#This Row],[EnvPro_SL1]],$AS$5:$AT$8,2,FALSE),"Error")</f>
        <v>2</v>
      </c>
    </row>
    <row r="369" spans="2:53">
      <c r="B369" s="133" t="s">
        <v>689</v>
      </c>
      <c r="C369" s="171" t="s">
        <v>1650</v>
      </c>
      <c r="D369" s="171" t="s">
        <v>1646</v>
      </c>
      <c r="E369" s="171" t="s">
        <v>220</v>
      </c>
      <c r="F369" s="172" t="s">
        <v>1641</v>
      </c>
      <c r="G369" s="173" t="s">
        <v>1919</v>
      </c>
      <c r="H369" s="50" t="s">
        <v>1783</v>
      </c>
      <c r="I369" s="50" t="s">
        <v>18</v>
      </c>
      <c r="J369" s="133" t="s">
        <v>1774</v>
      </c>
      <c r="K369" s="50" t="s">
        <v>1754</v>
      </c>
      <c r="L369" s="50" t="s">
        <v>1776</v>
      </c>
      <c r="M369" s="133" t="s">
        <v>1752</v>
      </c>
      <c r="N369" s="133" t="s">
        <v>1601</v>
      </c>
      <c r="O369" s="133" t="s">
        <v>1601</v>
      </c>
      <c r="P369" s="133" t="s">
        <v>1601</v>
      </c>
      <c r="Q369" s="133" t="s">
        <v>1755</v>
      </c>
      <c r="R369" s="142" t="s">
        <v>1601</v>
      </c>
      <c r="S369" s="174" t="s">
        <v>1908</v>
      </c>
      <c r="T369" s="175" t="s">
        <v>1754</v>
      </c>
      <c r="U369" s="133" t="s">
        <v>1756</v>
      </c>
      <c r="V369" s="133" t="s">
        <v>1754</v>
      </c>
      <c r="W369" s="133" t="str">
        <f>IF([Access_Indicator2]="Yes","No service",IF([Access_Indicator3]="Available", "Improved",IF([Access_Indicator4]="No", "Limited",IF(AND([Access_Indicator4]="yes", [Access_Indicator5]&lt;=[Access_Indicator6]),"Basic","Limited"))))</f>
        <v>Improved</v>
      </c>
      <c r="X369" s="133" t="str">
        <f>IF([Use_Indicator1]="", "Fill in data", IF([Use_Indicator1]="All", "Improved", IF([Use_Indicator1]="Some", "Basic", IF([Use_Indicator1]="No use", "No Service"))))</f>
        <v>Improved</v>
      </c>
      <c r="Y369" s="134" t="s">
        <v>1601</v>
      </c>
      <c r="Z369" s="134" t="str">
        <f>IF(S369="No data", "No Data", IF([Reliability_Indicator2]="Yes","No Service", IF(S369="Routine", "Improved", IF(S369="Unreliable", "Basic", IF(S369="No O&amp;M", "No service")))))</f>
        <v>Basic</v>
      </c>
      <c r="AA369" s="133" t="str">
        <f>IF([EnvPro_Indicator1]="", "Fill in data", IF([EnvPro_Indicator1]="Significant pollution", "No service", IF(AND([EnvPro_Indicator1]="Not polluting groundwater &amp; not untreated in river", [EnvPro_Indicator2]="No"),"Basic", IF([EnvPro_Indicator2]="Yes", "Improved"))))</f>
        <v>Basic</v>
      </c>
      <c r="AB369" s="134" t="str">
        <f t="shared" si="5"/>
        <v>Basic</v>
      </c>
      <c r="AC369" s="134" t="str">
        <f>IF(OR(San[[#This Row],[Access_SL1]]="No data",San[[#This Row],[Use_SL1]]="No data",San[[#This Row],[Reliability_SL1]]="No data",San[[#This Row],[EnvPro_SL1]]="No data"),"Incomplete", "Complete")</f>
        <v>Complete</v>
      </c>
      <c r="AD369" s="176">
        <v>0</v>
      </c>
      <c r="AE369" s="176">
        <v>0</v>
      </c>
      <c r="AF369" s="136">
        <v>4.0573126270482023</v>
      </c>
      <c r="AG369" s="136">
        <v>128.78573450325501</v>
      </c>
      <c r="AH369" s="136">
        <v>53.071044438154537</v>
      </c>
      <c r="AW369" s="1">
        <f>IFERROR(VLOOKUP(San[[#This Row],[Access_SL1]],$AS$5:$AT$8,2,FALSE),"Error")</f>
        <v>3</v>
      </c>
      <c r="AX369" s="1">
        <f>IFERROR(VLOOKUP(San[[#This Row],[Use_SL1]],$AS$5:$AT$8,2,FALSE),"Error")</f>
        <v>3</v>
      </c>
      <c r="AY369" s="1" t="str">
        <f>IFERROR(VLOOKUP(San[[#This Row],[Use_SL2]],$AS$5:$AT$8,2,FALSE),"Error")</f>
        <v>Error</v>
      </c>
      <c r="AZ369" s="1">
        <f>IFERROR(VLOOKUP(San[[#This Row],[Reliability_SL1]],$AS$5:$AT$8,2,FALSE),"Error")</f>
        <v>2</v>
      </c>
      <c r="BA369" s="1">
        <f>IFERROR(VLOOKUP(San[[#This Row],[EnvPro_SL1]],$AS$5:$AT$8,2,FALSE),"Error")</f>
        <v>2</v>
      </c>
    </row>
    <row r="370" spans="2:53">
      <c r="B370" s="133" t="s">
        <v>690</v>
      </c>
      <c r="C370" s="171" t="s">
        <v>1650</v>
      </c>
      <c r="D370" s="171" t="s">
        <v>1646</v>
      </c>
      <c r="E370" s="171" t="s">
        <v>220</v>
      </c>
      <c r="F370" s="172" t="s">
        <v>1641</v>
      </c>
      <c r="G370" s="173" t="s">
        <v>1795</v>
      </c>
      <c r="H370" s="50" t="s">
        <v>1783</v>
      </c>
      <c r="I370" s="50" t="s">
        <v>18</v>
      </c>
      <c r="J370" s="133" t="s">
        <v>1774</v>
      </c>
      <c r="K370" s="50" t="s">
        <v>1754</v>
      </c>
      <c r="L370" s="50" t="s">
        <v>1776</v>
      </c>
      <c r="M370" s="133" t="s">
        <v>1752</v>
      </c>
      <c r="N370" s="133" t="s">
        <v>1601</v>
      </c>
      <c r="O370" s="133" t="s">
        <v>1601</v>
      </c>
      <c r="P370" s="133" t="s">
        <v>1601</v>
      </c>
      <c r="Q370" s="133" t="s">
        <v>1755</v>
      </c>
      <c r="R370" s="142" t="s">
        <v>1601</v>
      </c>
      <c r="S370" s="174" t="s">
        <v>1908</v>
      </c>
      <c r="T370" s="175" t="s">
        <v>1754</v>
      </c>
      <c r="U370" s="133" t="s">
        <v>1756</v>
      </c>
      <c r="V370" s="133" t="s">
        <v>1754</v>
      </c>
      <c r="W370" s="133" t="str">
        <f>IF([Access_Indicator2]="Yes","No service",IF([Access_Indicator3]="Available", "Improved",IF([Access_Indicator4]="No", "Limited",IF(AND([Access_Indicator4]="yes", [Access_Indicator5]&lt;=[Access_Indicator6]),"Basic","Limited"))))</f>
        <v>Improved</v>
      </c>
      <c r="X370" s="133" t="str">
        <f>IF([Use_Indicator1]="", "Fill in data", IF([Use_Indicator1]="All", "Improved", IF([Use_Indicator1]="Some", "Basic", IF([Use_Indicator1]="No use", "No Service"))))</f>
        <v>Improved</v>
      </c>
      <c r="Y370" s="134" t="s">
        <v>1601</v>
      </c>
      <c r="Z370" s="134" t="str">
        <f>IF(S370="No data", "No Data", IF([Reliability_Indicator2]="Yes","No Service", IF(S370="Routine", "Improved", IF(S370="Unreliable", "Basic", IF(S370="No O&amp;M", "No service")))))</f>
        <v>Basic</v>
      </c>
      <c r="AA370" s="133" t="str">
        <f>IF([EnvPro_Indicator1]="", "Fill in data", IF([EnvPro_Indicator1]="Significant pollution", "No service", IF(AND([EnvPro_Indicator1]="Not polluting groundwater &amp; not untreated in river", [EnvPro_Indicator2]="No"),"Basic", IF([EnvPro_Indicator2]="Yes", "Improved"))))</f>
        <v>Basic</v>
      </c>
      <c r="AB370" s="134" t="str">
        <f t="shared" si="5"/>
        <v>Basic</v>
      </c>
      <c r="AC370" s="134" t="str">
        <f>IF(OR(San[[#This Row],[Access_SL1]]="No data",San[[#This Row],[Use_SL1]]="No data",San[[#This Row],[Reliability_SL1]]="No data",San[[#This Row],[EnvPro_SL1]]="No data"),"Incomplete", "Complete")</f>
        <v>Complete</v>
      </c>
      <c r="AD370" s="176">
        <v>0</v>
      </c>
      <c r="AE370" s="176">
        <v>0</v>
      </c>
      <c r="AF370" s="136">
        <v>4.0573126270482023</v>
      </c>
      <c r="AG370" s="136">
        <v>55.193886215680728</v>
      </c>
      <c r="AH370" s="136">
        <v>14.152278516841211</v>
      </c>
      <c r="AW370" s="1">
        <f>IFERROR(VLOOKUP(San[[#This Row],[Access_SL1]],$AS$5:$AT$8,2,FALSE),"Error")</f>
        <v>3</v>
      </c>
      <c r="AX370" s="1">
        <f>IFERROR(VLOOKUP(San[[#This Row],[Use_SL1]],$AS$5:$AT$8,2,FALSE),"Error")</f>
        <v>3</v>
      </c>
      <c r="AY370" s="1" t="str">
        <f>IFERROR(VLOOKUP(San[[#This Row],[Use_SL2]],$AS$5:$AT$8,2,FALSE),"Error")</f>
        <v>Error</v>
      </c>
      <c r="AZ370" s="1">
        <f>IFERROR(VLOOKUP(San[[#This Row],[Reliability_SL1]],$AS$5:$AT$8,2,FALSE),"Error")</f>
        <v>2</v>
      </c>
      <c r="BA370" s="1">
        <f>IFERROR(VLOOKUP(San[[#This Row],[EnvPro_SL1]],$AS$5:$AT$8,2,FALSE),"Error")</f>
        <v>2</v>
      </c>
    </row>
    <row r="371" spans="2:53">
      <c r="B371" s="133" t="s">
        <v>691</v>
      </c>
      <c r="C371" s="171" t="s">
        <v>1650</v>
      </c>
      <c r="D371" s="171" t="s">
        <v>1646</v>
      </c>
      <c r="E371" s="171" t="s">
        <v>220</v>
      </c>
      <c r="F371" s="172" t="s">
        <v>1641</v>
      </c>
      <c r="G371" s="173" t="s">
        <v>1796</v>
      </c>
      <c r="H371" s="50" t="s">
        <v>1783</v>
      </c>
      <c r="I371" s="50" t="s">
        <v>18</v>
      </c>
      <c r="J371" s="133" t="s">
        <v>1774</v>
      </c>
      <c r="K371" s="50" t="s">
        <v>1754</v>
      </c>
      <c r="L371" s="50" t="s">
        <v>1776</v>
      </c>
      <c r="M371" s="133" t="s">
        <v>1752</v>
      </c>
      <c r="N371" s="133" t="s">
        <v>1601</v>
      </c>
      <c r="O371" s="133" t="s">
        <v>1601</v>
      </c>
      <c r="P371" s="133" t="s">
        <v>1601</v>
      </c>
      <c r="Q371" s="133" t="s">
        <v>1755</v>
      </c>
      <c r="R371" s="142" t="s">
        <v>1601</v>
      </c>
      <c r="S371" s="174" t="s">
        <v>1908</v>
      </c>
      <c r="T371" s="175" t="s">
        <v>1754</v>
      </c>
      <c r="U371" s="133" t="s">
        <v>1756</v>
      </c>
      <c r="V371" s="133" t="s">
        <v>1754</v>
      </c>
      <c r="W371" s="133" t="str">
        <f>IF([Access_Indicator2]="Yes","No service",IF([Access_Indicator3]="Available", "Improved",IF([Access_Indicator4]="No", "Limited",IF(AND([Access_Indicator4]="yes", [Access_Indicator5]&lt;=[Access_Indicator6]),"Basic","Limited"))))</f>
        <v>Improved</v>
      </c>
      <c r="X371" s="133" t="str">
        <f>IF([Use_Indicator1]="", "Fill in data", IF([Use_Indicator1]="All", "Improved", IF([Use_Indicator1]="Some", "Basic", IF([Use_Indicator1]="No use", "No Service"))))</f>
        <v>Improved</v>
      </c>
      <c r="Y371" s="134" t="s">
        <v>1601</v>
      </c>
      <c r="Z371" s="134" t="str">
        <f>IF(S371="No data", "No Data", IF([Reliability_Indicator2]="Yes","No Service", IF(S371="Routine", "Improved", IF(S371="Unreliable", "Basic", IF(S371="No O&amp;M", "No service")))))</f>
        <v>Basic</v>
      </c>
      <c r="AA371" s="133" t="str">
        <f>IF([EnvPro_Indicator1]="", "Fill in data", IF([EnvPro_Indicator1]="Significant pollution", "No service", IF(AND([EnvPro_Indicator1]="Not polluting groundwater &amp; not untreated in river", [EnvPro_Indicator2]="No"),"Basic", IF([EnvPro_Indicator2]="Yes", "Improved"))))</f>
        <v>Basic</v>
      </c>
      <c r="AB371" s="134" t="str">
        <f t="shared" si="5"/>
        <v>Basic</v>
      </c>
      <c r="AC371" s="134" t="str">
        <f>IF(OR(San[[#This Row],[Access_SL1]]="No data",San[[#This Row],[Use_SL1]]="No data",San[[#This Row],[Reliability_SL1]]="No data",San[[#This Row],[EnvPro_SL1]]="No data"),"Incomplete", "Complete")</f>
        <v>Complete</v>
      </c>
      <c r="AD371" s="176">
        <v>0</v>
      </c>
      <c r="AE371" s="176">
        <v>0</v>
      </c>
      <c r="AF371" s="136">
        <v>4.0573126270482023</v>
      </c>
      <c r="AG371" s="136">
        <v>55.193886215680728</v>
      </c>
      <c r="AH371" s="136" t="s">
        <v>1601</v>
      </c>
      <c r="AW371" s="1">
        <f>IFERROR(VLOOKUP(San[[#This Row],[Access_SL1]],$AS$5:$AT$8,2,FALSE),"Error")</f>
        <v>3</v>
      </c>
      <c r="AX371" s="1">
        <f>IFERROR(VLOOKUP(San[[#This Row],[Use_SL1]],$AS$5:$AT$8,2,FALSE),"Error")</f>
        <v>3</v>
      </c>
      <c r="AY371" s="1" t="str">
        <f>IFERROR(VLOOKUP(San[[#This Row],[Use_SL2]],$AS$5:$AT$8,2,FALSE),"Error")</f>
        <v>Error</v>
      </c>
      <c r="AZ371" s="1">
        <f>IFERROR(VLOOKUP(San[[#This Row],[Reliability_SL1]],$AS$5:$AT$8,2,FALSE),"Error")</f>
        <v>2</v>
      </c>
      <c r="BA371" s="1">
        <f>IFERROR(VLOOKUP(San[[#This Row],[EnvPro_SL1]],$AS$5:$AT$8,2,FALSE),"Error")</f>
        <v>2</v>
      </c>
    </row>
    <row r="372" spans="2:53">
      <c r="B372" s="133" t="s">
        <v>692</v>
      </c>
      <c r="C372" s="171" t="s">
        <v>1650</v>
      </c>
      <c r="D372" s="171" t="s">
        <v>1646</v>
      </c>
      <c r="E372" s="171" t="s">
        <v>220</v>
      </c>
      <c r="F372" s="172" t="s">
        <v>1641</v>
      </c>
      <c r="G372" s="173" t="s">
        <v>1797</v>
      </c>
      <c r="H372" s="50" t="s">
        <v>1783</v>
      </c>
      <c r="I372" s="50" t="s">
        <v>18</v>
      </c>
      <c r="J372" s="133" t="s">
        <v>1818</v>
      </c>
      <c r="K372" s="50" t="s">
        <v>1754</v>
      </c>
      <c r="L372" s="50" t="s">
        <v>1753</v>
      </c>
      <c r="M372" s="133" t="s">
        <v>1752</v>
      </c>
      <c r="N372" s="133" t="s">
        <v>1601</v>
      </c>
      <c r="O372" s="133" t="s">
        <v>1601</v>
      </c>
      <c r="P372" s="133" t="s">
        <v>1601</v>
      </c>
      <c r="Q372" s="133" t="s">
        <v>1755</v>
      </c>
      <c r="R372" s="142" t="s">
        <v>1601</v>
      </c>
      <c r="S372" s="174" t="s">
        <v>1601</v>
      </c>
      <c r="T372" s="175" t="s">
        <v>1601</v>
      </c>
      <c r="U372" s="133" t="s">
        <v>1756</v>
      </c>
      <c r="V372" s="133" t="s">
        <v>1754</v>
      </c>
      <c r="W372" s="133" t="str">
        <f>IF([Access_Indicator2]="Yes","No service",IF([Access_Indicator3]="Available", "Improved",IF([Access_Indicator4]="No", "Limited",IF(AND([Access_Indicator4]="yes", [Access_Indicator5]&lt;=[Access_Indicator6]),"Basic","Limited"))))</f>
        <v>Basic</v>
      </c>
      <c r="X372" s="133" t="str">
        <f>IF([Use_Indicator1]="", "Fill in data", IF([Use_Indicator1]="All", "Improved", IF([Use_Indicator1]="Some", "Basic", IF([Use_Indicator1]="No use", "No Service"))))</f>
        <v>Improved</v>
      </c>
      <c r="Y372" s="134" t="s">
        <v>1601</v>
      </c>
      <c r="Z372" s="134" t="str">
        <f>IF(S372="No data", "No Data", IF([Reliability_Indicator2]="Yes","No Service", IF(S372="Routine", "Improved", IF(S372="Unreliable", "Basic", IF(S372="No O&amp;M", "No service")))))</f>
        <v>No Data</v>
      </c>
      <c r="AA372" s="133" t="str">
        <f>IF([EnvPro_Indicator1]="", "Fill in data", IF([EnvPro_Indicator1]="Significant pollution", "No service", IF(AND([EnvPro_Indicator1]="Not polluting groundwater &amp; not untreated in river", [EnvPro_Indicator2]="No"),"Basic", IF([EnvPro_Indicator2]="Yes", "Improved"))))</f>
        <v>Basic</v>
      </c>
      <c r="AB372" s="134" t="str">
        <f t="shared" si="5"/>
        <v>Basic</v>
      </c>
      <c r="AC372" s="134" t="str">
        <f>IF(OR(San[[#This Row],[Access_SL1]]="No data",San[[#This Row],[Use_SL1]]="No data",San[[#This Row],[Reliability_SL1]]="No data",San[[#This Row],[EnvPro_SL1]]="No data"),"Incomplete", "Complete")</f>
        <v>Incomplete</v>
      </c>
      <c r="AD372" s="176">
        <v>0</v>
      </c>
      <c r="AE372" s="176">
        <v>0</v>
      </c>
      <c r="AF372" s="136">
        <v>4.0573126270482023</v>
      </c>
      <c r="AG372" s="136">
        <v>73.591848287574294</v>
      </c>
      <c r="AH372" s="136" t="s">
        <v>1601</v>
      </c>
      <c r="AW372" s="1">
        <f>IFERROR(VLOOKUP(San[[#This Row],[Access_SL1]],$AS$5:$AT$8,2,FALSE),"Error")</f>
        <v>2</v>
      </c>
      <c r="AX372" s="1">
        <f>IFERROR(VLOOKUP(San[[#This Row],[Use_SL1]],$AS$5:$AT$8,2,FALSE),"Error")</f>
        <v>3</v>
      </c>
      <c r="AY372" s="1" t="str">
        <f>IFERROR(VLOOKUP(San[[#This Row],[Use_SL2]],$AS$5:$AT$8,2,FALSE),"Error")</f>
        <v>Error</v>
      </c>
      <c r="AZ372" s="1" t="str">
        <f>IFERROR(VLOOKUP(San[[#This Row],[Reliability_SL1]],$AS$5:$AT$8,2,FALSE),"Error")</f>
        <v>Error</v>
      </c>
      <c r="BA372" s="1">
        <f>IFERROR(VLOOKUP(San[[#This Row],[EnvPro_SL1]],$AS$5:$AT$8,2,FALSE),"Error")</f>
        <v>2</v>
      </c>
    </row>
    <row r="373" spans="2:53">
      <c r="B373" s="133" t="s">
        <v>693</v>
      </c>
      <c r="C373" s="171" t="s">
        <v>1650</v>
      </c>
      <c r="D373" s="171" t="s">
        <v>1646</v>
      </c>
      <c r="E373" s="171" t="s">
        <v>220</v>
      </c>
      <c r="F373" s="172" t="s">
        <v>1641</v>
      </c>
      <c r="G373" s="173" t="s">
        <v>1798</v>
      </c>
      <c r="H373" s="50" t="s">
        <v>1783</v>
      </c>
      <c r="I373" s="50" t="s">
        <v>18</v>
      </c>
      <c r="J373" s="133" t="s">
        <v>1774</v>
      </c>
      <c r="K373" s="50" t="s">
        <v>1754</v>
      </c>
      <c r="L373" s="50" t="s">
        <v>1776</v>
      </c>
      <c r="M373" s="133" t="s">
        <v>1752</v>
      </c>
      <c r="N373" s="133" t="s">
        <v>1601</v>
      </c>
      <c r="O373" s="133" t="s">
        <v>1601</v>
      </c>
      <c r="P373" s="133" t="s">
        <v>1601</v>
      </c>
      <c r="Q373" s="133" t="s">
        <v>1755</v>
      </c>
      <c r="R373" s="142" t="s">
        <v>1601</v>
      </c>
      <c r="S373" s="174" t="s">
        <v>1908</v>
      </c>
      <c r="T373" s="175" t="s">
        <v>1754</v>
      </c>
      <c r="U373" s="133" t="s">
        <v>1756</v>
      </c>
      <c r="V373" s="133" t="s">
        <v>1754</v>
      </c>
      <c r="W373" s="133" t="str">
        <f>IF([Access_Indicator2]="Yes","No service",IF([Access_Indicator3]="Available", "Improved",IF([Access_Indicator4]="No", "Limited",IF(AND([Access_Indicator4]="yes", [Access_Indicator5]&lt;=[Access_Indicator6]),"Basic","Limited"))))</f>
        <v>Improved</v>
      </c>
      <c r="X373" s="133" t="str">
        <f>IF([Use_Indicator1]="", "Fill in data", IF([Use_Indicator1]="All", "Improved", IF([Use_Indicator1]="Some", "Basic", IF([Use_Indicator1]="No use", "No Service"))))</f>
        <v>Improved</v>
      </c>
      <c r="Y373" s="134" t="s">
        <v>1601</v>
      </c>
      <c r="Z373" s="134" t="str">
        <f>IF(S373="No data", "No Data", IF([Reliability_Indicator2]="Yes","No Service", IF(S373="Routine", "Improved", IF(S373="Unreliable", "Basic", IF(S373="No O&amp;M", "No service")))))</f>
        <v>Basic</v>
      </c>
      <c r="AA373" s="133" t="str">
        <f>IF([EnvPro_Indicator1]="", "Fill in data", IF([EnvPro_Indicator1]="Significant pollution", "No service", IF(AND([EnvPro_Indicator1]="Not polluting groundwater &amp; not untreated in river", [EnvPro_Indicator2]="No"),"Basic", IF([EnvPro_Indicator2]="Yes", "Improved"))))</f>
        <v>Basic</v>
      </c>
      <c r="AB373" s="134" t="str">
        <f t="shared" si="5"/>
        <v>Basic</v>
      </c>
      <c r="AC373" s="134" t="str">
        <f>IF(OR(San[[#This Row],[Access_SL1]]="No data",San[[#This Row],[Use_SL1]]="No data",San[[#This Row],[Reliability_SL1]]="No data",San[[#This Row],[EnvPro_SL1]]="No data"),"Incomplete", "Complete")</f>
        <v>Complete</v>
      </c>
      <c r="AD373" s="176">
        <v>0</v>
      </c>
      <c r="AE373" s="176">
        <v>0</v>
      </c>
      <c r="AF373" s="136">
        <v>4.0573126270482023</v>
      </c>
      <c r="AG373" s="136">
        <v>73.591848287574294</v>
      </c>
      <c r="AH373" s="136" t="s">
        <v>1601</v>
      </c>
      <c r="AW373" s="1">
        <f>IFERROR(VLOOKUP(San[[#This Row],[Access_SL1]],$AS$5:$AT$8,2,FALSE),"Error")</f>
        <v>3</v>
      </c>
      <c r="AX373" s="1">
        <f>IFERROR(VLOOKUP(San[[#This Row],[Use_SL1]],$AS$5:$AT$8,2,FALSE),"Error")</f>
        <v>3</v>
      </c>
      <c r="AY373" s="1" t="str">
        <f>IFERROR(VLOOKUP(San[[#This Row],[Use_SL2]],$AS$5:$AT$8,2,FALSE),"Error")</f>
        <v>Error</v>
      </c>
      <c r="AZ373" s="1">
        <f>IFERROR(VLOOKUP(San[[#This Row],[Reliability_SL1]],$AS$5:$AT$8,2,FALSE),"Error")</f>
        <v>2</v>
      </c>
      <c r="BA373" s="1">
        <f>IFERROR(VLOOKUP(San[[#This Row],[EnvPro_SL1]],$AS$5:$AT$8,2,FALSE),"Error")</f>
        <v>2</v>
      </c>
    </row>
    <row r="374" spans="2:53">
      <c r="B374" s="133" t="s">
        <v>694</v>
      </c>
      <c r="C374" s="171" t="s">
        <v>1650</v>
      </c>
      <c r="D374" s="171" t="s">
        <v>1646</v>
      </c>
      <c r="E374" s="171" t="s">
        <v>220</v>
      </c>
      <c r="F374" s="172" t="s">
        <v>1641</v>
      </c>
      <c r="G374" s="173" t="s">
        <v>1799</v>
      </c>
      <c r="H374" s="50" t="s">
        <v>1783</v>
      </c>
      <c r="I374" s="50" t="s">
        <v>18</v>
      </c>
      <c r="J374" s="133" t="s">
        <v>1774</v>
      </c>
      <c r="K374" s="50" t="s">
        <v>1754</v>
      </c>
      <c r="L374" s="50" t="s">
        <v>1776</v>
      </c>
      <c r="M374" s="133" t="s">
        <v>1752</v>
      </c>
      <c r="N374" s="133" t="s">
        <v>1601</v>
      </c>
      <c r="O374" s="133" t="s">
        <v>1601</v>
      </c>
      <c r="P374" s="133" t="s">
        <v>1601</v>
      </c>
      <c r="Q374" s="133" t="s">
        <v>1755</v>
      </c>
      <c r="R374" s="142" t="s">
        <v>1601</v>
      </c>
      <c r="S374" s="174" t="s">
        <v>1777</v>
      </c>
      <c r="T374" s="175" t="s">
        <v>1754</v>
      </c>
      <c r="U374" s="133" t="s">
        <v>1756</v>
      </c>
      <c r="V374" s="133" t="s">
        <v>1754</v>
      </c>
      <c r="W374" s="133" t="str">
        <f>IF([Access_Indicator2]="Yes","No service",IF([Access_Indicator3]="Available", "Improved",IF([Access_Indicator4]="No", "Limited",IF(AND([Access_Indicator4]="yes", [Access_Indicator5]&lt;=[Access_Indicator6]),"Basic","Limited"))))</f>
        <v>Improved</v>
      </c>
      <c r="X374" s="133" t="str">
        <f>IF([Use_Indicator1]="", "Fill in data", IF([Use_Indicator1]="All", "Improved", IF([Use_Indicator1]="Some", "Basic", IF([Use_Indicator1]="No use", "No Service"))))</f>
        <v>Improved</v>
      </c>
      <c r="Y374" s="134" t="s">
        <v>1601</v>
      </c>
      <c r="Z374" s="134" t="str">
        <f>IF(S374="No data", "No Data", IF([Reliability_Indicator2]="Yes","No Service", IF(S374="Routine", "Improved", IF(S374="Unreliable", "Basic", IF(S374="No O&amp;M", "No service")))))</f>
        <v>No service</v>
      </c>
      <c r="AA374" s="133" t="str">
        <f>IF([EnvPro_Indicator1]="", "Fill in data", IF([EnvPro_Indicator1]="Significant pollution", "No service", IF(AND([EnvPro_Indicator1]="Not polluting groundwater &amp; not untreated in river", [EnvPro_Indicator2]="No"),"Basic", IF([EnvPro_Indicator2]="Yes", "Improved"))))</f>
        <v>Basic</v>
      </c>
      <c r="AB374" s="134" t="str">
        <f t="shared" si="5"/>
        <v>No Service</v>
      </c>
      <c r="AC374" s="134" t="str">
        <f>IF(OR(San[[#This Row],[Access_SL1]]="No data",San[[#This Row],[Use_SL1]]="No data",San[[#This Row],[Reliability_SL1]]="No data",San[[#This Row],[EnvPro_SL1]]="No data"),"Incomplete", "Complete")</f>
        <v>Complete</v>
      </c>
      <c r="AD374" s="176">
        <v>0</v>
      </c>
      <c r="AE374" s="176">
        <v>0</v>
      </c>
      <c r="AF374" s="136">
        <v>4.0573126270482023</v>
      </c>
      <c r="AG374" s="136">
        <v>55.193886215680728</v>
      </c>
      <c r="AH374" s="136">
        <v>0</v>
      </c>
      <c r="AW374" s="1">
        <f>IFERROR(VLOOKUP(San[[#This Row],[Access_SL1]],$AS$5:$AT$8,2,FALSE),"Error")</f>
        <v>3</v>
      </c>
      <c r="AX374" s="1">
        <f>IFERROR(VLOOKUP(San[[#This Row],[Use_SL1]],$AS$5:$AT$8,2,FALSE),"Error")</f>
        <v>3</v>
      </c>
      <c r="AY374" s="1" t="str">
        <f>IFERROR(VLOOKUP(San[[#This Row],[Use_SL2]],$AS$5:$AT$8,2,FALSE),"Error")</f>
        <v>Error</v>
      </c>
      <c r="AZ374" s="1">
        <f>IFERROR(VLOOKUP(San[[#This Row],[Reliability_SL1]],$AS$5:$AT$8,2,FALSE),"Error")</f>
        <v>0</v>
      </c>
      <c r="BA374" s="1">
        <f>IFERROR(VLOOKUP(San[[#This Row],[EnvPro_SL1]],$AS$5:$AT$8,2,FALSE),"Error")</f>
        <v>2</v>
      </c>
    </row>
    <row r="375" spans="2:53">
      <c r="B375" s="133" t="s">
        <v>695</v>
      </c>
      <c r="C375" s="171" t="s">
        <v>1650</v>
      </c>
      <c r="D375" s="171" t="s">
        <v>1646</v>
      </c>
      <c r="E375" s="171" t="s">
        <v>220</v>
      </c>
      <c r="F375" s="172" t="s">
        <v>1641</v>
      </c>
      <c r="G375" s="173" t="s">
        <v>1800</v>
      </c>
      <c r="H375" s="50" t="s">
        <v>1783</v>
      </c>
      <c r="I375" s="50" t="s">
        <v>18</v>
      </c>
      <c r="J375" s="133" t="s">
        <v>1772</v>
      </c>
      <c r="K375" s="50" t="s">
        <v>1754</v>
      </c>
      <c r="L375" s="50" t="s">
        <v>1753</v>
      </c>
      <c r="M375" s="133" t="s">
        <v>1752</v>
      </c>
      <c r="N375" s="133" t="s">
        <v>1601</v>
      </c>
      <c r="O375" s="133" t="s">
        <v>1601</v>
      </c>
      <c r="P375" s="133" t="s">
        <v>1601</v>
      </c>
      <c r="Q375" s="133" t="s">
        <v>1755</v>
      </c>
      <c r="R375" s="142" t="s">
        <v>1601</v>
      </c>
      <c r="S375" s="174" t="s">
        <v>1601</v>
      </c>
      <c r="T375" s="175" t="s">
        <v>1752</v>
      </c>
      <c r="U375" s="133" t="s">
        <v>1756</v>
      </c>
      <c r="V375" s="133" t="s">
        <v>1754</v>
      </c>
      <c r="W375" s="133" t="str">
        <f>IF([Access_Indicator2]="Yes","No service",IF([Access_Indicator3]="Available", "Improved",IF([Access_Indicator4]="No", "Limited",IF(AND([Access_Indicator4]="yes", [Access_Indicator5]&lt;=[Access_Indicator6]),"Basic","Limited"))))</f>
        <v>Basic</v>
      </c>
      <c r="X375" s="133" t="str">
        <f>IF([Use_Indicator1]="", "Fill in data", IF([Use_Indicator1]="All", "Improved", IF([Use_Indicator1]="Some", "Basic", IF([Use_Indicator1]="No use", "No Service"))))</f>
        <v>Improved</v>
      </c>
      <c r="Y375" s="134" t="s">
        <v>1601</v>
      </c>
      <c r="Z375" s="134" t="str">
        <f>IF(S375="No data", "No Data", IF([Reliability_Indicator2]="Yes","No Service", IF(S375="Routine", "Improved", IF(S375="Unreliable", "Basic", IF(S375="No O&amp;M", "No service")))))</f>
        <v>No Data</v>
      </c>
      <c r="AA375" s="133" t="str">
        <f>IF([EnvPro_Indicator1]="", "Fill in data", IF([EnvPro_Indicator1]="Significant pollution", "No service", IF(AND([EnvPro_Indicator1]="Not polluting groundwater &amp; not untreated in river", [EnvPro_Indicator2]="No"),"Basic", IF([EnvPro_Indicator2]="Yes", "Improved"))))</f>
        <v>Basic</v>
      </c>
      <c r="AB375" s="134" t="str">
        <f t="shared" si="5"/>
        <v>Basic</v>
      </c>
      <c r="AC375" s="134" t="str">
        <f>IF(OR(San[[#This Row],[Access_SL1]]="No data",San[[#This Row],[Use_SL1]]="No data",San[[#This Row],[Reliability_SL1]]="No data",San[[#This Row],[EnvPro_SL1]]="No data"),"Incomplete", "Complete")</f>
        <v>Incomplete</v>
      </c>
      <c r="AD375" s="176">
        <v>0</v>
      </c>
      <c r="AE375" s="176">
        <v>0</v>
      </c>
      <c r="AF375" s="136">
        <v>4.0573126270482023</v>
      </c>
      <c r="AG375" s="136">
        <v>110.38777243136146</v>
      </c>
      <c r="AH375" s="136" t="s">
        <v>1601</v>
      </c>
      <c r="AW375" s="1">
        <f>IFERROR(VLOOKUP(San[[#This Row],[Access_SL1]],$AS$5:$AT$8,2,FALSE),"Error")</f>
        <v>2</v>
      </c>
      <c r="AX375" s="1">
        <f>IFERROR(VLOOKUP(San[[#This Row],[Use_SL1]],$AS$5:$AT$8,2,FALSE),"Error")</f>
        <v>3</v>
      </c>
      <c r="AY375" s="1" t="str">
        <f>IFERROR(VLOOKUP(San[[#This Row],[Use_SL2]],$AS$5:$AT$8,2,FALSE),"Error")</f>
        <v>Error</v>
      </c>
      <c r="AZ375" s="1" t="str">
        <f>IFERROR(VLOOKUP(San[[#This Row],[Reliability_SL1]],$AS$5:$AT$8,2,FALSE),"Error")</f>
        <v>Error</v>
      </c>
      <c r="BA375" s="1">
        <f>IFERROR(VLOOKUP(San[[#This Row],[EnvPro_SL1]],$AS$5:$AT$8,2,FALSE),"Error")</f>
        <v>2</v>
      </c>
    </row>
    <row r="376" spans="2:53">
      <c r="B376" s="133" t="s">
        <v>696</v>
      </c>
      <c r="C376" s="171" t="s">
        <v>1650</v>
      </c>
      <c r="D376" s="171" t="s">
        <v>1646</v>
      </c>
      <c r="E376" s="171" t="s">
        <v>220</v>
      </c>
      <c r="F376" s="172" t="s">
        <v>1641</v>
      </c>
      <c r="G376" s="173" t="s">
        <v>1803</v>
      </c>
      <c r="H376" s="50" t="s">
        <v>1786</v>
      </c>
      <c r="I376" s="50" t="s">
        <v>18</v>
      </c>
      <c r="J376" s="133" t="s">
        <v>1772</v>
      </c>
      <c r="K376" s="50" t="s">
        <v>1754</v>
      </c>
      <c r="L376" s="50" t="s">
        <v>1753</v>
      </c>
      <c r="M376" s="133" t="s">
        <v>1752</v>
      </c>
      <c r="N376" s="133" t="s">
        <v>1601</v>
      </c>
      <c r="O376" s="133" t="s">
        <v>1601</v>
      </c>
      <c r="P376" s="133" t="s">
        <v>1601</v>
      </c>
      <c r="Q376" s="133" t="s">
        <v>1755</v>
      </c>
      <c r="R376" s="142" t="s">
        <v>1601</v>
      </c>
      <c r="S376" s="174" t="s">
        <v>1601</v>
      </c>
      <c r="T376" s="175" t="s">
        <v>1752</v>
      </c>
      <c r="U376" s="133" t="s">
        <v>1756</v>
      </c>
      <c r="V376" s="133" t="s">
        <v>1754</v>
      </c>
      <c r="W376" s="133" t="str">
        <f>IF([Access_Indicator2]="Yes","No service",IF([Access_Indicator3]="Available", "Improved",IF([Access_Indicator4]="No", "Limited",IF(AND([Access_Indicator4]="yes", [Access_Indicator5]&lt;=[Access_Indicator6]),"Basic","Limited"))))</f>
        <v>Basic</v>
      </c>
      <c r="X376" s="133" t="str">
        <f>IF([Use_Indicator1]="", "Fill in data", IF([Use_Indicator1]="All", "Improved", IF([Use_Indicator1]="Some", "Basic", IF([Use_Indicator1]="No use", "No Service"))))</f>
        <v>Improved</v>
      </c>
      <c r="Y376" s="134" t="s">
        <v>1601</v>
      </c>
      <c r="Z376" s="134" t="str">
        <f>IF(S376="No data", "No Data", IF([Reliability_Indicator2]="Yes","No Service", IF(S376="Routine", "Improved", IF(S376="Unreliable", "Basic", IF(S376="No O&amp;M", "No service")))))</f>
        <v>No Data</v>
      </c>
      <c r="AA376" s="133" t="str">
        <f>IF([EnvPro_Indicator1]="", "Fill in data", IF([EnvPro_Indicator1]="Significant pollution", "No service", IF(AND([EnvPro_Indicator1]="Not polluting groundwater &amp; not untreated in river", [EnvPro_Indicator2]="No"),"Basic", IF([EnvPro_Indicator2]="Yes", "Improved"))))</f>
        <v>Basic</v>
      </c>
      <c r="AB376" s="134" t="str">
        <f t="shared" si="5"/>
        <v>Basic</v>
      </c>
      <c r="AC376" s="134" t="str">
        <f>IF(OR(San[[#This Row],[Access_SL1]]="No data",San[[#This Row],[Use_SL1]]="No data",San[[#This Row],[Reliability_SL1]]="No data",San[[#This Row],[EnvPro_SL1]]="No data"),"Incomplete", "Complete")</f>
        <v>Incomplete</v>
      </c>
      <c r="AD376" s="176">
        <v>0</v>
      </c>
      <c r="AE376" s="176">
        <v>0</v>
      </c>
      <c r="AF376" s="136">
        <v>4.0573126270482023</v>
      </c>
      <c r="AG376" s="136">
        <v>53.354090008491369</v>
      </c>
      <c r="AH376" s="136" t="s">
        <v>1601</v>
      </c>
      <c r="AW376" s="1">
        <f>IFERROR(VLOOKUP(San[[#This Row],[Access_SL1]],$AS$5:$AT$8,2,FALSE),"Error")</f>
        <v>2</v>
      </c>
      <c r="AX376" s="1">
        <f>IFERROR(VLOOKUP(San[[#This Row],[Use_SL1]],$AS$5:$AT$8,2,FALSE),"Error")</f>
        <v>3</v>
      </c>
      <c r="AY376" s="1" t="str">
        <f>IFERROR(VLOOKUP(San[[#This Row],[Use_SL2]],$AS$5:$AT$8,2,FALSE),"Error")</f>
        <v>Error</v>
      </c>
      <c r="AZ376" s="1" t="str">
        <f>IFERROR(VLOOKUP(San[[#This Row],[Reliability_SL1]],$AS$5:$AT$8,2,FALSE),"Error")</f>
        <v>Error</v>
      </c>
      <c r="BA376" s="1">
        <f>IFERROR(VLOOKUP(San[[#This Row],[EnvPro_SL1]],$AS$5:$AT$8,2,FALSE),"Error")</f>
        <v>2</v>
      </c>
    </row>
    <row r="377" spans="2:53">
      <c r="B377" s="133" t="s">
        <v>697</v>
      </c>
      <c r="C377" s="171" t="s">
        <v>1650</v>
      </c>
      <c r="D377" s="171" t="s">
        <v>1646</v>
      </c>
      <c r="E377" s="171" t="s">
        <v>220</v>
      </c>
      <c r="F377" s="172" t="s">
        <v>1641</v>
      </c>
      <c r="G377" s="173" t="s">
        <v>1804</v>
      </c>
      <c r="H377" s="50" t="s">
        <v>1786</v>
      </c>
      <c r="I377" s="50" t="s">
        <v>18</v>
      </c>
      <c r="J377" s="133" t="s">
        <v>1774</v>
      </c>
      <c r="K377" s="50" t="s">
        <v>1754</v>
      </c>
      <c r="L377" s="50" t="s">
        <v>1776</v>
      </c>
      <c r="M377" s="133" t="s">
        <v>1752</v>
      </c>
      <c r="N377" s="133" t="s">
        <v>1601</v>
      </c>
      <c r="O377" s="133" t="s">
        <v>1601</v>
      </c>
      <c r="P377" s="133" t="s">
        <v>1601</v>
      </c>
      <c r="Q377" s="133" t="s">
        <v>1755</v>
      </c>
      <c r="R377" s="142" t="s">
        <v>1601</v>
      </c>
      <c r="S377" s="174" t="s">
        <v>1908</v>
      </c>
      <c r="T377" s="175" t="s">
        <v>1754</v>
      </c>
      <c r="U377" s="133" t="s">
        <v>1756</v>
      </c>
      <c r="V377" s="133" t="s">
        <v>1754</v>
      </c>
      <c r="W377" s="133" t="str">
        <f>IF([Access_Indicator2]="Yes","No service",IF([Access_Indicator3]="Available", "Improved",IF([Access_Indicator4]="No", "Limited",IF(AND([Access_Indicator4]="yes", [Access_Indicator5]&lt;=[Access_Indicator6]),"Basic","Limited"))))</f>
        <v>Improved</v>
      </c>
      <c r="X377" s="133" t="str">
        <f>IF([Use_Indicator1]="", "Fill in data", IF([Use_Indicator1]="All", "Improved", IF([Use_Indicator1]="Some", "Basic", IF([Use_Indicator1]="No use", "No Service"))))</f>
        <v>Improved</v>
      </c>
      <c r="Y377" s="134" t="s">
        <v>1601</v>
      </c>
      <c r="Z377" s="134" t="str">
        <f>IF(S377="No data", "No Data", IF([Reliability_Indicator2]="Yes","No Service", IF(S377="Routine", "Improved", IF(S377="Unreliable", "Basic", IF(S377="No O&amp;M", "No service")))))</f>
        <v>Basic</v>
      </c>
      <c r="AA377" s="133" t="str">
        <f>IF([EnvPro_Indicator1]="", "Fill in data", IF([EnvPro_Indicator1]="Significant pollution", "No service", IF(AND([EnvPro_Indicator1]="Not polluting groundwater &amp; not untreated in river", [EnvPro_Indicator2]="No"),"Basic", IF([EnvPro_Indicator2]="Yes", "Improved"))))</f>
        <v>Basic</v>
      </c>
      <c r="AB377" s="134" t="str">
        <f t="shared" si="5"/>
        <v>Basic</v>
      </c>
      <c r="AC377" s="134" t="str">
        <f>IF(OR(San[[#This Row],[Access_SL1]]="No data",San[[#This Row],[Use_SL1]]="No data",San[[#This Row],[Reliability_SL1]]="No data",San[[#This Row],[EnvPro_SL1]]="No data"),"Incomplete", "Complete")</f>
        <v>Complete</v>
      </c>
      <c r="AD377" s="176">
        <v>0</v>
      </c>
      <c r="AE377" s="176">
        <v>0</v>
      </c>
      <c r="AF377" s="136">
        <v>4.0573126270482023</v>
      </c>
      <c r="AG377" s="136">
        <v>73.591848287574294</v>
      </c>
      <c r="AH377" s="136" t="s">
        <v>1601</v>
      </c>
      <c r="AW377" s="1">
        <f>IFERROR(VLOOKUP(San[[#This Row],[Access_SL1]],$AS$5:$AT$8,2,FALSE),"Error")</f>
        <v>3</v>
      </c>
      <c r="AX377" s="1">
        <f>IFERROR(VLOOKUP(San[[#This Row],[Use_SL1]],$AS$5:$AT$8,2,FALSE),"Error")</f>
        <v>3</v>
      </c>
      <c r="AY377" s="1" t="str">
        <f>IFERROR(VLOOKUP(San[[#This Row],[Use_SL2]],$AS$5:$AT$8,2,FALSE),"Error")</f>
        <v>Error</v>
      </c>
      <c r="AZ377" s="1">
        <f>IFERROR(VLOOKUP(San[[#This Row],[Reliability_SL1]],$AS$5:$AT$8,2,FALSE),"Error")</f>
        <v>2</v>
      </c>
      <c r="BA377" s="1">
        <f>IFERROR(VLOOKUP(San[[#This Row],[EnvPro_SL1]],$AS$5:$AT$8,2,FALSE),"Error")</f>
        <v>2</v>
      </c>
    </row>
    <row r="378" spans="2:53">
      <c r="B378" s="133" t="s">
        <v>698</v>
      </c>
      <c r="C378" s="171" t="s">
        <v>1650</v>
      </c>
      <c r="D378" s="171" t="s">
        <v>1646</v>
      </c>
      <c r="E378" s="171" t="s">
        <v>220</v>
      </c>
      <c r="F378" s="172" t="s">
        <v>1641</v>
      </c>
      <c r="G378" s="173" t="s">
        <v>1805</v>
      </c>
      <c r="H378" s="50" t="s">
        <v>1786</v>
      </c>
      <c r="I378" s="50" t="s">
        <v>18</v>
      </c>
      <c r="J378" s="133" t="s">
        <v>1772</v>
      </c>
      <c r="K378" s="50" t="s">
        <v>1754</v>
      </c>
      <c r="L378" s="50" t="s">
        <v>1753</v>
      </c>
      <c r="M378" s="133" t="s">
        <v>1752</v>
      </c>
      <c r="N378" s="133" t="s">
        <v>1601</v>
      </c>
      <c r="O378" s="133" t="s">
        <v>1601</v>
      </c>
      <c r="P378" s="133" t="s">
        <v>1601</v>
      </c>
      <c r="Q378" s="133" t="s">
        <v>1755</v>
      </c>
      <c r="R378" s="142" t="s">
        <v>1601</v>
      </c>
      <c r="S378" s="174" t="s">
        <v>1601</v>
      </c>
      <c r="T378" s="175" t="s">
        <v>1752</v>
      </c>
      <c r="U378" s="133" t="s">
        <v>1756</v>
      </c>
      <c r="V378" s="133" t="s">
        <v>1754</v>
      </c>
      <c r="W378" s="133" t="str">
        <f>IF([Access_Indicator2]="Yes","No service",IF([Access_Indicator3]="Available", "Improved",IF([Access_Indicator4]="No", "Limited",IF(AND([Access_Indicator4]="yes", [Access_Indicator5]&lt;=[Access_Indicator6]),"Basic","Limited"))))</f>
        <v>Basic</v>
      </c>
      <c r="X378" s="133" t="str">
        <f>IF([Use_Indicator1]="", "Fill in data", IF([Use_Indicator1]="All", "Improved", IF([Use_Indicator1]="Some", "Basic", IF([Use_Indicator1]="No use", "No Service"))))</f>
        <v>Improved</v>
      </c>
      <c r="Y378" s="134" t="s">
        <v>1601</v>
      </c>
      <c r="Z378" s="134" t="str">
        <f>IF(S378="No data", "No Data", IF([Reliability_Indicator2]="Yes","No Service", IF(S378="Routine", "Improved", IF(S378="Unreliable", "Basic", IF(S378="No O&amp;M", "No service")))))</f>
        <v>No Data</v>
      </c>
      <c r="AA378" s="133" t="str">
        <f>IF([EnvPro_Indicator1]="", "Fill in data", IF([EnvPro_Indicator1]="Significant pollution", "No service", IF(AND([EnvPro_Indicator1]="Not polluting groundwater &amp; not untreated in river", [EnvPro_Indicator2]="No"),"Basic", IF([EnvPro_Indicator2]="Yes", "Improved"))))</f>
        <v>Basic</v>
      </c>
      <c r="AB378" s="134" t="str">
        <f t="shared" si="5"/>
        <v>Basic</v>
      </c>
      <c r="AC378" s="134" t="str">
        <f>IF(OR(San[[#This Row],[Access_SL1]]="No data",San[[#This Row],[Use_SL1]]="No data",San[[#This Row],[Reliability_SL1]]="No data",San[[#This Row],[EnvPro_SL1]]="No data"),"Incomplete", "Complete")</f>
        <v>Incomplete</v>
      </c>
      <c r="AD378" s="176">
        <v>0</v>
      </c>
      <c r="AE378" s="176">
        <v>0</v>
      </c>
      <c r="AF378" s="136">
        <v>4.0573126270482023</v>
      </c>
      <c r="AG378" s="136">
        <v>44.155108972544582</v>
      </c>
      <c r="AH378" s="136" t="s">
        <v>1601</v>
      </c>
      <c r="AW378" s="1">
        <f>IFERROR(VLOOKUP(San[[#This Row],[Access_SL1]],$AS$5:$AT$8,2,FALSE),"Error")</f>
        <v>2</v>
      </c>
      <c r="AX378" s="1">
        <f>IFERROR(VLOOKUP(San[[#This Row],[Use_SL1]],$AS$5:$AT$8,2,FALSE),"Error")</f>
        <v>3</v>
      </c>
      <c r="AY378" s="1" t="str">
        <f>IFERROR(VLOOKUP(San[[#This Row],[Use_SL2]],$AS$5:$AT$8,2,FALSE),"Error")</f>
        <v>Error</v>
      </c>
      <c r="AZ378" s="1" t="str">
        <f>IFERROR(VLOOKUP(San[[#This Row],[Reliability_SL1]],$AS$5:$AT$8,2,FALSE),"Error")</f>
        <v>Error</v>
      </c>
      <c r="BA378" s="1">
        <f>IFERROR(VLOOKUP(San[[#This Row],[EnvPro_SL1]],$AS$5:$AT$8,2,FALSE),"Error")</f>
        <v>2</v>
      </c>
    </row>
    <row r="379" spans="2:53">
      <c r="B379" s="133" t="s">
        <v>699</v>
      </c>
      <c r="C379" s="171" t="s">
        <v>1650</v>
      </c>
      <c r="D379" s="171" t="s">
        <v>1646</v>
      </c>
      <c r="E379" s="171" t="s">
        <v>220</v>
      </c>
      <c r="F379" s="172" t="s">
        <v>1641</v>
      </c>
      <c r="G379" s="173" t="s">
        <v>1807</v>
      </c>
      <c r="H379" s="50" t="s">
        <v>1786</v>
      </c>
      <c r="I379" s="50" t="s">
        <v>18</v>
      </c>
      <c r="J379" s="133" t="s">
        <v>1772</v>
      </c>
      <c r="K379" s="50" t="s">
        <v>1754</v>
      </c>
      <c r="L379" s="50" t="s">
        <v>1753</v>
      </c>
      <c r="M379" s="133" t="s">
        <v>1752</v>
      </c>
      <c r="N379" s="133" t="s">
        <v>1601</v>
      </c>
      <c r="O379" s="133" t="s">
        <v>1601</v>
      </c>
      <c r="P379" s="133" t="s">
        <v>1601</v>
      </c>
      <c r="Q379" s="133" t="s">
        <v>1755</v>
      </c>
      <c r="R379" s="142" t="s">
        <v>1601</v>
      </c>
      <c r="S379" s="174" t="s">
        <v>1601</v>
      </c>
      <c r="T379" s="175" t="s">
        <v>1752</v>
      </c>
      <c r="U379" s="133" t="s">
        <v>1756</v>
      </c>
      <c r="V379" s="133" t="s">
        <v>1754</v>
      </c>
      <c r="W379" s="133" t="str">
        <f>IF([Access_Indicator2]="Yes","No service",IF([Access_Indicator3]="Available", "Improved",IF([Access_Indicator4]="No", "Limited",IF(AND([Access_Indicator4]="yes", [Access_Indicator5]&lt;=[Access_Indicator6]),"Basic","Limited"))))</f>
        <v>Basic</v>
      </c>
      <c r="X379" s="133" t="str">
        <f>IF([Use_Indicator1]="", "Fill in data", IF([Use_Indicator1]="All", "Improved", IF([Use_Indicator1]="Some", "Basic", IF([Use_Indicator1]="No use", "No Service"))))</f>
        <v>Improved</v>
      </c>
      <c r="Y379" s="134" t="s">
        <v>1601</v>
      </c>
      <c r="Z379" s="134" t="str">
        <f>IF(S379="No data", "No Data", IF([Reliability_Indicator2]="Yes","No Service", IF(S379="Routine", "Improved", IF(S379="Unreliable", "Basic", IF(S379="No O&amp;M", "No service")))))</f>
        <v>No Data</v>
      </c>
      <c r="AA379" s="133" t="str">
        <f>IF([EnvPro_Indicator1]="", "Fill in data", IF([EnvPro_Indicator1]="Significant pollution", "No service", IF(AND([EnvPro_Indicator1]="Not polluting groundwater &amp; not untreated in river", [EnvPro_Indicator2]="No"),"Basic", IF([EnvPro_Indicator2]="Yes", "Improved"))))</f>
        <v>Basic</v>
      </c>
      <c r="AB379" s="134" t="str">
        <f t="shared" si="5"/>
        <v>Basic</v>
      </c>
      <c r="AC379" s="134" t="str">
        <f>IF(OR(San[[#This Row],[Access_SL1]]="No data",San[[#This Row],[Use_SL1]]="No data",San[[#This Row],[Reliability_SL1]]="No data",San[[#This Row],[EnvPro_SL1]]="No data"),"Incomplete", "Complete")</f>
        <v>Incomplete</v>
      </c>
      <c r="AD379" s="176">
        <v>0</v>
      </c>
      <c r="AE379" s="176">
        <v>0</v>
      </c>
      <c r="AF379" s="136">
        <v>4.0573126270482023</v>
      </c>
      <c r="AG379" s="136">
        <v>110.38777243136146</v>
      </c>
      <c r="AH379" s="136" t="s">
        <v>1601</v>
      </c>
      <c r="AW379" s="1">
        <f>IFERROR(VLOOKUP(San[[#This Row],[Access_SL1]],$AS$5:$AT$8,2,FALSE),"Error")</f>
        <v>2</v>
      </c>
      <c r="AX379" s="1">
        <f>IFERROR(VLOOKUP(San[[#This Row],[Use_SL1]],$AS$5:$AT$8,2,FALSE),"Error")</f>
        <v>3</v>
      </c>
      <c r="AY379" s="1" t="str">
        <f>IFERROR(VLOOKUP(San[[#This Row],[Use_SL2]],$AS$5:$AT$8,2,FALSE),"Error")</f>
        <v>Error</v>
      </c>
      <c r="AZ379" s="1" t="str">
        <f>IFERROR(VLOOKUP(San[[#This Row],[Reliability_SL1]],$AS$5:$AT$8,2,FALSE),"Error")</f>
        <v>Error</v>
      </c>
      <c r="BA379" s="1">
        <f>IFERROR(VLOOKUP(San[[#This Row],[EnvPro_SL1]],$AS$5:$AT$8,2,FALSE),"Error")</f>
        <v>2</v>
      </c>
    </row>
    <row r="380" spans="2:53">
      <c r="B380" s="133" t="s">
        <v>700</v>
      </c>
      <c r="C380" s="171" t="s">
        <v>1650</v>
      </c>
      <c r="D380" s="171" t="s">
        <v>1646</v>
      </c>
      <c r="E380" s="171" t="s">
        <v>220</v>
      </c>
      <c r="F380" s="172" t="s">
        <v>1641</v>
      </c>
      <c r="G380" s="173" t="s">
        <v>1824</v>
      </c>
      <c r="H380" s="50" t="s">
        <v>1783</v>
      </c>
      <c r="I380" s="50" t="s">
        <v>18</v>
      </c>
      <c r="J380" s="133" t="s">
        <v>1779</v>
      </c>
      <c r="K380" s="50" t="s">
        <v>1754</v>
      </c>
      <c r="L380" s="50" t="s">
        <v>1753</v>
      </c>
      <c r="M380" s="133" t="s">
        <v>1752</v>
      </c>
      <c r="N380" s="133" t="s">
        <v>1601</v>
      </c>
      <c r="O380" s="133" t="s">
        <v>1601</v>
      </c>
      <c r="P380" s="133" t="s">
        <v>1601</v>
      </c>
      <c r="Q380" s="133" t="s">
        <v>1755</v>
      </c>
      <c r="R380" s="142" t="s">
        <v>1601</v>
      </c>
      <c r="S380" s="174" t="s">
        <v>1908</v>
      </c>
      <c r="T380" s="175" t="s">
        <v>1754</v>
      </c>
      <c r="U380" s="133" t="s">
        <v>1756</v>
      </c>
      <c r="V380" s="133" t="s">
        <v>1754</v>
      </c>
      <c r="W380" s="133" t="str">
        <f>IF([Access_Indicator2]="Yes","No service",IF([Access_Indicator3]="Available", "Improved",IF([Access_Indicator4]="No", "Limited",IF(AND([Access_Indicator4]="yes", [Access_Indicator5]&lt;=[Access_Indicator6]),"Basic","Limited"))))</f>
        <v>Basic</v>
      </c>
      <c r="X380" s="133" t="str">
        <f>IF([Use_Indicator1]="", "Fill in data", IF([Use_Indicator1]="All", "Improved", IF([Use_Indicator1]="Some", "Basic", IF([Use_Indicator1]="No use", "No Service"))))</f>
        <v>Improved</v>
      </c>
      <c r="Y380" s="134" t="s">
        <v>1601</v>
      </c>
      <c r="Z380" s="134" t="str">
        <f>IF(S380="No data", "No Data", IF([Reliability_Indicator2]="Yes","No Service", IF(S380="Routine", "Improved", IF(S380="Unreliable", "Basic", IF(S380="No O&amp;M", "No service")))))</f>
        <v>Basic</v>
      </c>
      <c r="AA380" s="133" t="str">
        <f>IF([EnvPro_Indicator1]="", "Fill in data", IF([EnvPro_Indicator1]="Significant pollution", "No service", IF(AND([EnvPro_Indicator1]="Not polluting groundwater &amp; not untreated in river", [EnvPro_Indicator2]="No"),"Basic", IF([EnvPro_Indicator2]="Yes", "Improved"))))</f>
        <v>Basic</v>
      </c>
      <c r="AB380" s="134" t="str">
        <f t="shared" si="5"/>
        <v>Basic</v>
      </c>
      <c r="AC380" s="134" t="str">
        <f>IF(OR(San[[#This Row],[Access_SL1]]="No data",San[[#This Row],[Use_SL1]]="No data",San[[#This Row],[Reliability_SL1]]="No data",San[[#This Row],[EnvPro_SL1]]="No data"),"Incomplete", "Complete")</f>
        <v>Complete</v>
      </c>
      <c r="AD380" s="176">
        <v>0</v>
      </c>
      <c r="AE380" s="176">
        <v>0</v>
      </c>
      <c r="AF380" s="136">
        <v>4.0573126270482023</v>
      </c>
      <c r="AG380" s="136">
        <v>25.757146900651005</v>
      </c>
      <c r="AH380" s="136" t="s">
        <v>1601</v>
      </c>
      <c r="AW380" s="1">
        <f>IFERROR(VLOOKUP(San[[#This Row],[Access_SL1]],$AS$5:$AT$8,2,FALSE),"Error")</f>
        <v>2</v>
      </c>
      <c r="AX380" s="1">
        <f>IFERROR(VLOOKUP(San[[#This Row],[Use_SL1]],$AS$5:$AT$8,2,FALSE),"Error")</f>
        <v>3</v>
      </c>
      <c r="AY380" s="1" t="str">
        <f>IFERROR(VLOOKUP(San[[#This Row],[Use_SL2]],$AS$5:$AT$8,2,FALSE),"Error")</f>
        <v>Error</v>
      </c>
      <c r="AZ380" s="1">
        <f>IFERROR(VLOOKUP(San[[#This Row],[Reliability_SL1]],$AS$5:$AT$8,2,FALSE),"Error")</f>
        <v>2</v>
      </c>
      <c r="BA380" s="1">
        <f>IFERROR(VLOOKUP(San[[#This Row],[EnvPro_SL1]],$AS$5:$AT$8,2,FALSE),"Error")</f>
        <v>2</v>
      </c>
    </row>
    <row r="381" spans="2:53">
      <c r="B381" s="133" t="s">
        <v>701</v>
      </c>
      <c r="C381" s="171" t="s">
        <v>1650</v>
      </c>
      <c r="D381" s="171" t="s">
        <v>1646</v>
      </c>
      <c r="E381" s="171" t="s">
        <v>220</v>
      </c>
      <c r="F381" s="172" t="s">
        <v>1641</v>
      </c>
      <c r="G381" s="173" t="s">
        <v>1916</v>
      </c>
      <c r="H381" s="50" t="s">
        <v>1783</v>
      </c>
      <c r="I381" s="50" t="s">
        <v>18</v>
      </c>
      <c r="J381" s="133" t="s">
        <v>1779</v>
      </c>
      <c r="K381" s="50" t="s">
        <v>1754</v>
      </c>
      <c r="L381" s="50" t="s">
        <v>1753</v>
      </c>
      <c r="M381" s="133" t="s">
        <v>1752</v>
      </c>
      <c r="N381" s="133" t="s">
        <v>1601</v>
      </c>
      <c r="O381" s="133" t="s">
        <v>1601</v>
      </c>
      <c r="P381" s="133" t="s">
        <v>1601</v>
      </c>
      <c r="Q381" s="133" t="s">
        <v>1755</v>
      </c>
      <c r="R381" s="142" t="s">
        <v>1601</v>
      </c>
      <c r="S381" s="174" t="s">
        <v>1777</v>
      </c>
      <c r="T381" s="175" t="s">
        <v>1754</v>
      </c>
      <c r="U381" s="133" t="s">
        <v>1756</v>
      </c>
      <c r="V381" s="133" t="s">
        <v>1754</v>
      </c>
      <c r="W381" s="133" t="str">
        <f>IF([Access_Indicator2]="Yes","No service",IF([Access_Indicator3]="Available", "Improved",IF([Access_Indicator4]="No", "Limited",IF(AND([Access_Indicator4]="yes", [Access_Indicator5]&lt;=[Access_Indicator6]),"Basic","Limited"))))</f>
        <v>Basic</v>
      </c>
      <c r="X381" s="133" t="str">
        <f>IF([Use_Indicator1]="", "Fill in data", IF([Use_Indicator1]="All", "Improved", IF([Use_Indicator1]="Some", "Basic", IF([Use_Indicator1]="No use", "No Service"))))</f>
        <v>Improved</v>
      </c>
      <c r="Y381" s="134" t="s">
        <v>1601</v>
      </c>
      <c r="Z381" s="134" t="str">
        <f>IF(S381="No data", "No Data", IF([Reliability_Indicator2]="Yes","No Service", IF(S381="Routine", "Improved", IF(S381="Unreliable", "Basic", IF(S381="No O&amp;M", "No service")))))</f>
        <v>No service</v>
      </c>
      <c r="AA381" s="133" t="str">
        <f>IF([EnvPro_Indicator1]="", "Fill in data", IF([EnvPro_Indicator1]="Significant pollution", "No service", IF(AND([EnvPro_Indicator1]="Not polluting groundwater &amp; not untreated in river", [EnvPro_Indicator2]="No"),"Basic", IF([EnvPro_Indicator2]="Yes", "Improved"))))</f>
        <v>Basic</v>
      </c>
      <c r="AB381" s="134" t="str">
        <f t="shared" si="5"/>
        <v>No Service</v>
      </c>
      <c r="AC381" s="134" t="str">
        <f>IF(OR(San[[#This Row],[Access_SL1]]="No data",San[[#This Row],[Use_SL1]]="No data",San[[#This Row],[Reliability_SL1]]="No data",San[[#This Row],[EnvPro_SL1]]="No data"),"Incomplete", "Complete")</f>
        <v>Complete</v>
      </c>
      <c r="AD381" s="176">
        <v>0</v>
      </c>
      <c r="AE381" s="176">
        <v>0</v>
      </c>
      <c r="AF381" s="136">
        <v>4.0573126270482023</v>
      </c>
      <c r="AG381" s="136">
        <v>73.591848287574294</v>
      </c>
      <c r="AH381" s="136">
        <v>0</v>
      </c>
      <c r="AW381" s="1">
        <f>IFERROR(VLOOKUP(San[[#This Row],[Access_SL1]],$AS$5:$AT$8,2,FALSE),"Error")</f>
        <v>2</v>
      </c>
      <c r="AX381" s="1">
        <f>IFERROR(VLOOKUP(San[[#This Row],[Use_SL1]],$AS$5:$AT$8,2,FALSE),"Error")</f>
        <v>3</v>
      </c>
      <c r="AY381" s="1" t="str">
        <f>IFERROR(VLOOKUP(San[[#This Row],[Use_SL2]],$AS$5:$AT$8,2,FALSE),"Error")</f>
        <v>Error</v>
      </c>
      <c r="AZ381" s="1">
        <f>IFERROR(VLOOKUP(San[[#This Row],[Reliability_SL1]],$AS$5:$AT$8,2,FALSE),"Error")</f>
        <v>0</v>
      </c>
      <c r="BA381" s="1">
        <f>IFERROR(VLOOKUP(San[[#This Row],[EnvPro_SL1]],$AS$5:$AT$8,2,FALSE),"Error")</f>
        <v>2</v>
      </c>
    </row>
    <row r="382" spans="2:53">
      <c r="B382" s="133" t="s">
        <v>702</v>
      </c>
      <c r="C382" s="171" t="s">
        <v>1650</v>
      </c>
      <c r="D382" s="171" t="s">
        <v>1646</v>
      </c>
      <c r="E382" s="171" t="s">
        <v>220</v>
      </c>
      <c r="F382" s="172" t="s">
        <v>1641</v>
      </c>
      <c r="G382" s="173" t="s">
        <v>1826</v>
      </c>
      <c r="H382" s="50" t="s">
        <v>1783</v>
      </c>
      <c r="I382" s="50" t="s">
        <v>18</v>
      </c>
      <c r="J382" s="133" t="s">
        <v>1774</v>
      </c>
      <c r="K382" s="50" t="s">
        <v>1754</v>
      </c>
      <c r="L382" s="50" t="s">
        <v>1776</v>
      </c>
      <c r="M382" s="133" t="s">
        <v>1752</v>
      </c>
      <c r="N382" s="133" t="s">
        <v>1601</v>
      </c>
      <c r="O382" s="133" t="s">
        <v>1601</v>
      </c>
      <c r="P382" s="133" t="s">
        <v>1601</v>
      </c>
      <c r="Q382" s="133" t="s">
        <v>1755</v>
      </c>
      <c r="R382" s="142" t="s">
        <v>1601</v>
      </c>
      <c r="S382" s="174" t="s">
        <v>1777</v>
      </c>
      <c r="T382" s="175" t="s">
        <v>1754</v>
      </c>
      <c r="U382" s="133" t="s">
        <v>1756</v>
      </c>
      <c r="V382" s="133" t="s">
        <v>1754</v>
      </c>
      <c r="W382" s="133" t="str">
        <f>IF([Access_Indicator2]="Yes","No service",IF([Access_Indicator3]="Available", "Improved",IF([Access_Indicator4]="No", "Limited",IF(AND([Access_Indicator4]="yes", [Access_Indicator5]&lt;=[Access_Indicator6]),"Basic","Limited"))))</f>
        <v>Improved</v>
      </c>
      <c r="X382" s="133" t="str">
        <f>IF([Use_Indicator1]="", "Fill in data", IF([Use_Indicator1]="All", "Improved", IF([Use_Indicator1]="Some", "Basic", IF([Use_Indicator1]="No use", "No Service"))))</f>
        <v>Improved</v>
      </c>
      <c r="Y382" s="134" t="s">
        <v>1601</v>
      </c>
      <c r="Z382" s="134" t="str">
        <f>IF(S382="No data", "No Data", IF([Reliability_Indicator2]="Yes","No Service", IF(S382="Routine", "Improved", IF(S382="Unreliable", "Basic", IF(S382="No O&amp;M", "No service")))))</f>
        <v>No service</v>
      </c>
      <c r="AA382" s="133" t="str">
        <f>IF([EnvPro_Indicator1]="", "Fill in data", IF([EnvPro_Indicator1]="Significant pollution", "No service", IF(AND([EnvPro_Indicator1]="Not polluting groundwater &amp; not untreated in river", [EnvPro_Indicator2]="No"),"Basic", IF([EnvPro_Indicator2]="Yes", "Improved"))))</f>
        <v>Basic</v>
      </c>
      <c r="AB382" s="134" t="str">
        <f t="shared" si="5"/>
        <v>No Service</v>
      </c>
      <c r="AC382" s="134" t="str">
        <f>IF(OR(San[[#This Row],[Access_SL1]]="No data",San[[#This Row],[Use_SL1]]="No data",San[[#This Row],[Reliability_SL1]]="No data",San[[#This Row],[EnvPro_SL1]]="No data"),"Incomplete", "Complete")</f>
        <v>Complete</v>
      </c>
      <c r="AD382" s="176">
        <v>0</v>
      </c>
      <c r="AE382" s="176">
        <v>0</v>
      </c>
      <c r="AF382" s="136">
        <v>4.0573126270482023</v>
      </c>
      <c r="AG382" s="136">
        <v>45.994905179733934</v>
      </c>
      <c r="AH382" s="136" t="s">
        <v>1601</v>
      </c>
      <c r="AW382" s="1">
        <f>IFERROR(VLOOKUP(San[[#This Row],[Access_SL1]],$AS$5:$AT$8,2,FALSE),"Error")</f>
        <v>3</v>
      </c>
      <c r="AX382" s="1">
        <f>IFERROR(VLOOKUP(San[[#This Row],[Use_SL1]],$AS$5:$AT$8,2,FALSE),"Error")</f>
        <v>3</v>
      </c>
      <c r="AY382" s="1" t="str">
        <f>IFERROR(VLOOKUP(San[[#This Row],[Use_SL2]],$AS$5:$AT$8,2,FALSE),"Error")</f>
        <v>Error</v>
      </c>
      <c r="AZ382" s="1">
        <f>IFERROR(VLOOKUP(San[[#This Row],[Reliability_SL1]],$AS$5:$AT$8,2,FALSE),"Error")</f>
        <v>0</v>
      </c>
      <c r="BA382" s="1">
        <f>IFERROR(VLOOKUP(San[[#This Row],[EnvPro_SL1]],$AS$5:$AT$8,2,FALSE),"Error")</f>
        <v>2</v>
      </c>
    </row>
    <row r="383" spans="2:53">
      <c r="B383" s="133" t="s">
        <v>703</v>
      </c>
      <c r="C383" s="171" t="s">
        <v>1650</v>
      </c>
      <c r="D383" s="171" t="s">
        <v>1646</v>
      </c>
      <c r="E383" s="171" t="s">
        <v>220</v>
      </c>
      <c r="F383" s="172" t="s">
        <v>1641</v>
      </c>
      <c r="G383" s="173" t="s">
        <v>1827</v>
      </c>
      <c r="H383" s="50" t="s">
        <v>1783</v>
      </c>
      <c r="I383" s="50" t="s">
        <v>18</v>
      </c>
      <c r="J383" s="133" t="s">
        <v>1774</v>
      </c>
      <c r="K383" s="50" t="s">
        <v>1754</v>
      </c>
      <c r="L383" s="50" t="s">
        <v>1776</v>
      </c>
      <c r="M383" s="133" t="s">
        <v>1752</v>
      </c>
      <c r="N383" s="133" t="s">
        <v>1601</v>
      </c>
      <c r="O383" s="133" t="s">
        <v>1601</v>
      </c>
      <c r="P383" s="133" t="s">
        <v>1601</v>
      </c>
      <c r="Q383" s="133" t="s">
        <v>1755</v>
      </c>
      <c r="R383" s="142" t="s">
        <v>1601</v>
      </c>
      <c r="S383" s="174" t="s">
        <v>1777</v>
      </c>
      <c r="T383" s="175" t="s">
        <v>1754</v>
      </c>
      <c r="U383" s="133" t="s">
        <v>1756</v>
      </c>
      <c r="V383" s="133" t="s">
        <v>1754</v>
      </c>
      <c r="W383" s="133" t="str">
        <f>IF([Access_Indicator2]="Yes","No service",IF([Access_Indicator3]="Available", "Improved",IF([Access_Indicator4]="No", "Limited",IF(AND([Access_Indicator4]="yes", [Access_Indicator5]&lt;=[Access_Indicator6]),"Basic","Limited"))))</f>
        <v>Improved</v>
      </c>
      <c r="X383" s="133" t="str">
        <f>IF([Use_Indicator1]="", "Fill in data", IF([Use_Indicator1]="All", "Improved", IF([Use_Indicator1]="Some", "Basic", IF([Use_Indicator1]="No use", "No Service"))))</f>
        <v>Improved</v>
      </c>
      <c r="Y383" s="134" t="s">
        <v>1601</v>
      </c>
      <c r="Z383" s="134" t="str">
        <f>IF(S383="No data", "No Data", IF([Reliability_Indicator2]="Yes","No Service", IF(S383="Routine", "Improved", IF(S383="Unreliable", "Basic", IF(S383="No O&amp;M", "No service")))))</f>
        <v>No service</v>
      </c>
      <c r="AA383" s="133" t="str">
        <f>IF([EnvPro_Indicator1]="", "Fill in data", IF([EnvPro_Indicator1]="Significant pollution", "No service", IF(AND([EnvPro_Indicator1]="Not polluting groundwater &amp; not untreated in river", [EnvPro_Indicator2]="No"),"Basic", IF([EnvPro_Indicator2]="Yes", "Improved"))))</f>
        <v>Basic</v>
      </c>
      <c r="AB383" s="134" t="str">
        <f t="shared" si="5"/>
        <v>No Service</v>
      </c>
      <c r="AC383" s="134" t="str">
        <f>IF(OR(San[[#This Row],[Access_SL1]]="No data",San[[#This Row],[Use_SL1]]="No data",San[[#This Row],[Reliability_SL1]]="No data",San[[#This Row],[EnvPro_SL1]]="No data"),"Incomplete", "Complete")</f>
        <v>Complete</v>
      </c>
      <c r="AD383" s="176">
        <v>0</v>
      </c>
      <c r="AE383" s="176">
        <v>0</v>
      </c>
      <c r="AF383" s="136">
        <v>4.0573126270482023</v>
      </c>
      <c r="AG383" s="136">
        <v>58.873478630059438</v>
      </c>
      <c r="AH383" s="136" t="s">
        <v>1601</v>
      </c>
      <c r="AW383" s="1">
        <f>IFERROR(VLOOKUP(San[[#This Row],[Access_SL1]],$AS$5:$AT$8,2,FALSE),"Error")</f>
        <v>3</v>
      </c>
      <c r="AX383" s="1">
        <f>IFERROR(VLOOKUP(San[[#This Row],[Use_SL1]],$AS$5:$AT$8,2,FALSE),"Error")</f>
        <v>3</v>
      </c>
      <c r="AY383" s="1" t="str">
        <f>IFERROR(VLOOKUP(San[[#This Row],[Use_SL2]],$AS$5:$AT$8,2,FALSE),"Error")</f>
        <v>Error</v>
      </c>
      <c r="AZ383" s="1">
        <f>IFERROR(VLOOKUP(San[[#This Row],[Reliability_SL1]],$AS$5:$AT$8,2,FALSE),"Error")</f>
        <v>0</v>
      </c>
      <c r="BA383" s="1">
        <f>IFERROR(VLOOKUP(San[[#This Row],[EnvPro_SL1]],$AS$5:$AT$8,2,FALSE),"Error")</f>
        <v>2</v>
      </c>
    </row>
    <row r="384" spans="2:53">
      <c r="B384" s="133" t="s">
        <v>704</v>
      </c>
      <c r="C384" s="171" t="s">
        <v>1650</v>
      </c>
      <c r="D384" s="171" t="s">
        <v>1646</v>
      </c>
      <c r="E384" s="171" t="s">
        <v>220</v>
      </c>
      <c r="F384" s="172" t="s">
        <v>1641</v>
      </c>
      <c r="G384" s="173" t="s">
        <v>1830</v>
      </c>
      <c r="H384" s="50" t="s">
        <v>1783</v>
      </c>
      <c r="I384" s="50" t="s">
        <v>18</v>
      </c>
      <c r="J384" s="133" t="s">
        <v>1772</v>
      </c>
      <c r="K384" s="50" t="s">
        <v>1754</v>
      </c>
      <c r="L384" s="50" t="s">
        <v>1753</v>
      </c>
      <c r="M384" s="133" t="s">
        <v>1752</v>
      </c>
      <c r="N384" s="133" t="s">
        <v>1601</v>
      </c>
      <c r="O384" s="133" t="s">
        <v>1601</v>
      </c>
      <c r="P384" s="133" t="s">
        <v>1601</v>
      </c>
      <c r="Q384" s="133" t="s">
        <v>1755</v>
      </c>
      <c r="R384" s="142" t="s">
        <v>1601</v>
      </c>
      <c r="S384" s="174" t="s">
        <v>1601</v>
      </c>
      <c r="T384" s="175" t="s">
        <v>1754</v>
      </c>
      <c r="U384" s="133" t="s">
        <v>1756</v>
      </c>
      <c r="V384" s="133" t="s">
        <v>1754</v>
      </c>
      <c r="W384" s="133" t="str">
        <f>IF([Access_Indicator2]="Yes","No service",IF([Access_Indicator3]="Available", "Improved",IF([Access_Indicator4]="No", "Limited",IF(AND([Access_Indicator4]="yes", [Access_Indicator5]&lt;=[Access_Indicator6]),"Basic","Limited"))))</f>
        <v>Basic</v>
      </c>
      <c r="X384" s="133" t="str">
        <f>IF([Use_Indicator1]="", "Fill in data", IF([Use_Indicator1]="All", "Improved", IF([Use_Indicator1]="Some", "Basic", IF([Use_Indicator1]="No use", "No Service"))))</f>
        <v>Improved</v>
      </c>
      <c r="Y384" s="134" t="s">
        <v>1601</v>
      </c>
      <c r="Z384" s="134" t="str">
        <f>IF(S384="No data", "No Data", IF([Reliability_Indicator2]="Yes","No Service", IF(S384="Routine", "Improved", IF(S384="Unreliable", "Basic", IF(S384="No O&amp;M", "No service")))))</f>
        <v>No Data</v>
      </c>
      <c r="AA384" s="133" t="str">
        <f>IF([EnvPro_Indicator1]="", "Fill in data", IF([EnvPro_Indicator1]="Significant pollution", "No service", IF(AND([EnvPro_Indicator1]="Not polluting groundwater &amp; not untreated in river", [EnvPro_Indicator2]="No"),"Basic", IF([EnvPro_Indicator2]="Yes", "Improved"))))</f>
        <v>Basic</v>
      </c>
      <c r="AB384" s="134" t="str">
        <f t="shared" si="5"/>
        <v>Basic</v>
      </c>
      <c r="AC384" s="134" t="str">
        <f>IF(OR(San[[#This Row],[Access_SL1]]="No data",San[[#This Row],[Use_SL1]]="No data",San[[#This Row],[Reliability_SL1]]="No data",San[[#This Row],[EnvPro_SL1]]="No data"),"Incomplete", "Complete")</f>
        <v>Incomplete</v>
      </c>
      <c r="AD384" s="176">
        <v>0</v>
      </c>
      <c r="AE384" s="176">
        <v>0</v>
      </c>
      <c r="AF384" s="136">
        <v>4.0573126270482023</v>
      </c>
      <c r="AG384" s="136">
        <v>95.669402773846599</v>
      </c>
      <c r="AH384" s="136" t="s">
        <v>1601</v>
      </c>
      <c r="AW384" s="1">
        <f>IFERROR(VLOOKUP(San[[#This Row],[Access_SL1]],$AS$5:$AT$8,2,FALSE),"Error")</f>
        <v>2</v>
      </c>
      <c r="AX384" s="1">
        <f>IFERROR(VLOOKUP(San[[#This Row],[Use_SL1]],$AS$5:$AT$8,2,FALSE),"Error")</f>
        <v>3</v>
      </c>
      <c r="AY384" s="1" t="str">
        <f>IFERROR(VLOOKUP(San[[#This Row],[Use_SL2]],$AS$5:$AT$8,2,FALSE),"Error")</f>
        <v>Error</v>
      </c>
      <c r="AZ384" s="1" t="str">
        <f>IFERROR(VLOOKUP(San[[#This Row],[Reliability_SL1]],$AS$5:$AT$8,2,FALSE),"Error")</f>
        <v>Error</v>
      </c>
      <c r="BA384" s="1">
        <f>IFERROR(VLOOKUP(San[[#This Row],[EnvPro_SL1]],$AS$5:$AT$8,2,FALSE),"Error")</f>
        <v>2</v>
      </c>
    </row>
    <row r="385" spans="2:53">
      <c r="B385" s="133" t="s">
        <v>705</v>
      </c>
      <c r="C385" s="171" t="s">
        <v>1650</v>
      </c>
      <c r="D385" s="171" t="s">
        <v>1646</v>
      </c>
      <c r="E385" s="171" t="s">
        <v>220</v>
      </c>
      <c r="F385" s="172" t="s">
        <v>1641</v>
      </c>
      <c r="G385" s="173" t="s">
        <v>1832</v>
      </c>
      <c r="H385" s="50" t="s">
        <v>1783</v>
      </c>
      <c r="I385" s="50" t="s">
        <v>18</v>
      </c>
      <c r="J385" s="133" t="s">
        <v>1774</v>
      </c>
      <c r="K385" s="50" t="s">
        <v>1754</v>
      </c>
      <c r="L385" s="50" t="s">
        <v>1776</v>
      </c>
      <c r="M385" s="133" t="s">
        <v>1752</v>
      </c>
      <c r="N385" s="133" t="s">
        <v>1601</v>
      </c>
      <c r="O385" s="133" t="s">
        <v>1601</v>
      </c>
      <c r="P385" s="133" t="s">
        <v>1601</v>
      </c>
      <c r="Q385" s="133" t="s">
        <v>1755</v>
      </c>
      <c r="R385" s="142" t="s">
        <v>1601</v>
      </c>
      <c r="S385" s="174" t="s">
        <v>1908</v>
      </c>
      <c r="T385" s="175" t="s">
        <v>1754</v>
      </c>
      <c r="U385" s="133" t="s">
        <v>1756</v>
      </c>
      <c r="V385" s="133" t="s">
        <v>1754</v>
      </c>
      <c r="W385" s="133" t="str">
        <f>IF([Access_Indicator2]="Yes","No service",IF([Access_Indicator3]="Available", "Improved",IF([Access_Indicator4]="No", "Limited",IF(AND([Access_Indicator4]="yes", [Access_Indicator5]&lt;=[Access_Indicator6]),"Basic","Limited"))))</f>
        <v>Improved</v>
      </c>
      <c r="X385" s="133" t="str">
        <f>IF([Use_Indicator1]="", "Fill in data", IF([Use_Indicator1]="All", "Improved", IF([Use_Indicator1]="Some", "Basic", IF([Use_Indicator1]="No use", "No Service"))))</f>
        <v>Improved</v>
      </c>
      <c r="Y385" s="134" t="s">
        <v>1601</v>
      </c>
      <c r="Z385" s="134" t="str">
        <f>IF(S385="No data", "No Data", IF([Reliability_Indicator2]="Yes","No Service", IF(S385="Routine", "Improved", IF(S385="Unreliable", "Basic", IF(S385="No O&amp;M", "No service")))))</f>
        <v>Basic</v>
      </c>
      <c r="AA385" s="133" t="str">
        <f>IF([EnvPro_Indicator1]="", "Fill in data", IF([EnvPro_Indicator1]="Significant pollution", "No service", IF(AND([EnvPro_Indicator1]="Not polluting groundwater &amp; not untreated in river", [EnvPro_Indicator2]="No"),"Basic", IF([EnvPro_Indicator2]="Yes", "Improved"))))</f>
        <v>Basic</v>
      </c>
      <c r="AB385" s="134" t="str">
        <f t="shared" si="5"/>
        <v>Basic</v>
      </c>
      <c r="AC385" s="134" t="str">
        <f>IF(OR(San[[#This Row],[Access_SL1]]="No data",San[[#This Row],[Use_SL1]]="No data",San[[#This Row],[Reliability_SL1]]="No data",San[[#This Row],[EnvPro_SL1]]="No data"),"Incomplete", "Complete")</f>
        <v>Complete</v>
      </c>
      <c r="AD385" s="176">
        <v>0</v>
      </c>
      <c r="AE385" s="176">
        <v>0</v>
      </c>
      <c r="AF385" s="136">
        <v>4.0573126270482023</v>
      </c>
      <c r="AG385" s="136">
        <v>106.70818001698272</v>
      </c>
      <c r="AH385" s="136">
        <v>29.719784885366543</v>
      </c>
      <c r="AW385" s="1">
        <f>IFERROR(VLOOKUP(San[[#This Row],[Access_SL1]],$AS$5:$AT$8,2,FALSE),"Error")</f>
        <v>3</v>
      </c>
      <c r="AX385" s="1">
        <f>IFERROR(VLOOKUP(San[[#This Row],[Use_SL1]],$AS$5:$AT$8,2,FALSE),"Error")</f>
        <v>3</v>
      </c>
      <c r="AY385" s="1" t="str">
        <f>IFERROR(VLOOKUP(San[[#This Row],[Use_SL2]],$AS$5:$AT$8,2,FALSE),"Error")</f>
        <v>Error</v>
      </c>
      <c r="AZ385" s="1">
        <f>IFERROR(VLOOKUP(San[[#This Row],[Reliability_SL1]],$AS$5:$AT$8,2,FALSE),"Error")</f>
        <v>2</v>
      </c>
      <c r="BA385" s="1">
        <f>IFERROR(VLOOKUP(San[[#This Row],[EnvPro_SL1]],$AS$5:$AT$8,2,FALSE),"Error")</f>
        <v>2</v>
      </c>
    </row>
    <row r="386" spans="2:53">
      <c r="B386" s="133" t="s">
        <v>706</v>
      </c>
      <c r="C386" s="171" t="s">
        <v>1650</v>
      </c>
      <c r="D386" s="171" t="s">
        <v>1646</v>
      </c>
      <c r="E386" s="171" t="s">
        <v>220</v>
      </c>
      <c r="F386" s="172" t="s">
        <v>1641</v>
      </c>
      <c r="G386" s="173" t="s">
        <v>1833</v>
      </c>
      <c r="H386" s="50" t="s">
        <v>1783</v>
      </c>
      <c r="I386" s="50" t="s">
        <v>18</v>
      </c>
      <c r="J386" s="133" t="s">
        <v>1772</v>
      </c>
      <c r="K386" s="50" t="s">
        <v>1754</v>
      </c>
      <c r="L386" s="50" t="s">
        <v>1753</v>
      </c>
      <c r="M386" s="133" t="s">
        <v>1752</v>
      </c>
      <c r="N386" s="133" t="s">
        <v>1601</v>
      </c>
      <c r="O386" s="133" t="s">
        <v>1601</v>
      </c>
      <c r="P386" s="133" t="s">
        <v>1601</v>
      </c>
      <c r="Q386" s="133" t="s">
        <v>1755</v>
      </c>
      <c r="R386" s="142" t="s">
        <v>1601</v>
      </c>
      <c r="S386" s="174" t="s">
        <v>1601</v>
      </c>
      <c r="T386" s="175" t="s">
        <v>1752</v>
      </c>
      <c r="U386" s="133" t="s">
        <v>1756</v>
      </c>
      <c r="V386" s="133" t="s">
        <v>1754</v>
      </c>
      <c r="W386" s="133" t="str">
        <f>IF([Access_Indicator2]="Yes","No service",IF([Access_Indicator3]="Available", "Improved",IF([Access_Indicator4]="No", "Limited",IF(AND([Access_Indicator4]="yes", [Access_Indicator5]&lt;=[Access_Indicator6]),"Basic","Limited"))))</f>
        <v>Basic</v>
      </c>
      <c r="X386" s="133" t="str">
        <f>IF([Use_Indicator1]="", "Fill in data", IF([Use_Indicator1]="All", "Improved", IF([Use_Indicator1]="Some", "Basic", IF([Use_Indicator1]="No use", "No Service"))))</f>
        <v>Improved</v>
      </c>
      <c r="Y386" s="134" t="s">
        <v>1601</v>
      </c>
      <c r="Z386" s="134" t="str">
        <f>IF(S386="No data", "No Data", IF([Reliability_Indicator2]="Yes","No Service", IF(S386="Routine", "Improved", IF(S386="Unreliable", "Basic", IF(S386="No O&amp;M", "No service")))))</f>
        <v>No Data</v>
      </c>
      <c r="AA386" s="133" t="str">
        <f>IF([EnvPro_Indicator1]="", "Fill in data", IF([EnvPro_Indicator1]="Significant pollution", "No service", IF(AND([EnvPro_Indicator1]="Not polluting groundwater &amp; not untreated in river", [EnvPro_Indicator2]="No"),"Basic", IF([EnvPro_Indicator2]="Yes", "Improved"))))</f>
        <v>Basic</v>
      </c>
      <c r="AB386" s="134" t="str">
        <f t="shared" si="5"/>
        <v>Basic</v>
      </c>
      <c r="AC386" s="134" t="str">
        <f>IF(OR(San[[#This Row],[Access_SL1]]="No data",San[[#This Row],[Use_SL1]]="No data",San[[#This Row],[Reliability_SL1]]="No data",San[[#This Row],[EnvPro_SL1]]="No data"),"Incomplete", "Complete")</f>
        <v>Incomplete</v>
      </c>
      <c r="AD386" s="176">
        <v>0</v>
      </c>
      <c r="AE386" s="176">
        <v>0</v>
      </c>
      <c r="AF386" s="136">
        <v>4.0573126270482023</v>
      </c>
      <c r="AG386" s="136">
        <v>62.553071044438148</v>
      </c>
      <c r="AH386" s="136" t="s">
        <v>1601</v>
      </c>
      <c r="AW386" s="1">
        <f>IFERROR(VLOOKUP(San[[#This Row],[Access_SL1]],$AS$5:$AT$8,2,FALSE),"Error")</f>
        <v>2</v>
      </c>
      <c r="AX386" s="1">
        <f>IFERROR(VLOOKUP(San[[#This Row],[Use_SL1]],$AS$5:$AT$8,2,FALSE),"Error")</f>
        <v>3</v>
      </c>
      <c r="AY386" s="1" t="str">
        <f>IFERROR(VLOOKUP(San[[#This Row],[Use_SL2]],$AS$5:$AT$8,2,FALSE),"Error")</f>
        <v>Error</v>
      </c>
      <c r="AZ386" s="1" t="str">
        <f>IFERROR(VLOOKUP(San[[#This Row],[Reliability_SL1]],$AS$5:$AT$8,2,FALSE),"Error")</f>
        <v>Error</v>
      </c>
      <c r="BA386" s="1">
        <f>IFERROR(VLOOKUP(San[[#This Row],[EnvPro_SL1]],$AS$5:$AT$8,2,FALSE),"Error")</f>
        <v>2</v>
      </c>
    </row>
    <row r="387" spans="2:53">
      <c r="B387" s="133" t="s">
        <v>707</v>
      </c>
      <c r="C387" s="171" t="s">
        <v>1650</v>
      </c>
      <c r="D387" s="171" t="s">
        <v>1646</v>
      </c>
      <c r="E387" s="171" t="s">
        <v>220</v>
      </c>
      <c r="F387" s="172" t="s">
        <v>1641</v>
      </c>
      <c r="G387" s="173" t="s">
        <v>1835</v>
      </c>
      <c r="H387" s="50" t="s">
        <v>1786</v>
      </c>
      <c r="I387" s="50" t="s">
        <v>18</v>
      </c>
      <c r="J387" s="133" t="s">
        <v>1772</v>
      </c>
      <c r="K387" s="50" t="s">
        <v>1754</v>
      </c>
      <c r="L387" s="50" t="s">
        <v>1753</v>
      </c>
      <c r="M387" s="133" t="s">
        <v>1752</v>
      </c>
      <c r="N387" s="133" t="s">
        <v>1601</v>
      </c>
      <c r="O387" s="133" t="s">
        <v>1601</v>
      </c>
      <c r="P387" s="133" t="s">
        <v>1601</v>
      </c>
      <c r="Q387" s="133" t="s">
        <v>1755</v>
      </c>
      <c r="R387" s="142" t="s">
        <v>1601</v>
      </c>
      <c r="S387" s="174" t="s">
        <v>1601</v>
      </c>
      <c r="T387" s="175" t="s">
        <v>1752</v>
      </c>
      <c r="U387" s="133" t="s">
        <v>1756</v>
      </c>
      <c r="V387" s="133" t="s">
        <v>1754</v>
      </c>
      <c r="W387" s="133" t="str">
        <f>IF([Access_Indicator2]="Yes","No service",IF([Access_Indicator3]="Available", "Improved",IF([Access_Indicator4]="No", "Limited",IF(AND([Access_Indicator4]="yes", [Access_Indicator5]&lt;=[Access_Indicator6]),"Basic","Limited"))))</f>
        <v>Basic</v>
      </c>
      <c r="X387" s="133" t="str">
        <f>IF([Use_Indicator1]="", "Fill in data", IF([Use_Indicator1]="All", "Improved", IF([Use_Indicator1]="Some", "Basic", IF([Use_Indicator1]="No use", "No Service"))))</f>
        <v>Improved</v>
      </c>
      <c r="Y387" s="134" t="s">
        <v>1601</v>
      </c>
      <c r="Z387" s="134" t="str">
        <f>IF(S387="No data", "No Data", IF([Reliability_Indicator2]="Yes","No Service", IF(S387="Routine", "Improved", IF(S387="Unreliable", "Basic", IF(S387="No O&amp;M", "No service")))))</f>
        <v>No Data</v>
      </c>
      <c r="AA387" s="133" t="str">
        <f>IF([EnvPro_Indicator1]="", "Fill in data", IF([EnvPro_Indicator1]="Significant pollution", "No service", IF(AND([EnvPro_Indicator1]="Not polluting groundwater &amp; not untreated in river", [EnvPro_Indicator2]="No"),"Basic", IF([EnvPro_Indicator2]="Yes", "Improved"))))</f>
        <v>Basic</v>
      </c>
      <c r="AB387" s="134" t="str">
        <f t="shared" si="5"/>
        <v>Basic</v>
      </c>
      <c r="AC387" s="134" t="str">
        <f>IF(OR(San[[#This Row],[Access_SL1]]="No data",San[[#This Row],[Use_SL1]]="No data",San[[#This Row],[Reliability_SL1]]="No data",San[[#This Row],[EnvPro_SL1]]="No data"),"Incomplete", "Complete")</f>
        <v>Incomplete</v>
      </c>
      <c r="AD387" s="176">
        <v>0</v>
      </c>
      <c r="AE387" s="176">
        <v>0</v>
      </c>
      <c r="AF387" s="136">
        <v>4.0573126270482023</v>
      </c>
      <c r="AG387" s="136">
        <v>47.834701386923292</v>
      </c>
      <c r="AH387" s="136" t="s">
        <v>1601</v>
      </c>
      <c r="AW387" s="1">
        <f>IFERROR(VLOOKUP(San[[#This Row],[Access_SL1]],$AS$5:$AT$8,2,FALSE),"Error")</f>
        <v>2</v>
      </c>
      <c r="AX387" s="1">
        <f>IFERROR(VLOOKUP(San[[#This Row],[Use_SL1]],$AS$5:$AT$8,2,FALSE),"Error")</f>
        <v>3</v>
      </c>
      <c r="AY387" s="1" t="str">
        <f>IFERROR(VLOOKUP(San[[#This Row],[Use_SL2]],$AS$5:$AT$8,2,FALSE),"Error")</f>
        <v>Error</v>
      </c>
      <c r="AZ387" s="1" t="str">
        <f>IFERROR(VLOOKUP(San[[#This Row],[Reliability_SL1]],$AS$5:$AT$8,2,FALSE),"Error")</f>
        <v>Error</v>
      </c>
      <c r="BA387" s="1">
        <f>IFERROR(VLOOKUP(San[[#This Row],[EnvPro_SL1]],$AS$5:$AT$8,2,FALSE),"Error")</f>
        <v>2</v>
      </c>
    </row>
    <row r="388" spans="2:53">
      <c r="B388" s="133" t="s">
        <v>708</v>
      </c>
      <c r="C388" s="171" t="s">
        <v>1650</v>
      </c>
      <c r="D388" s="171" t="s">
        <v>1646</v>
      </c>
      <c r="E388" s="171" t="s">
        <v>220</v>
      </c>
      <c r="F388" s="172" t="s">
        <v>1641</v>
      </c>
      <c r="G388" s="173" t="s">
        <v>1837</v>
      </c>
      <c r="H388" s="50" t="s">
        <v>1783</v>
      </c>
      <c r="I388" s="50" t="s">
        <v>18</v>
      </c>
      <c r="J388" s="133" t="s">
        <v>1774</v>
      </c>
      <c r="K388" s="50" t="s">
        <v>1754</v>
      </c>
      <c r="L388" s="50" t="s">
        <v>1776</v>
      </c>
      <c r="M388" s="133" t="s">
        <v>1752</v>
      </c>
      <c r="N388" s="133" t="s">
        <v>1601</v>
      </c>
      <c r="O388" s="133" t="s">
        <v>1601</v>
      </c>
      <c r="P388" s="133" t="s">
        <v>1601</v>
      </c>
      <c r="Q388" s="133" t="s">
        <v>1755</v>
      </c>
      <c r="R388" s="142" t="s">
        <v>1601</v>
      </c>
      <c r="S388" s="174" t="s">
        <v>1908</v>
      </c>
      <c r="T388" s="175" t="s">
        <v>1754</v>
      </c>
      <c r="U388" s="133" t="s">
        <v>1756</v>
      </c>
      <c r="V388" s="133" t="s">
        <v>1754</v>
      </c>
      <c r="W388" s="133" t="str">
        <f>IF([Access_Indicator2]="Yes","No service",IF([Access_Indicator3]="Available", "Improved",IF([Access_Indicator4]="No", "Limited",IF(AND([Access_Indicator4]="yes", [Access_Indicator5]&lt;=[Access_Indicator6]),"Basic","Limited"))))</f>
        <v>Improved</v>
      </c>
      <c r="X388" s="133" t="str">
        <f>IF([Use_Indicator1]="", "Fill in data", IF([Use_Indicator1]="All", "Improved", IF([Use_Indicator1]="Some", "Basic", IF([Use_Indicator1]="No use", "No Service"))))</f>
        <v>Improved</v>
      </c>
      <c r="Y388" s="134" t="s">
        <v>1601</v>
      </c>
      <c r="Z388" s="134" t="str">
        <f>IF(S388="No data", "No Data", IF([Reliability_Indicator2]="Yes","No Service", IF(S388="Routine", "Improved", IF(S388="Unreliable", "Basic", IF(S388="No O&amp;M", "No service")))))</f>
        <v>Basic</v>
      </c>
      <c r="AA388" s="133" t="str">
        <f>IF([EnvPro_Indicator1]="", "Fill in data", IF([EnvPro_Indicator1]="Significant pollution", "No service", IF(AND([EnvPro_Indicator1]="Not polluting groundwater &amp; not untreated in river", [EnvPro_Indicator2]="No"),"Basic", IF([EnvPro_Indicator2]="Yes", "Improved"))))</f>
        <v>Basic</v>
      </c>
      <c r="AB388" s="134" t="str">
        <f t="shared" si="5"/>
        <v>Basic</v>
      </c>
      <c r="AC388" s="134" t="str">
        <f>IF(OR(San[[#This Row],[Access_SL1]]="No data",San[[#This Row],[Use_SL1]]="No data",San[[#This Row],[Reliability_SL1]]="No data",San[[#This Row],[EnvPro_SL1]]="No data"),"Incomplete", "Complete")</f>
        <v>Complete</v>
      </c>
      <c r="AD388" s="176">
        <v>0</v>
      </c>
      <c r="AE388" s="176">
        <v>0</v>
      </c>
      <c r="AF388" s="136">
        <v>4.0573126270482023</v>
      </c>
      <c r="AG388" s="136">
        <v>226.29493348429096</v>
      </c>
      <c r="AH388" s="136">
        <v>16.982734220209455</v>
      </c>
      <c r="AW388" s="1">
        <f>IFERROR(VLOOKUP(San[[#This Row],[Access_SL1]],$AS$5:$AT$8,2,FALSE),"Error")</f>
        <v>3</v>
      </c>
      <c r="AX388" s="1">
        <f>IFERROR(VLOOKUP(San[[#This Row],[Use_SL1]],$AS$5:$AT$8,2,FALSE),"Error")</f>
        <v>3</v>
      </c>
      <c r="AY388" s="1" t="str">
        <f>IFERROR(VLOOKUP(San[[#This Row],[Use_SL2]],$AS$5:$AT$8,2,FALSE),"Error")</f>
        <v>Error</v>
      </c>
      <c r="AZ388" s="1">
        <f>IFERROR(VLOOKUP(San[[#This Row],[Reliability_SL1]],$AS$5:$AT$8,2,FALSE),"Error")</f>
        <v>2</v>
      </c>
      <c r="BA388" s="1">
        <f>IFERROR(VLOOKUP(San[[#This Row],[EnvPro_SL1]],$AS$5:$AT$8,2,FALSE),"Error")</f>
        <v>2</v>
      </c>
    </row>
    <row r="389" spans="2:53">
      <c r="B389" s="133" t="s">
        <v>709</v>
      </c>
      <c r="C389" s="171" t="s">
        <v>1650</v>
      </c>
      <c r="D389" s="171" t="s">
        <v>1646</v>
      </c>
      <c r="E389" s="171" t="s">
        <v>220</v>
      </c>
      <c r="F389" s="172" t="s">
        <v>1641</v>
      </c>
      <c r="G389" s="173" t="s">
        <v>1839</v>
      </c>
      <c r="H389" s="50" t="s">
        <v>1783</v>
      </c>
      <c r="I389" s="50" t="s">
        <v>18</v>
      </c>
      <c r="J389" s="133" t="s">
        <v>1774</v>
      </c>
      <c r="K389" s="50" t="s">
        <v>1754</v>
      </c>
      <c r="L389" s="50" t="s">
        <v>1776</v>
      </c>
      <c r="M389" s="133" t="s">
        <v>1752</v>
      </c>
      <c r="N389" s="133" t="s">
        <v>1601</v>
      </c>
      <c r="O389" s="133" t="s">
        <v>1601</v>
      </c>
      <c r="P389" s="133" t="s">
        <v>1601</v>
      </c>
      <c r="Q389" s="133" t="s">
        <v>1755</v>
      </c>
      <c r="R389" s="142" t="s">
        <v>1601</v>
      </c>
      <c r="S389" s="174" t="s">
        <v>1777</v>
      </c>
      <c r="T389" s="175" t="s">
        <v>1754</v>
      </c>
      <c r="U389" s="133" t="s">
        <v>1756</v>
      </c>
      <c r="V389" s="133" t="s">
        <v>1754</v>
      </c>
      <c r="W389" s="133" t="str">
        <f>IF([Access_Indicator2]="Yes","No service",IF([Access_Indicator3]="Available", "Improved",IF([Access_Indicator4]="No", "Limited",IF(AND([Access_Indicator4]="yes", [Access_Indicator5]&lt;=[Access_Indicator6]),"Basic","Limited"))))</f>
        <v>Improved</v>
      </c>
      <c r="X389" s="133" t="str">
        <f>IF([Use_Indicator1]="", "Fill in data", IF([Use_Indicator1]="All", "Improved", IF([Use_Indicator1]="Some", "Basic", IF([Use_Indicator1]="No use", "No Service"))))</f>
        <v>Improved</v>
      </c>
      <c r="Y389" s="134" t="s">
        <v>1601</v>
      </c>
      <c r="Z389" s="134" t="str">
        <f>IF(S389="No data", "No Data", IF([Reliability_Indicator2]="Yes","No Service", IF(S389="Routine", "Improved", IF(S389="Unreliable", "Basic", IF(S389="No O&amp;M", "No service")))))</f>
        <v>No service</v>
      </c>
      <c r="AA389" s="133" t="str">
        <f>IF([EnvPro_Indicator1]="", "Fill in data", IF([EnvPro_Indicator1]="Significant pollution", "No service", IF(AND([EnvPro_Indicator1]="Not polluting groundwater &amp; not untreated in river", [EnvPro_Indicator2]="No"),"Basic", IF([EnvPro_Indicator2]="Yes", "Improved"))))</f>
        <v>Basic</v>
      </c>
      <c r="AB389" s="134" t="str">
        <f t="shared" ref="AB389:AB452" si="6">VLOOKUP(MIN(AW389:BA389),$AR$5:$AS$8,2,FALSE)</f>
        <v>No Service</v>
      </c>
      <c r="AC389" s="134" t="str">
        <f>IF(OR(San[[#This Row],[Access_SL1]]="No data",San[[#This Row],[Use_SL1]]="No data",San[[#This Row],[Reliability_SL1]]="No data",San[[#This Row],[EnvPro_SL1]]="No data"),"Incomplete", "Complete")</f>
        <v>Complete</v>
      </c>
      <c r="AD389" s="176">
        <v>0</v>
      </c>
      <c r="AE389" s="176">
        <v>0</v>
      </c>
      <c r="AF389" s="136">
        <v>4.0573126270482023</v>
      </c>
      <c r="AG389" s="136">
        <v>165.58165864704216</v>
      </c>
      <c r="AH389" s="136">
        <v>0</v>
      </c>
      <c r="AW389" s="1">
        <f>IFERROR(VLOOKUP(San[[#This Row],[Access_SL1]],$AS$5:$AT$8,2,FALSE),"Error")</f>
        <v>3</v>
      </c>
      <c r="AX389" s="1">
        <f>IFERROR(VLOOKUP(San[[#This Row],[Use_SL1]],$AS$5:$AT$8,2,FALSE),"Error")</f>
        <v>3</v>
      </c>
      <c r="AY389" s="1" t="str">
        <f>IFERROR(VLOOKUP(San[[#This Row],[Use_SL2]],$AS$5:$AT$8,2,FALSE),"Error")</f>
        <v>Error</v>
      </c>
      <c r="AZ389" s="1">
        <f>IFERROR(VLOOKUP(San[[#This Row],[Reliability_SL1]],$AS$5:$AT$8,2,FALSE),"Error")</f>
        <v>0</v>
      </c>
      <c r="BA389" s="1">
        <f>IFERROR(VLOOKUP(San[[#This Row],[EnvPro_SL1]],$AS$5:$AT$8,2,FALSE),"Error")</f>
        <v>2</v>
      </c>
    </row>
    <row r="390" spans="2:53">
      <c r="B390" s="133" t="s">
        <v>710</v>
      </c>
      <c r="C390" s="171" t="s">
        <v>1650</v>
      </c>
      <c r="D390" s="171" t="s">
        <v>1646</v>
      </c>
      <c r="E390" s="171" t="s">
        <v>220</v>
      </c>
      <c r="F390" s="172" t="s">
        <v>1641</v>
      </c>
      <c r="G390" s="173" t="s">
        <v>1843</v>
      </c>
      <c r="H390" s="50" t="s">
        <v>1783</v>
      </c>
      <c r="I390" s="50" t="s">
        <v>18</v>
      </c>
      <c r="J390" s="133" t="s">
        <v>1774</v>
      </c>
      <c r="K390" s="50" t="s">
        <v>1754</v>
      </c>
      <c r="L390" s="50" t="s">
        <v>1776</v>
      </c>
      <c r="M390" s="133" t="s">
        <v>1752</v>
      </c>
      <c r="N390" s="133" t="s">
        <v>1601</v>
      </c>
      <c r="O390" s="133" t="s">
        <v>1601</v>
      </c>
      <c r="P390" s="133" t="s">
        <v>1601</v>
      </c>
      <c r="Q390" s="133" t="s">
        <v>1755</v>
      </c>
      <c r="R390" s="142" t="s">
        <v>1601</v>
      </c>
      <c r="S390" s="174" t="s">
        <v>1908</v>
      </c>
      <c r="T390" s="175" t="s">
        <v>1754</v>
      </c>
      <c r="U390" s="133" t="s">
        <v>1756</v>
      </c>
      <c r="V390" s="133" t="s">
        <v>1754</v>
      </c>
      <c r="W390" s="133" t="str">
        <f>IF([Access_Indicator2]="Yes","No service",IF([Access_Indicator3]="Available", "Improved",IF([Access_Indicator4]="No", "Limited",IF(AND([Access_Indicator4]="yes", [Access_Indicator5]&lt;=[Access_Indicator6]),"Basic","Limited"))))</f>
        <v>Improved</v>
      </c>
      <c r="X390" s="133" t="str">
        <f>IF([Use_Indicator1]="", "Fill in data", IF([Use_Indicator1]="All", "Improved", IF([Use_Indicator1]="Some", "Basic", IF([Use_Indicator1]="No use", "No Service"))))</f>
        <v>Improved</v>
      </c>
      <c r="Y390" s="134" t="s">
        <v>1601</v>
      </c>
      <c r="Z390" s="134" t="str">
        <f>IF(S390="No data", "No Data", IF([Reliability_Indicator2]="Yes","No Service", IF(S390="Routine", "Improved", IF(S390="Unreliable", "Basic", IF(S390="No O&amp;M", "No service")))))</f>
        <v>Basic</v>
      </c>
      <c r="AA390" s="133" t="str">
        <f>IF([EnvPro_Indicator1]="", "Fill in data", IF([EnvPro_Indicator1]="Significant pollution", "No service", IF(AND([EnvPro_Indicator1]="Not polluting groundwater &amp; not untreated in river", [EnvPro_Indicator2]="No"),"Basic", IF([EnvPro_Indicator2]="Yes", "Improved"))))</f>
        <v>Basic</v>
      </c>
      <c r="AB390" s="134" t="str">
        <f t="shared" si="6"/>
        <v>Basic</v>
      </c>
      <c r="AC390" s="134" t="str">
        <f>IF(OR(San[[#This Row],[Access_SL1]]="No data",San[[#This Row],[Use_SL1]]="No data",San[[#This Row],[Reliability_SL1]]="No data",San[[#This Row],[EnvPro_SL1]]="No data"),"Incomplete", "Complete")</f>
        <v>Complete</v>
      </c>
      <c r="AD390" s="176">
        <v>0</v>
      </c>
      <c r="AE390" s="176">
        <v>0</v>
      </c>
      <c r="AF390" s="136">
        <v>4.0573126270482023</v>
      </c>
      <c r="AG390" s="136">
        <v>57.953580526464762</v>
      </c>
      <c r="AH390" s="136" t="s">
        <v>1601</v>
      </c>
      <c r="AW390" s="1">
        <f>IFERROR(VLOOKUP(San[[#This Row],[Access_SL1]],$AS$5:$AT$8,2,FALSE),"Error")</f>
        <v>3</v>
      </c>
      <c r="AX390" s="1">
        <f>IFERROR(VLOOKUP(San[[#This Row],[Use_SL1]],$AS$5:$AT$8,2,FALSE),"Error")</f>
        <v>3</v>
      </c>
      <c r="AY390" s="1" t="str">
        <f>IFERROR(VLOOKUP(San[[#This Row],[Use_SL2]],$AS$5:$AT$8,2,FALSE),"Error")</f>
        <v>Error</v>
      </c>
      <c r="AZ390" s="1">
        <f>IFERROR(VLOOKUP(San[[#This Row],[Reliability_SL1]],$AS$5:$AT$8,2,FALSE),"Error")</f>
        <v>2</v>
      </c>
      <c r="BA390" s="1">
        <f>IFERROR(VLOOKUP(San[[#This Row],[EnvPro_SL1]],$AS$5:$AT$8,2,FALSE),"Error")</f>
        <v>2</v>
      </c>
    </row>
    <row r="391" spans="2:53">
      <c r="B391" s="133" t="s">
        <v>711</v>
      </c>
      <c r="C391" s="171" t="s">
        <v>1650</v>
      </c>
      <c r="D391" s="171" t="s">
        <v>1646</v>
      </c>
      <c r="E391" s="171" t="s">
        <v>220</v>
      </c>
      <c r="F391" s="172" t="s">
        <v>1641</v>
      </c>
      <c r="G391" s="173" t="s">
        <v>1923</v>
      </c>
      <c r="H391" s="50" t="s">
        <v>1783</v>
      </c>
      <c r="I391" s="50" t="s">
        <v>18</v>
      </c>
      <c r="J391" s="133" t="s">
        <v>1774</v>
      </c>
      <c r="K391" s="50" t="s">
        <v>1754</v>
      </c>
      <c r="L391" s="50" t="s">
        <v>1776</v>
      </c>
      <c r="M391" s="133" t="s">
        <v>1752</v>
      </c>
      <c r="N391" s="133" t="s">
        <v>1601</v>
      </c>
      <c r="O391" s="133" t="s">
        <v>1601</v>
      </c>
      <c r="P391" s="133" t="s">
        <v>1601</v>
      </c>
      <c r="Q391" s="133" t="s">
        <v>1755</v>
      </c>
      <c r="R391" s="142" t="s">
        <v>1601</v>
      </c>
      <c r="S391" s="174" t="s">
        <v>1908</v>
      </c>
      <c r="T391" s="175" t="s">
        <v>1754</v>
      </c>
      <c r="U391" s="133" t="s">
        <v>1756</v>
      </c>
      <c r="V391" s="133" t="s">
        <v>1754</v>
      </c>
      <c r="W391" s="133" t="str">
        <f>IF([Access_Indicator2]="Yes","No service",IF([Access_Indicator3]="Available", "Improved",IF([Access_Indicator4]="No", "Limited",IF(AND([Access_Indicator4]="yes", [Access_Indicator5]&lt;=[Access_Indicator6]),"Basic","Limited"))))</f>
        <v>Improved</v>
      </c>
      <c r="X391" s="133" t="str">
        <f>IF([Use_Indicator1]="", "Fill in data", IF([Use_Indicator1]="All", "Improved", IF([Use_Indicator1]="Some", "Basic", IF([Use_Indicator1]="No use", "No Service"))))</f>
        <v>Improved</v>
      </c>
      <c r="Y391" s="134" t="s">
        <v>1601</v>
      </c>
      <c r="Z391" s="134" t="str">
        <f>IF(S391="No data", "No Data", IF([Reliability_Indicator2]="Yes","No Service", IF(S391="Routine", "Improved", IF(S391="Unreliable", "Basic", IF(S391="No O&amp;M", "No service")))))</f>
        <v>Basic</v>
      </c>
      <c r="AA391" s="133" t="str">
        <f>IF([EnvPro_Indicator1]="", "Fill in data", IF([EnvPro_Indicator1]="Significant pollution", "No service", IF(AND([EnvPro_Indicator1]="Not polluting groundwater &amp; not untreated in river", [EnvPro_Indicator2]="No"),"Basic", IF([EnvPro_Indicator2]="Yes", "Improved"))))</f>
        <v>Basic</v>
      </c>
      <c r="AB391" s="134" t="str">
        <f t="shared" si="6"/>
        <v>Basic</v>
      </c>
      <c r="AC391" s="134" t="str">
        <f>IF(OR(San[[#This Row],[Access_SL1]]="No data",San[[#This Row],[Use_SL1]]="No data",San[[#This Row],[Reliability_SL1]]="No data",San[[#This Row],[EnvPro_SL1]]="No data"),"Incomplete", "Complete")</f>
        <v>Complete</v>
      </c>
      <c r="AD391" s="176">
        <v>0</v>
      </c>
      <c r="AE391" s="176">
        <v>0</v>
      </c>
      <c r="AF391" s="136">
        <v>4.0573126270482023</v>
      </c>
      <c r="AG391" s="136">
        <v>38.635720350976506</v>
      </c>
      <c r="AH391" s="136" t="s">
        <v>1601</v>
      </c>
      <c r="AW391" s="1">
        <f>IFERROR(VLOOKUP(San[[#This Row],[Access_SL1]],$AS$5:$AT$8,2,FALSE),"Error")</f>
        <v>3</v>
      </c>
      <c r="AX391" s="1">
        <f>IFERROR(VLOOKUP(San[[#This Row],[Use_SL1]],$AS$5:$AT$8,2,FALSE),"Error")</f>
        <v>3</v>
      </c>
      <c r="AY391" s="1" t="str">
        <f>IFERROR(VLOOKUP(San[[#This Row],[Use_SL2]],$AS$5:$AT$8,2,FALSE),"Error")</f>
        <v>Error</v>
      </c>
      <c r="AZ391" s="1">
        <f>IFERROR(VLOOKUP(San[[#This Row],[Reliability_SL1]],$AS$5:$AT$8,2,FALSE),"Error")</f>
        <v>2</v>
      </c>
      <c r="BA391" s="1">
        <f>IFERROR(VLOOKUP(San[[#This Row],[EnvPro_SL1]],$AS$5:$AT$8,2,FALSE),"Error")</f>
        <v>2</v>
      </c>
    </row>
    <row r="392" spans="2:53">
      <c r="B392" s="133" t="s">
        <v>712</v>
      </c>
      <c r="C392" s="171" t="s">
        <v>1650</v>
      </c>
      <c r="D392" s="171" t="s">
        <v>1646</v>
      </c>
      <c r="E392" s="171" t="s">
        <v>220</v>
      </c>
      <c r="F392" s="172" t="s">
        <v>1641</v>
      </c>
      <c r="G392" s="173" t="s">
        <v>1844</v>
      </c>
      <c r="H392" s="50" t="s">
        <v>1783</v>
      </c>
      <c r="I392" s="50" t="s">
        <v>18</v>
      </c>
      <c r="J392" s="133" t="s">
        <v>1774</v>
      </c>
      <c r="K392" s="50" t="s">
        <v>1754</v>
      </c>
      <c r="L392" s="50" t="s">
        <v>1776</v>
      </c>
      <c r="M392" s="133" t="s">
        <v>1752</v>
      </c>
      <c r="N392" s="133" t="s">
        <v>1601</v>
      </c>
      <c r="O392" s="133" t="s">
        <v>1601</v>
      </c>
      <c r="P392" s="133" t="s">
        <v>1601</v>
      </c>
      <c r="Q392" s="133" t="s">
        <v>1755</v>
      </c>
      <c r="R392" s="142" t="s">
        <v>1601</v>
      </c>
      <c r="S392" s="174" t="s">
        <v>1908</v>
      </c>
      <c r="T392" s="175" t="s">
        <v>1754</v>
      </c>
      <c r="U392" s="133" t="s">
        <v>1756</v>
      </c>
      <c r="V392" s="133" t="s">
        <v>1754</v>
      </c>
      <c r="W392" s="133" t="str">
        <f>IF([Access_Indicator2]="Yes","No service",IF([Access_Indicator3]="Available", "Improved",IF([Access_Indicator4]="No", "Limited",IF(AND([Access_Indicator4]="yes", [Access_Indicator5]&lt;=[Access_Indicator6]),"Basic","Limited"))))</f>
        <v>Improved</v>
      </c>
      <c r="X392" s="133" t="str">
        <f>IF([Use_Indicator1]="", "Fill in data", IF([Use_Indicator1]="All", "Improved", IF([Use_Indicator1]="Some", "Basic", IF([Use_Indicator1]="No use", "No Service"))))</f>
        <v>Improved</v>
      </c>
      <c r="Y392" s="134" t="s">
        <v>1601</v>
      </c>
      <c r="Z392" s="134" t="str">
        <f>IF(S392="No data", "No Data", IF([Reliability_Indicator2]="Yes","No Service", IF(S392="Routine", "Improved", IF(S392="Unreliable", "Basic", IF(S392="No O&amp;M", "No service")))))</f>
        <v>Basic</v>
      </c>
      <c r="AA392" s="133" t="str">
        <f>IF([EnvPro_Indicator1]="", "Fill in data", IF([EnvPro_Indicator1]="Significant pollution", "No service", IF(AND([EnvPro_Indicator1]="Not polluting groundwater &amp; not untreated in river", [EnvPro_Indicator2]="No"),"Basic", IF([EnvPro_Indicator2]="Yes", "Improved"))))</f>
        <v>Basic</v>
      </c>
      <c r="AB392" s="134" t="str">
        <f t="shared" si="6"/>
        <v>Basic</v>
      </c>
      <c r="AC392" s="134" t="str">
        <f>IF(OR(San[[#This Row],[Access_SL1]]="No data",San[[#This Row],[Use_SL1]]="No data",San[[#This Row],[Reliability_SL1]]="No data",San[[#This Row],[EnvPro_SL1]]="No data"),"Incomplete", "Complete")</f>
        <v>Complete</v>
      </c>
      <c r="AD392" s="176">
        <v>0</v>
      </c>
      <c r="AE392" s="176">
        <v>0</v>
      </c>
      <c r="AF392" s="136">
        <v>4.0573126270482023</v>
      </c>
      <c r="AG392" s="136">
        <v>73.591848287574294</v>
      </c>
      <c r="AH392" s="136">
        <v>9.3405038211152007</v>
      </c>
      <c r="AW392" s="1">
        <f>IFERROR(VLOOKUP(San[[#This Row],[Access_SL1]],$AS$5:$AT$8,2,FALSE),"Error")</f>
        <v>3</v>
      </c>
      <c r="AX392" s="1">
        <f>IFERROR(VLOOKUP(San[[#This Row],[Use_SL1]],$AS$5:$AT$8,2,FALSE),"Error")</f>
        <v>3</v>
      </c>
      <c r="AY392" s="1" t="str">
        <f>IFERROR(VLOOKUP(San[[#This Row],[Use_SL2]],$AS$5:$AT$8,2,FALSE),"Error")</f>
        <v>Error</v>
      </c>
      <c r="AZ392" s="1">
        <f>IFERROR(VLOOKUP(San[[#This Row],[Reliability_SL1]],$AS$5:$AT$8,2,FALSE),"Error")</f>
        <v>2</v>
      </c>
      <c r="BA392" s="1">
        <f>IFERROR(VLOOKUP(San[[#This Row],[EnvPro_SL1]],$AS$5:$AT$8,2,FALSE),"Error")</f>
        <v>2</v>
      </c>
    </row>
    <row r="393" spans="2:53">
      <c r="B393" s="133" t="s">
        <v>713</v>
      </c>
      <c r="C393" s="171" t="s">
        <v>1650</v>
      </c>
      <c r="D393" s="171" t="s">
        <v>1646</v>
      </c>
      <c r="E393" s="171" t="s">
        <v>220</v>
      </c>
      <c r="F393" s="172" t="s">
        <v>1641</v>
      </c>
      <c r="G393" s="173" t="s">
        <v>1846</v>
      </c>
      <c r="H393" s="50" t="s">
        <v>1783</v>
      </c>
      <c r="I393" s="50" t="s">
        <v>18</v>
      </c>
      <c r="J393" s="133" t="s">
        <v>1772</v>
      </c>
      <c r="K393" s="50" t="s">
        <v>1754</v>
      </c>
      <c r="L393" s="50" t="s">
        <v>1753</v>
      </c>
      <c r="M393" s="133" t="s">
        <v>1752</v>
      </c>
      <c r="N393" s="133" t="s">
        <v>1601</v>
      </c>
      <c r="O393" s="133" t="s">
        <v>1601</v>
      </c>
      <c r="P393" s="133" t="s">
        <v>1601</v>
      </c>
      <c r="Q393" s="133" t="s">
        <v>1755</v>
      </c>
      <c r="R393" s="142" t="s">
        <v>1601</v>
      </c>
      <c r="S393" s="174" t="s">
        <v>1601</v>
      </c>
      <c r="T393" s="175" t="s">
        <v>1752</v>
      </c>
      <c r="U393" s="133" t="s">
        <v>1756</v>
      </c>
      <c r="V393" s="133" t="s">
        <v>1754</v>
      </c>
      <c r="W393" s="133" t="str">
        <f>IF([Access_Indicator2]="Yes","No service",IF([Access_Indicator3]="Available", "Improved",IF([Access_Indicator4]="No", "Limited",IF(AND([Access_Indicator4]="yes", [Access_Indicator5]&lt;=[Access_Indicator6]),"Basic","Limited"))))</f>
        <v>Basic</v>
      </c>
      <c r="X393" s="133" t="str">
        <f>IF([Use_Indicator1]="", "Fill in data", IF([Use_Indicator1]="All", "Improved", IF([Use_Indicator1]="Some", "Basic", IF([Use_Indicator1]="No use", "No Service"))))</f>
        <v>Improved</v>
      </c>
      <c r="Y393" s="134" t="s">
        <v>1601</v>
      </c>
      <c r="Z393" s="134" t="str">
        <f>IF(S393="No data", "No Data", IF([Reliability_Indicator2]="Yes","No Service", IF(S393="Routine", "Improved", IF(S393="Unreliable", "Basic", IF(S393="No O&amp;M", "No service")))))</f>
        <v>No Data</v>
      </c>
      <c r="AA393" s="133" t="str">
        <f>IF([EnvPro_Indicator1]="", "Fill in data", IF([EnvPro_Indicator1]="Significant pollution", "No service", IF(AND([EnvPro_Indicator1]="Not polluting groundwater &amp; not untreated in river", [EnvPro_Indicator2]="No"),"Basic", IF([EnvPro_Indicator2]="Yes", "Improved"))))</f>
        <v>Basic</v>
      </c>
      <c r="AB393" s="134" t="str">
        <f t="shared" si="6"/>
        <v>Basic</v>
      </c>
      <c r="AC393" s="134" t="str">
        <f>IF(OR(San[[#This Row],[Access_SL1]]="No data",San[[#This Row],[Use_SL1]]="No data",San[[#This Row],[Reliability_SL1]]="No data",San[[#This Row],[EnvPro_SL1]]="No data"),"Incomplete", "Complete")</f>
        <v>Incomplete</v>
      </c>
      <c r="AD393" s="176">
        <v>0</v>
      </c>
      <c r="AE393" s="176">
        <v>0</v>
      </c>
      <c r="AF393" s="136">
        <v>4.0573126270482023</v>
      </c>
      <c r="AG393" s="136">
        <v>53.354090008491369</v>
      </c>
      <c r="AH393" s="136" t="s">
        <v>1601</v>
      </c>
      <c r="AW393" s="1">
        <f>IFERROR(VLOOKUP(San[[#This Row],[Access_SL1]],$AS$5:$AT$8,2,FALSE),"Error")</f>
        <v>2</v>
      </c>
      <c r="AX393" s="1">
        <f>IFERROR(VLOOKUP(San[[#This Row],[Use_SL1]],$AS$5:$AT$8,2,FALSE),"Error")</f>
        <v>3</v>
      </c>
      <c r="AY393" s="1" t="str">
        <f>IFERROR(VLOOKUP(San[[#This Row],[Use_SL2]],$AS$5:$AT$8,2,FALSE),"Error")</f>
        <v>Error</v>
      </c>
      <c r="AZ393" s="1" t="str">
        <f>IFERROR(VLOOKUP(San[[#This Row],[Reliability_SL1]],$AS$5:$AT$8,2,FALSE),"Error")</f>
        <v>Error</v>
      </c>
      <c r="BA393" s="1">
        <f>IFERROR(VLOOKUP(San[[#This Row],[EnvPro_SL1]],$AS$5:$AT$8,2,FALSE),"Error")</f>
        <v>2</v>
      </c>
    </row>
    <row r="394" spans="2:53">
      <c r="B394" s="133" t="s">
        <v>714</v>
      </c>
      <c r="C394" s="171" t="s">
        <v>1650</v>
      </c>
      <c r="D394" s="171" t="s">
        <v>1646</v>
      </c>
      <c r="E394" s="171" t="s">
        <v>220</v>
      </c>
      <c r="F394" s="172" t="s">
        <v>1641</v>
      </c>
      <c r="G394" s="173" t="s">
        <v>1904</v>
      </c>
      <c r="H394" s="50" t="s">
        <v>1786</v>
      </c>
      <c r="I394" s="50" t="s">
        <v>18</v>
      </c>
      <c r="J394" s="133" t="s">
        <v>1774</v>
      </c>
      <c r="K394" s="50" t="s">
        <v>1754</v>
      </c>
      <c r="L394" s="50" t="s">
        <v>1776</v>
      </c>
      <c r="M394" s="133" t="s">
        <v>1752</v>
      </c>
      <c r="N394" s="133" t="s">
        <v>1601</v>
      </c>
      <c r="O394" s="133" t="s">
        <v>1601</v>
      </c>
      <c r="P394" s="133" t="s">
        <v>1601</v>
      </c>
      <c r="Q394" s="133" t="s">
        <v>1755</v>
      </c>
      <c r="R394" s="142" t="s">
        <v>1601</v>
      </c>
      <c r="S394" s="174" t="s">
        <v>1777</v>
      </c>
      <c r="T394" s="175" t="s">
        <v>1754</v>
      </c>
      <c r="U394" s="133" t="s">
        <v>1756</v>
      </c>
      <c r="V394" s="133" t="s">
        <v>1754</v>
      </c>
      <c r="W394" s="133" t="str">
        <f>IF([Access_Indicator2]="Yes","No service",IF([Access_Indicator3]="Available", "Improved",IF([Access_Indicator4]="No", "Limited",IF(AND([Access_Indicator4]="yes", [Access_Indicator5]&lt;=[Access_Indicator6]),"Basic","Limited"))))</f>
        <v>Improved</v>
      </c>
      <c r="X394" s="133" t="str">
        <f>IF([Use_Indicator1]="", "Fill in data", IF([Use_Indicator1]="All", "Improved", IF([Use_Indicator1]="Some", "Basic", IF([Use_Indicator1]="No use", "No Service"))))</f>
        <v>Improved</v>
      </c>
      <c r="Y394" s="134" t="s">
        <v>1601</v>
      </c>
      <c r="Z394" s="134" t="str">
        <f>IF(S394="No data", "No Data", IF([Reliability_Indicator2]="Yes","No Service", IF(S394="Routine", "Improved", IF(S394="Unreliable", "Basic", IF(S394="No O&amp;M", "No service")))))</f>
        <v>No service</v>
      </c>
      <c r="AA394" s="133" t="str">
        <f>IF([EnvPro_Indicator1]="", "Fill in data", IF([EnvPro_Indicator1]="Significant pollution", "No service", IF(AND([EnvPro_Indicator1]="Not polluting groundwater &amp; not untreated in river", [EnvPro_Indicator2]="No"),"Basic", IF([EnvPro_Indicator2]="Yes", "Improved"))))</f>
        <v>Basic</v>
      </c>
      <c r="AB394" s="134" t="str">
        <f t="shared" si="6"/>
        <v>No Service</v>
      </c>
      <c r="AC394" s="134" t="str">
        <f>IF(OR(San[[#This Row],[Access_SL1]]="No data",San[[#This Row],[Use_SL1]]="No data",San[[#This Row],[Reliability_SL1]]="No data",San[[#This Row],[EnvPro_SL1]]="No data"),"Incomplete", "Complete")</f>
        <v>Complete</v>
      </c>
      <c r="AD394" s="176">
        <v>0</v>
      </c>
      <c r="AE394" s="176">
        <v>0</v>
      </c>
      <c r="AF394" s="136">
        <v>4.0573126270482023</v>
      </c>
      <c r="AG394" s="136">
        <v>73.591848287574294</v>
      </c>
      <c r="AH394" s="136" t="s">
        <v>1601</v>
      </c>
      <c r="AW394" s="1">
        <f>IFERROR(VLOOKUP(San[[#This Row],[Access_SL1]],$AS$5:$AT$8,2,FALSE),"Error")</f>
        <v>3</v>
      </c>
      <c r="AX394" s="1">
        <f>IFERROR(VLOOKUP(San[[#This Row],[Use_SL1]],$AS$5:$AT$8,2,FALSE),"Error")</f>
        <v>3</v>
      </c>
      <c r="AY394" s="1" t="str">
        <f>IFERROR(VLOOKUP(San[[#This Row],[Use_SL2]],$AS$5:$AT$8,2,FALSE),"Error")</f>
        <v>Error</v>
      </c>
      <c r="AZ394" s="1">
        <f>IFERROR(VLOOKUP(San[[#This Row],[Reliability_SL1]],$AS$5:$AT$8,2,FALSE),"Error")</f>
        <v>0</v>
      </c>
      <c r="BA394" s="1">
        <f>IFERROR(VLOOKUP(San[[#This Row],[EnvPro_SL1]],$AS$5:$AT$8,2,FALSE),"Error")</f>
        <v>2</v>
      </c>
    </row>
    <row r="395" spans="2:53">
      <c r="B395" s="133" t="s">
        <v>715</v>
      </c>
      <c r="C395" s="171" t="s">
        <v>1650</v>
      </c>
      <c r="D395" s="171" t="s">
        <v>1646</v>
      </c>
      <c r="E395" s="171" t="s">
        <v>220</v>
      </c>
      <c r="F395" s="172" t="s">
        <v>1641</v>
      </c>
      <c r="G395" s="173" t="s">
        <v>1847</v>
      </c>
      <c r="H395" s="50" t="s">
        <v>1783</v>
      </c>
      <c r="I395" s="50" t="s">
        <v>18</v>
      </c>
      <c r="J395" s="133" t="s">
        <v>1774</v>
      </c>
      <c r="K395" s="50" t="s">
        <v>1754</v>
      </c>
      <c r="L395" s="50" t="s">
        <v>1776</v>
      </c>
      <c r="M395" s="133" t="s">
        <v>1752</v>
      </c>
      <c r="N395" s="133" t="s">
        <v>1601</v>
      </c>
      <c r="O395" s="133" t="s">
        <v>1601</v>
      </c>
      <c r="P395" s="133" t="s">
        <v>1601</v>
      </c>
      <c r="Q395" s="133" t="s">
        <v>1768</v>
      </c>
      <c r="R395" s="142" t="s">
        <v>1601</v>
      </c>
      <c r="S395" s="174" t="s">
        <v>1777</v>
      </c>
      <c r="T395" s="175" t="s">
        <v>1754</v>
      </c>
      <c r="U395" s="133" t="s">
        <v>1756</v>
      </c>
      <c r="V395" s="133" t="s">
        <v>1754</v>
      </c>
      <c r="W395" s="133" t="str">
        <f>IF([Access_Indicator2]="Yes","No service",IF([Access_Indicator3]="Available", "Improved",IF([Access_Indicator4]="No", "Limited",IF(AND([Access_Indicator4]="yes", [Access_Indicator5]&lt;=[Access_Indicator6]),"Basic","Limited"))))</f>
        <v>Improved</v>
      </c>
      <c r="X395" s="133" t="str">
        <f>IF([Use_Indicator1]="", "Fill in data", IF([Use_Indicator1]="All", "Improved", IF([Use_Indicator1]="Some", "Basic", IF([Use_Indicator1]="No use", "No Service"))))</f>
        <v>Basic</v>
      </c>
      <c r="Y395" s="134" t="s">
        <v>1601</v>
      </c>
      <c r="Z395" s="134" t="str">
        <f>IF(S395="No data", "No Data", IF([Reliability_Indicator2]="Yes","No Service", IF(S395="Routine", "Improved", IF(S395="Unreliable", "Basic", IF(S395="No O&amp;M", "No service")))))</f>
        <v>No service</v>
      </c>
      <c r="AA395" s="133" t="str">
        <f>IF([EnvPro_Indicator1]="", "Fill in data", IF([EnvPro_Indicator1]="Significant pollution", "No service", IF(AND([EnvPro_Indicator1]="Not polluting groundwater &amp; not untreated in river", [EnvPro_Indicator2]="No"),"Basic", IF([EnvPro_Indicator2]="Yes", "Improved"))))</f>
        <v>Basic</v>
      </c>
      <c r="AB395" s="134" t="str">
        <f t="shared" si="6"/>
        <v>No Service</v>
      </c>
      <c r="AC395" s="134" t="str">
        <f>IF(OR(San[[#This Row],[Access_SL1]]="No data",San[[#This Row],[Use_SL1]]="No data",San[[#This Row],[Reliability_SL1]]="No data",San[[#This Row],[EnvPro_SL1]]="No data"),"Incomplete", "Complete")</f>
        <v>Complete</v>
      </c>
      <c r="AD395" s="176">
        <v>0</v>
      </c>
      <c r="AE395" s="176">
        <v>0</v>
      </c>
      <c r="AF395" s="136">
        <v>4.0573126270482023</v>
      </c>
      <c r="AG395" s="136">
        <v>95.669402773846585</v>
      </c>
      <c r="AH395" s="136" t="s">
        <v>1601</v>
      </c>
      <c r="AW395" s="1">
        <f>IFERROR(VLOOKUP(San[[#This Row],[Access_SL1]],$AS$5:$AT$8,2,FALSE),"Error")</f>
        <v>3</v>
      </c>
      <c r="AX395" s="1">
        <f>IFERROR(VLOOKUP(San[[#This Row],[Use_SL1]],$AS$5:$AT$8,2,FALSE),"Error")</f>
        <v>2</v>
      </c>
      <c r="AY395" s="1" t="str">
        <f>IFERROR(VLOOKUP(San[[#This Row],[Use_SL2]],$AS$5:$AT$8,2,FALSE),"Error")</f>
        <v>Error</v>
      </c>
      <c r="AZ395" s="1">
        <f>IFERROR(VLOOKUP(San[[#This Row],[Reliability_SL1]],$AS$5:$AT$8,2,FALSE),"Error")</f>
        <v>0</v>
      </c>
      <c r="BA395" s="1">
        <f>IFERROR(VLOOKUP(San[[#This Row],[EnvPro_SL1]],$AS$5:$AT$8,2,FALSE),"Error")</f>
        <v>2</v>
      </c>
    </row>
    <row r="396" spans="2:53">
      <c r="B396" s="133" t="s">
        <v>700</v>
      </c>
      <c r="C396" s="171" t="s">
        <v>1650</v>
      </c>
      <c r="D396" s="171" t="s">
        <v>1646</v>
      </c>
      <c r="E396" s="171" t="s">
        <v>220</v>
      </c>
      <c r="F396" s="172" t="s">
        <v>1641</v>
      </c>
      <c r="G396" s="173" t="s">
        <v>1824</v>
      </c>
      <c r="H396" s="50" t="s">
        <v>1783</v>
      </c>
      <c r="I396" s="50" t="s">
        <v>18</v>
      </c>
      <c r="J396" s="133" t="s">
        <v>1772</v>
      </c>
      <c r="K396" s="50" t="s">
        <v>1754</v>
      </c>
      <c r="L396" s="50" t="s">
        <v>1753</v>
      </c>
      <c r="M396" s="133" t="s">
        <v>1752</v>
      </c>
      <c r="N396" s="133" t="s">
        <v>1601</v>
      </c>
      <c r="O396" s="133" t="s">
        <v>1601</v>
      </c>
      <c r="P396" s="133" t="s">
        <v>1601</v>
      </c>
      <c r="Q396" s="133" t="s">
        <v>1755</v>
      </c>
      <c r="R396" s="142" t="s">
        <v>1601</v>
      </c>
      <c r="S396" s="174" t="s">
        <v>1601</v>
      </c>
      <c r="T396" s="175" t="s">
        <v>1754</v>
      </c>
      <c r="U396" s="133" t="s">
        <v>1756</v>
      </c>
      <c r="V396" s="133" t="s">
        <v>1754</v>
      </c>
      <c r="W396" s="133" t="str">
        <f>IF([Access_Indicator2]="Yes","No service",IF([Access_Indicator3]="Available", "Improved",IF([Access_Indicator4]="No", "Limited",IF(AND([Access_Indicator4]="yes", [Access_Indicator5]&lt;=[Access_Indicator6]),"Basic","Limited"))))</f>
        <v>Basic</v>
      </c>
      <c r="X396" s="133" t="str">
        <f>IF([Use_Indicator1]="", "Fill in data", IF([Use_Indicator1]="All", "Improved", IF([Use_Indicator1]="Some", "Basic", IF([Use_Indicator1]="No use", "No Service"))))</f>
        <v>Improved</v>
      </c>
      <c r="Y396" s="134" t="s">
        <v>1601</v>
      </c>
      <c r="Z396" s="134" t="str">
        <f>IF(S396="No data", "No Data", IF([Reliability_Indicator2]="Yes","No Service", IF(S396="Routine", "Improved", IF(S396="Unreliable", "Basic", IF(S396="No O&amp;M", "No service")))))</f>
        <v>No Data</v>
      </c>
      <c r="AA396" s="133" t="str">
        <f>IF([EnvPro_Indicator1]="", "Fill in data", IF([EnvPro_Indicator1]="Significant pollution", "No service", IF(AND([EnvPro_Indicator1]="Not polluting groundwater &amp; not untreated in river", [EnvPro_Indicator2]="No"),"Basic", IF([EnvPro_Indicator2]="Yes", "Improved"))))</f>
        <v>Basic</v>
      </c>
      <c r="AB396" s="134" t="str">
        <f t="shared" si="6"/>
        <v>Basic</v>
      </c>
      <c r="AC396" s="134" t="str">
        <f>IF(OR(San[[#This Row],[Access_SL1]]="No data",San[[#This Row],[Use_SL1]]="No data",San[[#This Row],[Reliability_SL1]]="No data",San[[#This Row],[EnvPro_SL1]]="No data"),"Incomplete", "Complete")</f>
        <v>Incomplete</v>
      </c>
      <c r="AD396" s="176">
        <v>0</v>
      </c>
      <c r="AE396" s="176">
        <v>0</v>
      </c>
      <c r="AF396" s="136">
        <v>4.0573126270482023</v>
      </c>
      <c r="AG396" s="136">
        <v>106.70818001698272</v>
      </c>
      <c r="AH396" s="136" t="s">
        <v>1601</v>
      </c>
      <c r="AW396" s="1">
        <f>IFERROR(VLOOKUP(San[[#This Row],[Access_SL1]],$AS$5:$AT$8,2,FALSE),"Error")</f>
        <v>2</v>
      </c>
      <c r="AX396" s="1">
        <f>IFERROR(VLOOKUP(San[[#This Row],[Use_SL1]],$AS$5:$AT$8,2,FALSE),"Error")</f>
        <v>3</v>
      </c>
      <c r="AY396" s="1" t="str">
        <f>IFERROR(VLOOKUP(San[[#This Row],[Use_SL2]],$AS$5:$AT$8,2,FALSE),"Error")</f>
        <v>Error</v>
      </c>
      <c r="AZ396" s="1" t="str">
        <f>IFERROR(VLOOKUP(San[[#This Row],[Reliability_SL1]],$AS$5:$AT$8,2,FALSE),"Error")</f>
        <v>Error</v>
      </c>
      <c r="BA396" s="1">
        <f>IFERROR(VLOOKUP(San[[#This Row],[EnvPro_SL1]],$AS$5:$AT$8,2,FALSE),"Error")</f>
        <v>2</v>
      </c>
    </row>
    <row r="397" spans="2:53">
      <c r="B397" s="133" t="s">
        <v>716</v>
      </c>
      <c r="C397" s="171" t="s">
        <v>1650</v>
      </c>
      <c r="D397" s="171" t="s">
        <v>1646</v>
      </c>
      <c r="E397" s="171" t="s">
        <v>220</v>
      </c>
      <c r="F397" s="172" t="s">
        <v>1641</v>
      </c>
      <c r="G397" s="173" t="s">
        <v>1893</v>
      </c>
      <c r="H397" s="50" t="s">
        <v>1783</v>
      </c>
      <c r="I397" s="50" t="s">
        <v>18</v>
      </c>
      <c r="J397" s="133" t="s">
        <v>1772</v>
      </c>
      <c r="K397" s="50" t="s">
        <v>1754</v>
      </c>
      <c r="L397" s="50" t="s">
        <v>1753</v>
      </c>
      <c r="M397" s="133" t="s">
        <v>1752</v>
      </c>
      <c r="N397" s="133" t="s">
        <v>1601</v>
      </c>
      <c r="O397" s="133" t="s">
        <v>1601</v>
      </c>
      <c r="P397" s="133" t="s">
        <v>1601</v>
      </c>
      <c r="Q397" s="133" t="s">
        <v>1755</v>
      </c>
      <c r="R397" s="142" t="s">
        <v>1601</v>
      </c>
      <c r="S397" s="174" t="s">
        <v>1601</v>
      </c>
      <c r="T397" s="175" t="s">
        <v>1754</v>
      </c>
      <c r="U397" s="133" t="s">
        <v>1756</v>
      </c>
      <c r="V397" s="133" t="s">
        <v>1754</v>
      </c>
      <c r="W397" s="133" t="str">
        <f>IF([Access_Indicator2]="Yes","No service",IF([Access_Indicator3]="Available", "Improved",IF([Access_Indicator4]="No", "Limited",IF(AND([Access_Indicator4]="yes", [Access_Indicator5]&lt;=[Access_Indicator6]),"Basic","Limited"))))</f>
        <v>Basic</v>
      </c>
      <c r="X397" s="133" t="str">
        <f>IF([Use_Indicator1]="", "Fill in data", IF([Use_Indicator1]="All", "Improved", IF([Use_Indicator1]="Some", "Basic", IF([Use_Indicator1]="No use", "No Service"))))</f>
        <v>Improved</v>
      </c>
      <c r="Y397" s="134" t="s">
        <v>1601</v>
      </c>
      <c r="Z397" s="134" t="str">
        <f>IF(S397="No data", "No Data", IF([Reliability_Indicator2]="Yes","No Service", IF(S397="Routine", "Improved", IF(S397="Unreliable", "Basic", IF(S397="No O&amp;M", "No service")))))</f>
        <v>No Data</v>
      </c>
      <c r="AA397" s="133" t="str">
        <f>IF([EnvPro_Indicator1]="", "Fill in data", IF([EnvPro_Indicator1]="Significant pollution", "No service", IF(AND([EnvPro_Indicator1]="Not polluting groundwater &amp; not untreated in river", [EnvPro_Indicator2]="No"),"Basic", IF([EnvPro_Indicator2]="Yes", "Improved"))))</f>
        <v>Basic</v>
      </c>
      <c r="AB397" s="134" t="str">
        <f t="shared" si="6"/>
        <v>Basic</v>
      </c>
      <c r="AC397" s="134" t="str">
        <f>IF(OR(San[[#This Row],[Access_SL1]]="No data",San[[#This Row],[Use_SL1]]="No data",San[[#This Row],[Reliability_SL1]]="No data",San[[#This Row],[EnvPro_SL1]]="No data"),"Incomplete", "Complete")</f>
        <v>Incomplete</v>
      </c>
      <c r="AD397" s="176">
        <v>0</v>
      </c>
      <c r="AE397" s="176">
        <v>0</v>
      </c>
      <c r="AF397" s="136">
        <v>4.0573126270482023</v>
      </c>
      <c r="AG397" s="136">
        <v>158.22247381828473</v>
      </c>
      <c r="AH397" s="136" t="s">
        <v>1601</v>
      </c>
      <c r="AW397" s="1">
        <f>IFERROR(VLOOKUP(San[[#This Row],[Access_SL1]],$AS$5:$AT$8,2,FALSE),"Error")</f>
        <v>2</v>
      </c>
      <c r="AX397" s="1">
        <f>IFERROR(VLOOKUP(San[[#This Row],[Use_SL1]],$AS$5:$AT$8,2,FALSE),"Error")</f>
        <v>3</v>
      </c>
      <c r="AY397" s="1" t="str">
        <f>IFERROR(VLOOKUP(San[[#This Row],[Use_SL2]],$AS$5:$AT$8,2,FALSE),"Error")</f>
        <v>Error</v>
      </c>
      <c r="AZ397" s="1" t="str">
        <f>IFERROR(VLOOKUP(San[[#This Row],[Reliability_SL1]],$AS$5:$AT$8,2,FALSE),"Error")</f>
        <v>Error</v>
      </c>
      <c r="BA397" s="1">
        <f>IFERROR(VLOOKUP(San[[#This Row],[EnvPro_SL1]],$AS$5:$AT$8,2,FALSE),"Error")</f>
        <v>2</v>
      </c>
    </row>
    <row r="398" spans="2:53">
      <c r="B398" s="133" t="s">
        <v>717</v>
      </c>
      <c r="C398" s="171" t="s">
        <v>1650</v>
      </c>
      <c r="D398" s="171" t="s">
        <v>1646</v>
      </c>
      <c r="E398" s="171" t="s">
        <v>220</v>
      </c>
      <c r="F398" s="172" t="s">
        <v>1641</v>
      </c>
      <c r="G398" s="173" t="s">
        <v>1894</v>
      </c>
      <c r="H398" s="50" t="s">
        <v>1786</v>
      </c>
      <c r="I398" s="50" t="s">
        <v>18</v>
      </c>
      <c r="J398" s="133" t="s">
        <v>1772</v>
      </c>
      <c r="K398" s="50" t="s">
        <v>1754</v>
      </c>
      <c r="L398" s="50" t="s">
        <v>1753</v>
      </c>
      <c r="M398" s="133" t="s">
        <v>1752</v>
      </c>
      <c r="N398" s="133" t="s">
        <v>1601</v>
      </c>
      <c r="O398" s="133" t="s">
        <v>1601</v>
      </c>
      <c r="P398" s="133" t="s">
        <v>1601</v>
      </c>
      <c r="Q398" s="133" t="s">
        <v>1755</v>
      </c>
      <c r="R398" s="142" t="s">
        <v>1601</v>
      </c>
      <c r="S398" s="174" t="s">
        <v>1601</v>
      </c>
      <c r="T398" s="175" t="s">
        <v>1754</v>
      </c>
      <c r="U398" s="133" t="s">
        <v>1756</v>
      </c>
      <c r="V398" s="133" t="s">
        <v>1754</v>
      </c>
      <c r="W398" s="133" t="str">
        <f>IF([Access_Indicator2]="Yes","No service",IF([Access_Indicator3]="Available", "Improved",IF([Access_Indicator4]="No", "Limited",IF(AND([Access_Indicator4]="yes", [Access_Indicator5]&lt;=[Access_Indicator6]),"Basic","Limited"))))</f>
        <v>Basic</v>
      </c>
      <c r="X398" s="133" t="str">
        <f>IF([Use_Indicator1]="", "Fill in data", IF([Use_Indicator1]="All", "Improved", IF([Use_Indicator1]="Some", "Basic", IF([Use_Indicator1]="No use", "No Service"))))</f>
        <v>Improved</v>
      </c>
      <c r="Y398" s="134" t="s">
        <v>1601</v>
      </c>
      <c r="Z398" s="134" t="str">
        <f>IF(S398="No data", "No Data", IF([Reliability_Indicator2]="Yes","No Service", IF(S398="Routine", "Improved", IF(S398="Unreliable", "Basic", IF(S398="No O&amp;M", "No service")))))</f>
        <v>No Data</v>
      </c>
      <c r="AA398" s="133" t="str">
        <f>IF([EnvPro_Indicator1]="", "Fill in data", IF([EnvPro_Indicator1]="Significant pollution", "No service", IF(AND([EnvPro_Indicator1]="Not polluting groundwater &amp; not untreated in river", [EnvPro_Indicator2]="No"),"Basic", IF([EnvPro_Indicator2]="Yes", "Improved"))))</f>
        <v>Basic</v>
      </c>
      <c r="AB398" s="134" t="str">
        <f t="shared" si="6"/>
        <v>Basic</v>
      </c>
      <c r="AC398" s="134" t="str">
        <f>IF(OR(San[[#This Row],[Access_SL1]]="No data",San[[#This Row],[Use_SL1]]="No data",San[[#This Row],[Reliability_SL1]]="No data",San[[#This Row],[EnvPro_SL1]]="No data"),"Incomplete", "Complete")</f>
        <v>Incomplete</v>
      </c>
      <c r="AD398" s="176">
        <v>0</v>
      </c>
      <c r="AE398" s="176">
        <v>0</v>
      </c>
      <c r="AF398" s="136">
        <v>4.0573126270482023</v>
      </c>
      <c r="AG398" s="136">
        <v>56.29776393999434</v>
      </c>
      <c r="AH398" s="136" t="s">
        <v>1601</v>
      </c>
      <c r="AW398" s="1">
        <f>IFERROR(VLOOKUP(San[[#This Row],[Access_SL1]],$AS$5:$AT$8,2,FALSE),"Error")</f>
        <v>2</v>
      </c>
      <c r="AX398" s="1">
        <f>IFERROR(VLOOKUP(San[[#This Row],[Use_SL1]],$AS$5:$AT$8,2,FALSE),"Error")</f>
        <v>3</v>
      </c>
      <c r="AY398" s="1" t="str">
        <f>IFERROR(VLOOKUP(San[[#This Row],[Use_SL2]],$AS$5:$AT$8,2,FALSE),"Error")</f>
        <v>Error</v>
      </c>
      <c r="AZ398" s="1" t="str">
        <f>IFERROR(VLOOKUP(San[[#This Row],[Reliability_SL1]],$AS$5:$AT$8,2,FALSE),"Error")</f>
        <v>Error</v>
      </c>
      <c r="BA398" s="1">
        <f>IFERROR(VLOOKUP(San[[#This Row],[EnvPro_SL1]],$AS$5:$AT$8,2,FALSE),"Error")</f>
        <v>2</v>
      </c>
    </row>
    <row r="399" spans="2:53">
      <c r="B399" s="133" t="s">
        <v>704</v>
      </c>
      <c r="C399" s="171" t="s">
        <v>1650</v>
      </c>
      <c r="D399" s="171" t="s">
        <v>1646</v>
      </c>
      <c r="E399" s="171" t="s">
        <v>220</v>
      </c>
      <c r="F399" s="172" t="s">
        <v>1641</v>
      </c>
      <c r="G399" s="173" t="s">
        <v>1830</v>
      </c>
      <c r="H399" s="50" t="s">
        <v>1783</v>
      </c>
      <c r="I399" s="50" t="s">
        <v>18</v>
      </c>
      <c r="J399" s="133" t="s">
        <v>1774</v>
      </c>
      <c r="K399" s="50" t="s">
        <v>1754</v>
      </c>
      <c r="L399" s="50" t="s">
        <v>1776</v>
      </c>
      <c r="M399" s="133" t="s">
        <v>1752</v>
      </c>
      <c r="N399" s="133" t="s">
        <v>1601</v>
      </c>
      <c r="O399" s="133" t="s">
        <v>1601</v>
      </c>
      <c r="P399" s="133" t="s">
        <v>1601</v>
      </c>
      <c r="Q399" s="133" t="s">
        <v>1755</v>
      </c>
      <c r="R399" s="142" t="s">
        <v>1601</v>
      </c>
      <c r="S399" s="174" t="s">
        <v>1908</v>
      </c>
      <c r="T399" s="175" t="s">
        <v>1754</v>
      </c>
      <c r="U399" s="133" t="s">
        <v>1756</v>
      </c>
      <c r="V399" s="133" t="s">
        <v>1754</v>
      </c>
      <c r="W399" s="133" t="str">
        <f>IF([Access_Indicator2]="Yes","No service",IF([Access_Indicator3]="Available", "Improved",IF([Access_Indicator4]="No", "Limited",IF(AND([Access_Indicator4]="yes", [Access_Indicator5]&lt;=[Access_Indicator6]),"Basic","Limited"))))</f>
        <v>Improved</v>
      </c>
      <c r="X399" s="133" t="str">
        <f>IF([Use_Indicator1]="", "Fill in data", IF([Use_Indicator1]="All", "Improved", IF([Use_Indicator1]="Some", "Basic", IF([Use_Indicator1]="No use", "No Service"))))</f>
        <v>Improved</v>
      </c>
      <c r="Y399" s="134" t="s">
        <v>1601</v>
      </c>
      <c r="Z399" s="134" t="str">
        <f>IF(S399="No data", "No Data", IF([Reliability_Indicator2]="Yes","No Service", IF(S399="Routine", "Improved", IF(S399="Unreliable", "Basic", IF(S399="No O&amp;M", "No service")))))</f>
        <v>Basic</v>
      </c>
      <c r="AA399" s="133" t="str">
        <f>IF([EnvPro_Indicator1]="", "Fill in data", IF([EnvPro_Indicator1]="Significant pollution", "No service", IF(AND([EnvPro_Indicator1]="Not polluting groundwater &amp; not untreated in river", [EnvPro_Indicator2]="No"),"Basic", IF([EnvPro_Indicator2]="Yes", "Improved"))))</f>
        <v>Basic</v>
      </c>
      <c r="AB399" s="134" t="str">
        <f t="shared" si="6"/>
        <v>Basic</v>
      </c>
      <c r="AC399" s="134" t="str">
        <f>IF(OR(San[[#This Row],[Access_SL1]]="No data",San[[#This Row],[Use_SL1]]="No data",San[[#This Row],[Reliability_SL1]]="No data",San[[#This Row],[EnvPro_SL1]]="No data"),"Incomplete", "Complete")</f>
        <v>Complete</v>
      </c>
      <c r="AD399" s="176">
        <v>0</v>
      </c>
      <c r="AE399" s="176">
        <v>0</v>
      </c>
      <c r="AF399" s="136">
        <v>4.0573126270482023</v>
      </c>
      <c r="AG399" s="136">
        <v>44.155108972544575</v>
      </c>
      <c r="AH399" s="136">
        <v>10.189640532125672</v>
      </c>
      <c r="AW399" s="1">
        <f>IFERROR(VLOOKUP(San[[#This Row],[Access_SL1]],$AS$5:$AT$8,2,FALSE),"Error")</f>
        <v>3</v>
      </c>
      <c r="AX399" s="1">
        <f>IFERROR(VLOOKUP(San[[#This Row],[Use_SL1]],$AS$5:$AT$8,2,FALSE),"Error")</f>
        <v>3</v>
      </c>
      <c r="AY399" s="1" t="str">
        <f>IFERROR(VLOOKUP(San[[#This Row],[Use_SL2]],$AS$5:$AT$8,2,FALSE),"Error")</f>
        <v>Error</v>
      </c>
      <c r="AZ399" s="1">
        <f>IFERROR(VLOOKUP(San[[#This Row],[Reliability_SL1]],$AS$5:$AT$8,2,FALSE),"Error")</f>
        <v>2</v>
      </c>
      <c r="BA399" s="1">
        <f>IFERROR(VLOOKUP(San[[#This Row],[EnvPro_SL1]],$AS$5:$AT$8,2,FALSE),"Error")</f>
        <v>2</v>
      </c>
    </row>
    <row r="400" spans="2:53">
      <c r="B400" s="133" t="s">
        <v>718</v>
      </c>
      <c r="C400" s="171" t="s">
        <v>1650</v>
      </c>
      <c r="D400" s="171" t="s">
        <v>1646</v>
      </c>
      <c r="E400" s="171" t="s">
        <v>220</v>
      </c>
      <c r="F400" s="172" t="s">
        <v>1641</v>
      </c>
      <c r="G400" s="173" t="s">
        <v>1896</v>
      </c>
      <c r="H400" s="50" t="s">
        <v>1786</v>
      </c>
      <c r="I400" s="50" t="s">
        <v>18</v>
      </c>
      <c r="J400" s="133" t="s">
        <v>1772</v>
      </c>
      <c r="K400" s="50" t="s">
        <v>1754</v>
      </c>
      <c r="L400" s="50" t="s">
        <v>1753</v>
      </c>
      <c r="M400" s="133" t="s">
        <v>1752</v>
      </c>
      <c r="N400" s="133" t="s">
        <v>1601</v>
      </c>
      <c r="O400" s="133" t="s">
        <v>1601</v>
      </c>
      <c r="P400" s="133" t="s">
        <v>1601</v>
      </c>
      <c r="Q400" s="133" t="s">
        <v>1755</v>
      </c>
      <c r="R400" s="142" t="s">
        <v>1601</v>
      </c>
      <c r="S400" s="174" t="s">
        <v>1601</v>
      </c>
      <c r="T400" s="175" t="s">
        <v>1752</v>
      </c>
      <c r="U400" s="133" t="s">
        <v>1756</v>
      </c>
      <c r="V400" s="133" t="s">
        <v>1754</v>
      </c>
      <c r="W400" s="133" t="str">
        <f>IF([Access_Indicator2]="Yes","No service",IF([Access_Indicator3]="Available", "Improved",IF([Access_Indicator4]="No", "Limited",IF(AND([Access_Indicator4]="yes", [Access_Indicator5]&lt;=[Access_Indicator6]),"Basic","Limited"))))</f>
        <v>Basic</v>
      </c>
      <c r="X400" s="133" t="str">
        <f>IF([Use_Indicator1]="", "Fill in data", IF([Use_Indicator1]="All", "Improved", IF([Use_Indicator1]="Some", "Basic", IF([Use_Indicator1]="No use", "No Service"))))</f>
        <v>Improved</v>
      </c>
      <c r="Y400" s="134" t="s">
        <v>1601</v>
      </c>
      <c r="Z400" s="134" t="str">
        <f>IF(S400="No data", "No Data", IF([Reliability_Indicator2]="Yes","No Service", IF(S400="Routine", "Improved", IF(S400="Unreliable", "Basic", IF(S400="No O&amp;M", "No service")))))</f>
        <v>No Data</v>
      </c>
      <c r="AA400" s="133" t="str">
        <f>IF([EnvPro_Indicator1]="", "Fill in data", IF([EnvPro_Indicator1]="Significant pollution", "No service", IF(AND([EnvPro_Indicator1]="Not polluting groundwater &amp; not untreated in river", [EnvPro_Indicator2]="No"),"Basic", IF([EnvPro_Indicator2]="Yes", "Improved"))))</f>
        <v>Basic</v>
      </c>
      <c r="AB400" s="134" t="str">
        <f t="shared" si="6"/>
        <v>Basic</v>
      </c>
      <c r="AC400" s="134" t="str">
        <f>IF(OR(San[[#This Row],[Access_SL1]]="No data",San[[#This Row],[Use_SL1]]="No data",San[[#This Row],[Reliability_SL1]]="No data",San[[#This Row],[EnvPro_SL1]]="No data"),"Incomplete", "Complete")</f>
        <v>Incomplete</v>
      </c>
      <c r="AD400" s="176">
        <v>0</v>
      </c>
      <c r="AE400" s="176">
        <v>0</v>
      </c>
      <c r="AF400" s="136">
        <v>4.0573126270482023</v>
      </c>
      <c r="AG400" s="136">
        <v>174.78063968298895</v>
      </c>
      <c r="AH400" s="136" t="s">
        <v>1601</v>
      </c>
      <c r="AW400" s="1">
        <f>IFERROR(VLOOKUP(San[[#This Row],[Access_SL1]],$AS$5:$AT$8,2,FALSE),"Error")</f>
        <v>2</v>
      </c>
      <c r="AX400" s="1">
        <f>IFERROR(VLOOKUP(San[[#This Row],[Use_SL1]],$AS$5:$AT$8,2,FALSE),"Error")</f>
        <v>3</v>
      </c>
      <c r="AY400" s="1" t="str">
        <f>IFERROR(VLOOKUP(San[[#This Row],[Use_SL2]],$AS$5:$AT$8,2,FALSE),"Error")</f>
        <v>Error</v>
      </c>
      <c r="AZ400" s="1" t="str">
        <f>IFERROR(VLOOKUP(San[[#This Row],[Reliability_SL1]],$AS$5:$AT$8,2,FALSE),"Error")</f>
        <v>Error</v>
      </c>
      <c r="BA400" s="1">
        <f>IFERROR(VLOOKUP(San[[#This Row],[EnvPro_SL1]],$AS$5:$AT$8,2,FALSE),"Error")</f>
        <v>2</v>
      </c>
    </row>
    <row r="401" spans="2:53">
      <c r="B401" s="133" t="s">
        <v>719</v>
      </c>
      <c r="C401" s="171" t="s">
        <v>1650</v>
      </c>
      <c r="D401" s="171" t="s">
        <v>1646</v>
      </c>
      <c r="E401" s="171" t="s">
        <v>220</v>
      </c>
      <c r="F401" s="172" t="s">
        <v>1641</v>
      </c>
      <c r="G401" s="173" t="s">
        <v>1897</v>
      </c>
      <c r="H401" s="50" t="s">
        <v>1783</v>
      </c>
      <c r="I401" s="50" t="s">
        <v>18</v>
      </c>
      <c r="J401" s="133" t="s">
        <v>1774</v>
      </c>
      <c r="K401" s="50" t="s">
        <v>1754</v>
      </c>
      <c r="L401" s="50" t="s">
        <v>1776</v>
      </c>
      <c r="M401" s="133" t="s">
        <v>1752</v>
      </c>
      <c r="N401" s="133" t="s">
        <v>1601</v>
      </c>
      <c r="O401" s="133" t="s">
        <v>1601</v>
      </c>
      <c r="P401" s="133" t="s">
        <v>1601</v>
      </c>
      <c r="Q401" s="133" t="s">
        <v>1755</v>
      </c>
      <c r="R401" s="142" t="s">
        <v>1601</v>
      </c>
      <c r="S401" s="174" t="s">
        <v>1908</v>
      </c>
      <c r="T401" s="175" t="s">
        <v>1754</v>
      </c>
      <c r="U401" s="133" t="s">
        <v>1756</v>
      </c>
      <c r="V401" s="133" t="s">
        <v>1754</v>
      </c>
      <c r="W401" s="133" t="str">
        <f>IF([Access_Indicator2]="Yes","No service",IF([Access_Indicator3]="Available", "Improved",IF([Access_Indicator4]="No", "Limited",IF(AND([Access_Indicator4]="yes", [Access_Indicator5]&lt;=[Access_Indicator6]),"Basic","Limited"))))</f>
        <v>Improved</v>
      </c>
      <c r="X401" s="133" t="str">
        <f>IF([Use_Indicator1]="", "Fill in data", IF([Use_Indicator1]="All", "Improved", IF([Use_Indicator1]="Some", "Basic", IF([Use_Indicator1]="No use", "No Service"))))</f>
        <v>Improved</v>
      </c>
      <c r="Y401" s="134" t="s">
        <v>1601</v>
      </c>
      <c r="Z401" s="134" t="str">
        <f>IF(S401="No data", "No Data", IF([Reliability_Indicator2]="Yes","No Service", IF(S401="Routine", "Improved", IF(S401="Unreliable", "Basic", IF(S401="No O&amp;M", "No service")))))</f>
        <v>Basic</v>
      </c>
      <c r="AA401" s="133" t="str">
        <f>IF([EnvPro_Indicator1]="", "Fill in data", IF([EnvPro_Indicator1]="Significant pollution", "No service", IF(AND([EnvPro_Indicator1]="Not polluting groundwater &amp; not untreated in river", [EnvPro_Indicator2]="No"),"Basic", IF([EnvPro_Indicator2]="Yes", "Improved"))))</f>
        <v>Basic</v>
      </c>
      <c r="AB401" s="134" t="str">
        <f t="shared" si="6"/>
        <v>Basic</v>
      </c>
      <c r="AC401" s="134" t="str">
        <f>IF(OR(San[[#This Row],[Access_SL1]]="No data",San[[#This Row],[Use_SL1]]="No data",San[[#This Row],[Reliability_SL1]]="No data",San[[#This Row],[EnvPro_SL1]]="No data"),"Incomplete", "Complete")</f>
        <v>Complete</v>
      </c>
      <c r="AD401" s="176">
        <v>0</v>
      </c>
      <c r="AE401" s="176">
        <v>0</v>
      </c>
      <c r="AF401" s="136">
        <v>4.0573126270482023</v>
      </c>
      <c r="AG401" s="136">
        <v>154.54288140390602</v>
      </c>
      <c r="AH401" s="136">
        <v>25.474101330314184</v>
      </c>
      <c r="AW401" s="1">
        <f>IFERROR(VLOOKUP(San[[#This Row],[Access_SL1]],$AS$5:$AT$8,2,FALSE),"Error")</f>
        <v>3</v>
      </c>
      <c r="AX401" s="1">
        <f>IFERROR(VLOOKUP(San[[#This Row],[Use_SL1]],$AS$5:$AT$8,2,FALSE),"Error")</f>
        <v>3</v>
      </c>
      <c r="AY401" s="1" t="str">
        <f>IFERROR(VLOOKUP(San[[#This Row],[Use_SL2]],$AS$5:$AT$8,2,FALSE),"Error")</f>
        <v>Error</v>
      </c>
      <c r="AZ401" s="1">
        <f>IFERROR(VLOOKUP(San[[#This Row],[Reliability_SL1]],$AS$5:$AT$8,2,FALSE),"Error")</f>
        <v>2</v>
      </c>
      <c r="BA401" s="1">
        <f>IFERROR(VLOOKUP(San[[#This Row],[EnvPro_SL1]],$AS$5:$AT$8,2,FALSE),"Error")</f>
        <v>2</v>
      </c>
    </row>
    <row r="402" spans="2:53">
      <c r="B402" s="133" t="s">
        <v>720</v>
      </c>
      <c r="C402" s="171" t="s">
        <v>1650</v>
      </c>
      <c r="D402" s="171" t="s">
        <v>1646</v>
      </c>
      <c r="E402" s="171" t="s">
        <v>220</v>
      </c>
      <c r="F402" s="172" t="s">
        <v>1641</v>
      </c>
      <c r="G402" s="173" t="s">
        <v>1898</v>
      </c>
      <c r="H402" s="50" t="s">
        <v>1786</v>
      </c>
      <c r="I402" s="50" t="s">
        <v>18</v>
      </c>
      <c r="J402" s="133" t="s">
        <v>1772</v>
      </c>
      <c r="K402" s="50" t="s">
        <v>1754</v>
      </c>
      <c r="L402" s="50" t="s">
        <v>1753</v>
      </c>
      <c r="M402" s="133" t="s">
        <v>1752</v>
      </c>
      <c r="N402" s="133" t="s">
        <v>1601</v>
      </c>
      <c r="O402" s="133" t="s">
        <v>1601</v>
      </c>
      <c r="P402" s="133" t="s">
        <v>1601</v>
      </c>
      <c r="Q402" s="133" t="s">
        <v>1755</v>
      </c>
      <c r="R402" s="142" t="s">
        <v>1601</v>
      </c>
      <c r="S402" s="174" t="s">
        <v>1601</v>
      </c>
      <c r="T402" s="175" t="s">
        <v>1754</v>
      </c>
      <c r="U402" s="133" t="s">
        <v>1756</v>
      </c>
      <c r="V402" s="133" t="s">
        <v>1754</v>
      </c>
      <c r="W402" s="133" t="str">
        <f>IF([Access_Indicator2]="Yes","No service",IF([Access_Indicator3]="Available", "Improved",IF([Access_Indicator4]="No", "Limited",IF(AND([Access_Indicator4]="yes", [Access_Indicator5]&lt;=[Access_Indicator6]),"Basic","Limited"))))</f>
        <v>Basic</v>
      </c>
      <c r="X402" s="133" t="str">
        <f>IF([Use_Indicator1]="", "Fill in data", IF([Use_Indicator1]="All", "Improved", IF([Use_Indicator1]="Some", "Basic", IF([Use_Indicator1]="No use", "No Service"))))</f>
        <v>Improved</v>
      </c>
      <c r="Y402" s="134" t="s">
        <v>1601</v>
      </c>
      <c r="Z402" s="134" t="str">
        <f>IF(S402="No data", "No Data", IF([Reliability_Indicator2]="Yes","No Service", IF(S402="Routine", "Improved", IF(S402="Unreliable", "Basic", IF(S402="No O&amp;M", "No service")))))</f>
        <v>No Data</v>
      </c>
      <c r="AA402" s="133" t="str">
        <f>IF([EnvPro_Indicator1]="", "Fill in data", IF([EnvPro_Indicator1]="Significant pollution", "No service", IF(AND([EnvPro_Indicator1]="Not polluting groundwater &amp; not untreated in river", [EnvPro_Indicator2]="No"),"Basic", IF([EnvPro_Indicator2]="Yes", "Improved"))))</f>
        <v>Basic</v>
      </c>
      <c r="AB402" s="134" t="str">
        <f t="shared" si="6"/>
        <v>Basic</v>
      </c>
      <c r="AC402" s="134" t="str">
        <f>IF(OR(San[[#This Row],[Access_SL1]]="No data",San[[#This Row],[Use_SL1]]="No data",San[[#This Row],[Reliability_SL1]]="No data",San[[#This Row],[EnvPro_SL1]]="No data"),"Incomplete", "Complete")</f>
        <v>Incomplete</v>
      </c>
      <c r="AD402" s="176">
        <v>0</v>
      </c>
      <c r="AE402" s="176">
        <v>0</v>
      </c>
      <c r="AF402" s="136">
        <v>4.0573126270482023</v>
      </c>
      <c r="AG402" s="136">
        <v>114.06736484574017</v>
      </c>
      <c r="AH402" s="136" t="s">
        <v>1601</v>
      </c>
      <c r="AW402" s="1">
        <f>IFERROR(VLOOKUP(San[[#This Row],[Access_SL1]],$AS$5:$AT$8,2,FALSE),"Error")</f>
        <v>2</v>
      </c>
      <c r="AX402" s="1">
        <f>IFERROR(VLOOKUP(San[[#This Row],[Use_SL1]],$AS$5:$AT$8,2,FALSE),"Error")</f>
        <v>3</v>
      </c>
      <c r="AY402" s="1" t="str">
        <f>IFERROR(VLOOKUP(San[[#This Row],[Use_SL2]],$AS$5:$AT$8,2,FALSE),"Error")</f>
        <v>Error</v>
      </c>
      <c r="AZ402" s="1" t="str">
        <f>IFERROR(VLOOKUP(San[[#This Row],[Reliability_SL1]],$AS$5:$AT$8,2,FALSE),"Error")</f>
        <v>Error</v>
      </c>
      <c r="BA402" s="1">
        <f>IFERROR(VLOOKUP(San[[#This Row],[EnvPro_SL1]],$AS$5:$AT$8,2,FALSE),"Error")</f>
        <v>2</v>
      </c>
    </row>
    <row r="403" spans="2:53">
      <c r="B403" s="133" t="s">
        <v>721</v>
      </c>
      <c r="C403" s="171" t="s">
        <v>1650</v>
      </c>
      <c r="D403" s="171" t="s">
        <v>1646</v>
      </c>
      <c r="E403" s="171" t="s">
        <v>178</v>
      </c>
      <c r="F403" s="172" t="s">
        <v>1628</v>
      </c>
      <c r="G403" s="173" t="s">
        <v>1800</v>
      </c>
      <c r="H403" s="50" t="s">
        <v>1786</v>
      </c>
      <c r="I403" s="50" t="s">
        <v>18</v>
      </c>
      <c r="J403" s="133" t="s">
        <v>1772</v>
      </c>
      <c r="K403" s="50" t="s">
        <v>1754</v>
      </c>
      <c r="L403" s="50" t="s">
        <v>1753</v>
      </c>
      <c r="M403" s="133" t="s">
        <v>1752</v>
      </c>
      <c r="N403" s="133" t="s">
        <v>1601</v>
      </c>
      <c r="O403" s="133" t="s">
        <v>1601</v>
      </c>
      <c r="P403" s="133" t="s">
        <v>1601</v>
      </c>
      <c r="Q403" s="133" t="s">
        <v>1755</v>
      </c>
      <c r="R403" s="142" t="s">
        <v>1601</v>
      </c>
      <c r="S403" s="174" t="s">
        <v>1601</v>
      </c>
      <c r="T403" s="175" t="s">
        <v>1752</v>
      </c>
      <c r="U403" s="133" t="s">
        <v>1756</v>
      </c>
      <c r="V403" s="133" t="s">
        <v>1754</v>
      </c>
      <c r="W403" s="133" t="str">
        <f>IF([Access_Indicator2]="Yes","No service",IF([Access_Indicator3]="Available", "Improved",IF([Access_Indicator4]="No", "Limited",IF(AND([Access_Indicator4]="yes", [Access_Indicator5]&lt;=[Access_Indicator6]),"Basic","Limited"))))</f>
        <v>Basic</v>
      </c>
      <c r="X403" s="133" t="str">
        <f>IF([Use_Indicator1]="", "Fill in data", IF([Use_Indicator1]="All", "Improved", IF([Use_Indicator1]="Some", "Basic", IF([Use_Indicator1]="No use", "No Service"))))</f>
        <v>Improved</v>
      </c>
      <c r="Y403" s="134" t="s">
        <v>1601</v>
      </c>
      <c r="Z403" s="134" t="str">
        <f>IF(S403="No data", "No Data", IF([Reliability_Indicator2]="Yes","No Service", IF(S403="Routine", "Improved", IF(S403="Unreliable", "Basic", IF(S403="No O&amp;M", "No service")))))</f>
        <v>No Data</v>
      </c>
      <c r="AA403" s="133" t="str">
        <f>IF([EnvPro_Indicator1]="", "Fill in data", IF([EnvPro_Indicator1]="Significant pollution", "No service", IF(AND([EnvPro_Indicator1]="Not polluting groundwater &amp; not untreated in river", [EnvPro_Indicator2]="No"),"Basic", IF([EnvPro_Indicator2]="Yes", "Improved"))))</f>
        <v>Basic</v>
      </c>
      <c r="AB403" s="134" t="str">
        <f t="shared" si="6"/>
        <v>Basic</v>
      </c>
      <c r="AC403" s="134" t="str">
        <f>IF(OR(San[[#This Row],[Access_SL1]]="No data",San[[#This Row],[Use_SL1]]="No data",San[[#This Row],[Reliability_SL1]]="No data",San[[#This Row],[EnvPro_SL1]]="No data"),"Incomplete", "Complete")</f>
        <v>Incomplete</v>
      </c>
      <c r="AD403" s="176">
        <v>17.745599091425326</v>
      </c>
      <c r="AE403" s="176">
        <v>0</v>
      </c>
      <c r="AF403" s="136">
        <v>25.55366269165247</v>
      </c>
      <c r="AG403" s="136">
        <v>11.774695726011888</v>
      </c>
      <c r="AH403" s="136" t="s">
        <v>1601</v>
      </c>
      <c r="AW403" s="1">
        <f>IFERROR(VLOOKUP(San[[#This Row],[Access_SL1]],$AS$5:$AT$8,2,FALSE),"Error")</f>
        <v>2</v>
      </c>
      <c r="AX403" s="1">
        <f>IFERROR(VLOOKUP(San[[#This Row],[Use_SL1]],$AS$5:$AT$8,2,FALSE),"Error")</f>
        <v>3</v>
      </c>
      <c r="AY403" s="1" t="str">
        <f>IFERROR(VLOOKUP(San[[#This Row],[Use_SL2]],$AS$5:$AT$8,2,FALSE),"Error")</f>
        <v>Error</v>
      </c>
      <c r="AZ403" s="1" t="str">
        <f>IFERROR(VLOOKUP(San[[#This Row],[Reliability_SL1]],$AS$5:$AT$8,2,FALSE),"Error")</f>
        <v>Error</v>
      </c>
      <c r="BA403" s="1">
        <f>IFERROR(VLOOKUP(San[[#This Row],[EnvPro_SL1]],$AS$5:$AT$8,2,FALSE),"Error")</f>
        <v>2</v>
      </c>
    </row>
    <row r="404" spans="2:53">
      <c r="B404" s="133" t="s">
        <v>722</v>
      </c>
      <c r="C404" s="171" t="s">
        <v>1650</v>
      </c>
      <c r="D404" s="171" t="s">
        <v>1646</v>
      </c>
      <c r="E404" s="171" t="s">
        <v>178</v>
      </c>
      <c r="F404" s="172" t="s">
        <v>1628</v>
      </c>
      <c r="G404" s="173" t="s">
        <v>1798</v>
      </c>
      <c r="H404" s="50" t="s">
        <v>1783</v>
      </c>
      <c r="I404" s="50" t="s">
        <v>18</v>
      </c>
      <c r="J404" s="133" t="s">
        <v>1772</v>
      </c>
      <c r="K404" s="50" t="s">
        <v>1754</v>
      </c>
      <c r="L404" s="50" t="s">
        <v>1753</v>
      </c>
      <c r="M404" s="133" t="s">
        <v>1752</v>
      </c>
      <c r="N404" s="133" t="s">
        <v>1601</v>
      </c>
      <c r="O404" s="133" t="s">
        <v>1601</v>
      </c>
      <c r="P404" s="133" t="s">
        <v>1601</v>
      </c>
      <c r="Q404" s="133" t="s">
        <v>1755</v>
      </c>
      <c r="R404" s="142" t="s">
        <v>1601</v>
      </c>
      <c r="S404" s="174" t="s">
        <v>1601</v>
      </c>
      <c r="T404" s="175" t="s">
        <v>1754</v>
      </c>
      <c r="U404" s="133" t="s">
        <v>1756</v>
      </c>
      <c r="V404" s="133" t="s">
        <v>1754</v>
      </c>
      <c r="W404" s="133" t="str">
        <f>IF([Access_Indicator2]="Yes","No service",IF([Access_Indicator3]="Available", "Improved",IF([Access_Indicator4]="No", "Limited",IF(AND([Access_Indicator4]="yes", [Access_Indicator5]&lt;=[Access_Indicator6]),"Basic","Limited"))))</f>
        <v>Basic</v>
      </c>
      <c r="X404" s="133" t="str">
        <f>IF([Use_Indicator1]="", "Fill in data", IF([Use_Indicator1]="All", "Improved", IF([Use_Indicator1]="Some", "Basic", IF([Use_Indicator1]="No use", "No Service"))))</f>
        <v>Improved</v>
      </c>
      <c r="Y404" s="134" t="s">
        <v>1601</v>
      </c>
      <c r="Z404" s="134" t="str">
        <f>IF(S404="No data", "No Data", IF([Reliability_Indicator2]="Yes","No Service", IF(S404="Routine", "Improved", IF(S404="Unreliable", "Basic", IF(S404="No O&amp;M", "No service")))))</f>
        <v>No Data</v>
      </c>
      <c r="AA404" s="133" t="str">
        <f>IF([EnvPro_Indicator1]="", "Fill in data", IF([EnvPro_Indicator1]="Significant pollution", "No service", IF(AND([EnvPro_Indicator1]="Not polluting groundwater &amp; not untreated in river", [EnvPro_Indicator2]="No"),"Basic", IF([EnvPro_Indicator2]="Yes", "Improved"))))</f>
        <v>Basic</v>
      </c>
      <c r="AB404" s="134" t="str">
        <f t="shared" si="6"/>
        <v>Basic</v>
      </c>
      <c r="AC404" s="134" t="str">
        <f>IF(OR(San[[#This Row],[Access_SL1]]="No data",San[[#This Row],[Use_SL1]]="No data",San[[#This Row],[Reliability_SL1]]="No data",San[[#This Row],[EnvPro_SL1]]="No data"),"Incomplete", "Complete")</f>
        <v>Incomplete</v>
      </c>
      <c r="AD404" s="176">
        <v>17.745599091425326</v>
      </c>
      <c r="AE404" s="176">
        <v>0</v>
      </c>
      <c r="AF404" s="136">
        <v>25.55366269165247</v>
      </c>
      <c r="AG404" s="136">
        <v>73.591848287574294</v>
      </c>
      <c r="AH404" s="136" t="s">
        <v>1601</v>
      </c>
      <c r="AW404" s="1">
        <f>IFERROR(VLOOKUP(San[[#This Row],[Access_SL1]],$AS$5:$AT$8,2,FALSE),"Error")</f>
        <v>2</v>
      </c>
      <c r="AX404" s="1">
        <f>IFERROR(VLOOKUP(San[[#This Row],[Use_SL1]],$AS$5:$AT$8,2,FALSE),"Error")</f>
        <v>3</v>
      </c>
      <c r="AY404" s="1" t="str">
        <f>IFERROR(VLOOKUP(San[[#This Row],[Use_SL2]],$AS$5:$AT$8,2,FALSE),"Error")</f>
        <v>Error</v>
      </c>
      <c r="AZ404" s="1" t="str">
        <f>IFERROR(VLOOKUP(San[[#This Row],[Reliability_SL1]],$AS$5:$AT$8,2,FALSE),"Error")</f>
        <v>Error</v>
      </c>
      <c r="BA404" s="1">
        <f>IFERROR(VLOOKUP(San[[#This Row],[EnvPro_SL1]],$AS$5:$AT$8,2,FALSE),"Error")</f>
        <v>2</v>
      </c>
    </row>
    <row r="405" spans="2:53">
      <c r="B405" s="133" t="s">
        <v>723</v>
      </c>
      <c r="C405" s="171" t="s">
        <v>1650</v>
      </c>
      <c r="D405" s="171" t="s">
        <v>1646</v>
      </c>
      <c r="E405" s="171" t="s">
        <v>178</v>
      </c>
      <c r="F405" s="172" t="s">
        <v>1628</v>
      </c>
      <c r="G405" s="173" t="s">
        <v>1914</v>
      </c>
      <c r="H405" s="50" t="s">
        <v>1783</v>
      </c>
      <c r="I405" s="50" t="s">
        <v>18</v>
      </c>
      <c r="J405" s="133" t="s">
        <v>1772</v>
      </c>
      <c r="K405" s="50" t="s">
        <v>1754</v>
      </c>
      <c r="L405" s="50" t="s">
        <v>1753</v>
      </c>
      <c r="M405" s="133" t="s">
        <v>1752</v>
      </c>
      <c r="N405" s="133" t="s">
        <v>1601</v>
      </c>
      <c r="O405" s="133" t="s">
        <v>1601</v>
      </c>
      <c r="P405" s="133" t="s">
        <v>1601</v>
      </c>
      <c r="Q405" s="133" t="s">
        <v>1755</v>
      </c>
      <c r="R405" s="142" t="s">
        <v>1601</v>
      </c>
      <c r="S405" s="174" t="s">
        <v>1601</v>
      </c>
      <c r="T405" s="175" t="s">
        <v>1754</v>
      </c>
      <c r="U405" s="133" t="s">
        <v>1756</v>
      </c>
      <c r="V405" s="133" t="s">
        <v>1754</v>
      </c>
      <c r="W405" s="133" t="str">
        <f>IF([Access_Indicator2]="Yes","No service",IF([Access_Indicator3]="Available", "Improved",IF([Access_Indicator4]="No", "Limited",IF(AND([Access_Indicator4]="yes", [Access_Indicator5]&lt;=[Access_Indicator6]),"Basic","Limited"))))</f>
        <v>Basic</v>
      </c>
      <c r="X405" s="133" t="str">
        <f>IF([Use_Indicator1]="", "Fill in data", IF([Use_Indicator1]="All", "Improved", IF([Use_Indicator1]="Some", "Basic", IF([Use_Indicator1]="No use", "No Service"))))</f>
        <v>Improved</v>
      </c>
      <c r="Y405" s="134" t="s">
        <v>1601</v>
      </c>
      <c r="Z405" s="134" t="str">
        <f>IF(S405="No data", "No Data", IF([Reliability_Indicator2]="Yes","No Service", IF(S405="Routine", "Improved", IF(S405="Unreliable", "Basic", IF(S405="No O&amp;M", "No service")))))</f>
        <v>No Data</v>
      </c>
      <c r="AA405" s="133" t="str">
        <f>IF([EnvPro_Indicator1]="", "Fill in data", IF([EnvPro_Indicator1]="Significant pollution", "No service", IF(AND([EnvPro_Indicator1]="Not polluting groundwater &amp; not untreated in river", [EnvPro_Indicator2]="No"),"Basic", IF([EnvPro_Indicator2]="Yes", "Improved"))))</f>
        <v>Basic</v>
      </c>
      <c r="AB405" s="134" t="str">
        <f t="shared" si="6"/>
        <v>Basic</v>
      </c>
      <c r="AC405" s="134" t="str">
        <f>IF(OR(San[[#This Row],[Access_SL1]]="No data",San[[#This Row],[Use_SL1]]="No data",San[[#This Row],[Reliability_SL1]]="No data",San[[#This Row],[EnvPro_SL1]]="No data"),"Incomplete", "Complete")</f>
        <v>Incomplete</v>
      </c>
      <c r="AD405" s="176">
        <v>17.745599091425326</v>
      </c>
      <c r="AE405" s="176">
        <v>0</v>
      </c>
      <c r="AF405" s="136">
        <v>25.55366269165247</v>
      </c>
      <c r="AG405" s="136">
        <v>91.989810359467867</v>
      </c>
      <c r="AH405" s="136" t="s">
        <v>1601</v>
      </c>
      <c r="AW405" s="1">
        <f>IFERROR(VLOOKUP(San[[#This Row],[Access_SL1]],$AS$5:$AT$8,2,FALSE),"Error")</f>
        <v>2</v>
      </c>
      <c r="AX405" s="1">
        <f>IFERROR(VLOOKUP(San[[#This Row],[Use_SL1]],$AS$5:$AT$8,2,FALSE),"Error")</f>
        <v>3</v>
      </c>
      <c r="AY405" s="1" t="str">
        <f>IFERROR(VLOOKUP(San[[#This Row],[Use_SL2]],$AS$5:$AT$8,2,FALSE),"Error")</f>
        <v>Error</v>
      </c>
      <c r="AZ405" s="1" t="str">
        <f>IFERROR(VLOOKUP(San[[#This Row],[Reliability_SL1]],$AS$5:$AT$8,2,FALSE),"Error")</f>
        <v>Error</v>
      </c>
      <c r="BA405" s="1">
        <f>IFERROR(VLOOKUP(San[[#This Row],[EnvPro_SL1]],$AS$5:$AT$8,2,FALSE),"Error")</f>
        <v>2</v>
      </c>
    </row>
    <row r="406" spans="2:53">
      <c r="B406" s="133" t="s">
        <v>724</v>
      </c>
      <c r="C406" s="171" t="s">
        <v>1650</v>
      </c>
      <c r="D406" s="171" t="s">
        <v>1646</v>
      </c>
      <c r="E406" s="171" t="s">
        <v>178</v>
      </c>
      <c r="F406" s="172" t="s">
        <v>1628</v>
      </c>
      <c r="G406" s="173" t="s">
        <v>1836</v>
      </c>
      <c r="H406" s="50" t="s">
        <v>1786</v>
      </c>
      <c r="I406" s="50" t="s">
        <v>18</v>
      </c>
      <c r="J406" s="133" t="s">
        <v>1772</v>
      </c>
      <c r="K406" s="50" t="s">
        <v>1754</v>
      </c>
      <c r="L406" s="50" t="s">
        <v>1753</v>
      </c>
      <c r="M406" s="133" t="s">
        <v>1752</v>
      </c>
      <c r="N406" s="133" t="s">
        <v>1601</v>
      </c>
      <c r="O406" s="133" t="s">
        <v>1601</v>
      </c>
      <c r="P406" s="133" t="s">
        <v>1601</v>
      </c>
      <c r="Q406" s="133" t="s">
        <v>1755</v>
      </c>
      <c r="R406" s="142" t="s">
        <v>1601</v>
      </c>
      <c r="S406" s="174" t="s">
        <v>1601</v>
      </c>
      <c r="T406" s="175" t="s">
        <v>1752</v>
      </c>
      <c r="U406" s="133" t="s">
        <v>1756</v>
      </c>
      <c r="V406" s="133" t="s">
        <v>1754</v>
      </c>
      <c r="W406" s="133" t="str">
        <f>IF([Access_Indicator2]="Yes","No service",IF([Access_Indicator3]="Available", "Improved",IF([Access_Indicator4]="No", "Limited",IF(AND([Access_Indicator4]="yes", [Access_Indicator5]&lt;=[Access_Indicator6]),"Basic","Limited"))))</f>
        <v>Basic</v>
      </c>
      <c r="X406" s="133" t="str">
        <f>IF([Use_Indicator1]="", "Fill in data", IF([Use_Indicator1]="All", "Improved", IF([Use_Indicator1]="Some", "Basic", IF([Use_Indicator1]="No use", "No Service"))))</f>
        <v>Improved</v>
      </c>
      <c r="Y406" s="134" t="s">
        <v>1601</v>
      </c>
      <c r="Z406" s="134" t="str">
        <f>IF(S406="No data", "No Data", IF([Reliability_Indicator2]="Yes","No Service", IF(S406="Routine", "Improved", IF(S406="Unreliable", "Basic", IF(S406="No O&amp;M", "No service")))))</f>
        <v>No Data</v>
      </c>
      <c r="AA406" s="133" t="str">
        <f>IF([EnvPro_Indicator1]="", "Fill in data", IF([EnvPro_Indicator1]="Significant pollution", "No service", IF(AND([EnvPro_Indicator1]="Not polluting groundwater &amp; not untreated in river", [EnvPro_Indicator2]="No"),"Basic", IF([EnvPro_Indicator2]="Yes", "Improved"))))</f>
        <v>Basic</v>
      </c>
      <c r="AB406" s="134" t="str">
        <f t="shared" si="6"/>
        <v>Basic</v>
      </c>
      <c r="AC406" s="134" t="str">
        <f>IF(OR(San[[#This Row],[Access_SL1]]="No data",San[[#This Row],[Use_SL1]]="No data",San[[#This Row],[Reliability_SL1]]="No data",San[[#This Row],[EnvPro_SL1]]="No data"),"Incomplete", "Complete")</f>
        <v>Incomplete</v>
      </c>
      <c r="AD406" s="176">
        <v>17.745599091425326</v>
      </c>
      <c r="AE406" s="176">
        <v>0</v>
      </c>
      <c r="AF406" s="136">
        <v>25.55366269165247</v>
      </c>
      <c r="AG406" s="136">
        <v>73.591848287574294</v>
      </c>
      <c r="AH406" s="136" t="s">
        <v>1601</v>
      </c>
      <c r="AW406" s="1">
        <f>IFERROR(VLOOKUP(San[[#This Row],[Access_SL1]],$AS$5:$AT$8,2,FALSE),"Error")</f>
        <v>2</v>
      </c>
      <c r="AX406" s="1">
        <f>IFERROR(VLOOKUP(San[[#This Row],[Use_SL1]],$AS$5:$AT$8,2,FALSE),"Error")</f>
        <v>3</v>
      </c>
      <c r="AY406" s="1" t="str">
        <f>IFERROR(VLOOKUP(San[[#This Row],[Use_SL2]],$AS$5:$AT$8,2,FALSE),"Error")</f>
        <v>Error</v>
      </c>
      <c r="AZ406" s="1" t="str">
        <f>IFERROR(VLOOKUP(San[[#This Row],[Reliability_SL1]],$AS$5:$AT$8,2,FALSE),"Error")</f>
        <v>Error</v>
      </c>
      <c r="BA406" s="1">
        <f>IFERROR(VLOOKUP(San[[#This Row],[EnvPro_SL1]],$AS$5:$AT$8,2,FALSE),"Error")</f>
        <v>2</v>
      </c>
    </row>
    <row r="407" spans="2:53">
      <c r="B407" s="133" t="s">
        <v>725</v>
      </c>
      <c r="C407" s="171" t="s">
        <v>1650</v>
      </c>
      <c r="D407" s="171" t="s">
        <v>1646</v>
      </c>
      <c r="E407" s="171" t="s">
        <v>178</v>
      </c>
      <c r="F407" s="172" t="s">
        <v>1628</v>
      </c>
      <c r="G407" s="173" t="s">
        <v>1838</v>
      </c>
      <c r="H407" s="50" t="s">
        <v>1783</v>
      </c>
      <c r="I407" s="50" t="s">
        <v>18</v>
      </c>
      <c r="J407" s="133" t="s">
        <v>1774</v>
      </c>
      <c r="K407" s="50" t="s">
        <v>1754</v>
      </c>
      <c r="L407" s="50" t="s">
        <v>1776</v>
      </c>
      <c r="M407" s="133" t="s">
        <v>1752</v>
      </c>
      <c r="N407" s="133" t="s">
        <v>1601</v>
      </c>
      <c r="O407" s="133" t="s">
        <v>1601</v>
      </c>
      <c r="P407" s="133" t="s">
        <v>1601</v>
      </c>
      <c r="Q407" s="133" t="s">
        <v>1755</v>
      </c>
      <c r="R407" s="142" t="s">
        <v>1601</v>
      </c>
      <c r="S407" s="174" t="s">
        <v>1908</v>
      </c>
      <c r="T407" s="175" t="s">
        <v>1754</v>
      </c>
      <c r="U407" s="133" t="s">
        <v>1756</v>
      </c>
      <c r="V407" s="133" t="s">
        <v>1754</v>
      </c>
      <c r="W407" s="133" t="str">
        <f>IF([Access_Indicator2]="Yes","No service",IF([Access_Indicator3]="Available", "Improved",IF([Access_Indicator4]="No", "Limited",IF(AND([Access_Indicator4]="yes", [Access_Indicator5]&lt;=[Access_Indicator6]),"Basic","Limited"))))</f>
        <v>Improved</v>
      </c>
      <c r="X407" s="133" t="str">
        <f>IF([Use_Indicator1]="", "Fill in data", IF([Use_Indicator1]="All", "Improved", IF([Use_Indicator1]="Some", "Basic", IF([Use_Indicator1]="No use", "No Service"))))</f>
        <v>Improved</v>
      </c>
      <c r="Y407" s="134" t="s">
        <v>1601</v>
      </c>
      <c r="Z407" s="134" t="str">
        <f>IF(S407="No data", "No Data", IF([Reliability_Indicator2]="Yes","No Service", IF(S407="Routine", "Improved", IF(S407="Unreliable", "Basic", IF(S407="No O&amp;M", "No service")))))</f>
        <v>Basic</v>
      </c>
      <c r="AA407" s="133" t="str">
        <f>IF([EnvPro_Indicator1]="", "Fill in data", IF([EnvPro_Indicator1]="Significant pollution", "No service", IF(AND([EnvPro_Indicator1]="Not polluting groundwater &amp; not untreated in river", [EnvPro_Indicator2]="No"),"Basic", IF([EnvPro_Indicator2]="Yes", "Improved"))))</f>
        <v>Basic</v>
      </c>
      <c r="AB407" s="134" t="str">
        <f t="shared" si="6"/>
        <v>Basic</v>
      </c>
      <c r="AC407" s="134" t="str">
        <f>IF(OR(San[[#This Row],[Access_SL1]]="No data",San[[#This Row],[Use_SL1]]="No data",San[[#This Row],[Reliability_SL1]]="No data",San[[#This Row],[EnvPro_SL1]]="No data"),"Incomplete", "Complete")</f>
        <v>Complete</v>
      </c>
      <c r="AD407" s="176">
        <v>17.745599091425326</v>
      </c>
      <c r="AE407" s="176">
        <v>0</v>
      </c>
      <c r="AF407" s="136">
        <v>25.55366269165247</v>
      </c>
      <c r="AG407" s="136">
        <v>58.873478630059438</v>
      </c>
      <c r="AH407" s="136">
        <v>50.948202660628368</v>
      </c>
      <c r="AW407" s="1">
        <f>IFERROR(VLOOKUP(San[[#This Row],[Access_SL1]],$AS$5:$AT$8,2,FALSE),"Error")</f>
        <v>3</v>
      </c>
      <c r="AX407" s="1">
        <f>IFERROR(VLOOKUP(San[[#This Row],[Use_SL1]],$AS$5:$AT$8,2,FALSE),"Error")</f>
        <v>3</v>
      </c>
      <c r="AY407" s="1" t="str">
        <f>IFERROR(VLOOKUP(San[[#This Row],[Use_SL2]],$AS$5:$AT$8,2,FALSE),"Error")</f>
        <v>Error</v>
      </c>
      <c r="AZ407" s="1">
        <f>IFERROR(VLOOKUP(San[[#This Row],[Reliability_SL1]],$AS$5:$AT$8,2,FALSE),"Error")</f>
        <v>2</v>
      </c>
      <c r="BA407" s="1">
        <f>IFERROR(VLOOKUP(San[[#This Row],[EnvPro_SL1]],$AS$5:$AT$8,2,FALSE),"Error")</f>
        <v>2</v>
      </c>
    </row>
    <row r="408" spans="2:53">
      <c r="B408" s="133" t="s">
        <v>726</v>
      </c>
      <c r="C408" s="171" t="s">
        <v>1650</v>
      </c>
      <c r="D408" s="171" t="s">
        <v>1646</v>
      </c>
      <c r="E408" s="171" t="s">
        <v>178</v>
      </c>
      <c r="F408" s="172" t="s">
        <v>1628</v>
      </c>
      <c r="G408" s="173" t="s">
        <v>1919</v>
      </c>
      <c r="H408" s="50" t="s">
        <v>1783</v>
      </c>
      <c r="I408" s="50" t="s">
        <v>18</v>
      </c>
      <c r="J408" s="133" t="s">
        <v>1772</v>
      </c>
      <c r="K408" s="50" t="s">
        <v>1754</v>
      </c>
      <c r="L408" s="50" t="s">
        <v>1753</v>
      </c>
      <c r="M408" s="133" t="s">
        <v>1752</v>
      </c>
      <c r="N408" s="133" t="s">
        <v>1601</v>
      </c>
      <c r="O408" s="133" t="s">
        <v>1601</v>
      </c>
      <c r="P408" s="133" t="s">
        <v>1601</v>
      </c>
      <c r="Q408" s="133" t="s">
        <v>1755</v>
      </c>
      <c r="R408" s="142" t="s">
        <v>1601</v>
      </c>
      <c r="S408" s="174" t="s">
        <v>1601</v>
      </c>
      <c r="T408" s="175" t="s">
        <v>1752</v>
      </c>
      <c r="U408" s="133" t="s">
        <v>1756</v>
      </c>
      <c r="V408" s="133" t="s">
        <v>1754</v>
      </c>
      <c r="W408" s="133" t="str">
        <f>IF([Access_Indicator2]="Yes","No service",IF([Access_Indicator3]="Available", "Improved",IF([Access_Indicator4]="No", "Limited",IF(AND([Access_Indicator4]="yes", [Access_Indicator5]&lt;=[Access_Indicator6]),"Basic","Limited"))))</f>
        <v>Basic</v>
      </c>
      <c r="X408" s="133" t="str">
        <f>IF([Use_Indicator1]="", "Fill in data", IF([Use_Indicator1]="All", "Improved", IF([Use_Indicator1]="Some", "Basic", IF([Use_Indicator1]="No use", "No Service"))))</f>
        <v>Improved</v>
      </c>
      <c r="Y408" s="134" t="s">
        <v>1601</v>
      </c>
      <c r="Z408" s="134" t="str">
        <f>IF(S408="No data", "No Data", IF([Reliability_Indicator2]="Yes","No Service", IF(S408="Routine", "Improved", IF(S408="Unreliable", "Basic", IF(S408="No O&amp;M", "No service")))))</f>
        <v>No Data</v>
      </c>
      <c r="AA408" s="133" t="str">
        <f>IF([EnvPro_Indicator1]="", "Fill in data", IF([EnvPro_Indicator1]="Significant pollution", "No service", IF(AND([EnvPro_Indicator1]="Not polluting groundwater &amp; not untreated in river", [EnvPro_Indicator2]="No"),"Basic", IF([EnvPro_Indicator2]="Yes", "Improved"))))</f>
        <v>Basic</v>
      </c>
      <c r="AB408" s="134" t="str">
        <f t="shared" si="6"/>
        <v>Basic</v>
      </c>
      <c r="AC408" s="134" t="str">
        <f>IF(OR(San[[#This Row],[Access_SL1]]="No data",San[[#This Row],[Use_SL1]]="No data",San[[#This Row],[Reliability_SL1]]="No data",San[[#This Row],[EnvPro_SL1]]="No data"),"Incomplete", "Complete")</f>
        <v>Incomplete</v>
      </c>
      <c r="AD408" s="176">
        <v>17.745599091425326</v>
      </c>
      <c r="AE408" s="176">
        <v>0</v>
      </c>
      <c r="AF408" s="136">
        <v>25.55366269165247</v>
      </c>
      <c r="AG408" s="136">
        <v>294.36739315029718</v>
      </c>
      <c r="AH408" s="136" t="s">
        <v>1601</v>
      </c>
      <c r="AW408" s="1">
        <f>IFERROR(VLOOKUP(San[[#This Row],[Access_SL1]],$AS$5:$AT$8,2,FALSE),"Error")</f>
        <v>2</v>
      </c>
      <c r="AX408" s="1">
        <f>IFERROR(VLOOKUP(San[[#This Row],[Use_SL1]],$AS$5:$AT$8,2,FALSE),"Error")</f>
        <v>3</v>
      </c>
      <c r="AY408" s="1" t="str">
        <f>IFERROR(VLOOKUP(San[[#This Row],[Use_SL2]],$AS$5:$AT$8,2,FALSE),"Error")</f>
        <v>Error</v>
      </c>
      <c r="AZ408" s="1" t="str">
        <f>IFERROR(VLOOKUP(San[[#This Row],[Reliability_SL1]],$AS$5:$AT$8,2,FALSE),"Error")</f>
        <v>Error</v>
      </c>
      <c r="BA408" s="1">
        <f>IFERROR(VLOOKUP(San[[#This Row],[EnvPro_SL1]],$AS$5:$AT$8,2,FALSE),"Error")</f>
        <v>2</v>
      </c>
    </row>
    <row r="409" spans="2:53">
      <c r="B409" s="133" t="s">
        <v>727</v>
      </c>
      <c r="C409" s="171" t="s">
        <v>1650</v>
      </c>
      <c r="D409" s="171" t="s">
        <v>1646</v>
      </c>
      <c r="E409" s="171" t="s">
        <v>178</v>
      </c>
      <c r="F409" s="172" t="s">
        <v>1628</v>
      </c>
      <c r="G409" s="173" t="s">
        <v>1795</v>
      </c>
      <c r="H409" s="50" t="s">
        <v>1783</v>
      </c>
      <c r="I409" s="50" t="s">
        <v>18</v>
      </c>
      <c r="J409" s="133" t="s">
        <v>1772</v>
      </c>
      <c r="K409" s="50" t="s">
        <v>1754</v>
      </c>
      <c r="L409" s="50" t="s">
        <v>1753</v>
      </c>
      <c r="M409" s="133" t="s">
        <v>1752</v>
      </c>
      <c r="N409" s="133" t="s">
        <v>1601</v>
      </c>
      <c r="O409" s="133" t="s">
        <v>1601</v>
      </c>
      <c r="P409" s="133" t="s">
        <v>1601</v>
      </c>
      <c r="Q409" s="133" t="s">
        <v>1755</v>
      </c>
      <c r="R409" s="142" t="s">
        <v>1601</v>
      </c>
      <c r="S409" s="174" t="s">
        <v>1601</v>
      </c>
      <c r="T409" s="175" t="s">
        <v>1754</v>
      </c>
      <c r="U409" s="133" t="s">
        <v>1756</v>
      </c>
      <c r="V409" s="133" t="s">
        <v>1754</v>
      </c>
      <c r="W409" s="133" t="str">
        <f>IF([Access_Indicator2]="Yes","No service",IF([Access_Indicator3]="Available", "Improved",IF([Access_Indicator4]="No", "Limited",IF(AND([Access_Indicator4]="yes", [Access_Indicator5]&lt;=[Access_Indicator6]),"Basic","Limited"))))</f>
        <v>Basic</v>
      </c>
      <c r="X409" s="133" t="str">
        <f>IF([Use_Indicator1]="", "Fill in data", IF([Use_Indicator1]="All", "Improved", IF([Use_Indicator1]="Some", "Basic", IF([Use_Indicator1]="No use", "No Service"))))</f>
        <v>Improved</v>
      </c>
      <c r="Y409" s="134" t="s">
        <v>1601</v>
      </c>
      <c r="Z409" s="134" t="str">
        <f>IF(S409="No data", "No Data", IF([Reliability_Indicator2]="Yes","No Service", IF(S409="Routine", "Improved", IF(S409="Unreliable", "Basic", IF(S409="No O&amp;M", "No service")))))</f>
        <v>No Data</v>
      </c>
      <c r="AA409" s="133" t="str">
        <f>IF([EnvPro_Indicator1]="", "Fill in data", IF([EnvPro_Indicator1]="Significant pollution", "No service", IF(AND([EnvPro_Indicator1]="Not polluting groundwater &amp; not untreated in river", [EnvPro_Indicator2]="No"),"Basic", IF([EnvPro_Indicator2]="Yes", "Improved"))))</f>
        <v>Basic</v>
      </c>
      <c r="AB409" s="134" t="str">
        <f t="shared" si="6"/>
        <v>Basic</v>
      </c>
      <c r="AC409" s="134" t="str">
        <f>IF(OR(San[[#This Row],[Access_SL1]]="No data",San[[#This Row],[Use_SL1]]="No data",San[[#This Row],[Reliability_SL1]]="No data",San[[#This Row],[EnvPro_SL1]]="No data"),"Incomplete", "Complete")</f>
        <v>Incomplete</v>
      </c>
      <c r="AD409" s="176">
        <v>17.745599091425326</v>
      </c>
      <c r="AE409" s="176">
        <v>0</v>
      </c>
      <c r="AF409" s="136">
        <v>25.55366269165247</v>
      </c>
      <c r="AG409" s="136">
        <v>84.630625530710432</v>
      </c>
      <c r="AH409" s="136" t="s">
        <v>1601</v>
      </c>
      <c r="AW409" s="1">
        <f>IFERROR(VLOOKUP(San[[#This Row],[Access_SL1]],$AS$5:$AT$8,2,FALSE),"Error")</f>
        <v>2</v>
      </c>
      <c r="AX409" s="1">
        <f>IFERROR(VLOOKUP(San[[#This Row],[Use_SL1]],$AS$5:$AT$8,2,FALSE),"Error")</f>
        <v>3</v>
      </c>
      <c r="AY409" s="1" t="str">
        <f>IFERROR(VLOOKUP(San[[#This Row],[Use_SL2]],$AS$5:$AT$8,2,FALSE),"Error")</f>
        <v>Error</v>
      </c>
      <c r="AZ409" s="1" t="str">
        <f>IFERROR(VLOOKUP(San[[#This Row],[Reliability_SL1]],$AS$5:$AT$8,2,FALSE),"Error")</f>
        <v>Error</v>
      </c>
      <c r="BA409" s="1">
        <f>IFERROR(VLOOKUP(San[[#This Row],[EnvPro_SL1]],$AS$5:$AT$8,2,FALSE),"Error")</f>
        <v>2</v>
      </c>
    </row>
    <row r="410" spans="2:53">
      <c r="B410" s="133" t="s">
        <v>728</v>
      </c>
      <c r="C410" s="171" t="s">
        <v>1650</v>
      </c>
      <c r="D410" s="171" t="s">
        <v>1646</v>
      </c>
      <c r="E410" s="171" t="s">
        <v>178</v>
      </c>
      <c r="F410" s="172" t="s">
        <v>1628</v>
      </c>
      <c r="G410" s="173" t="s">
        <v>1796</v>
      </c>
      <c r="H410" s="50" t="s">
        <v>1786</v>
      </c>
      <c r="I410" s="50" t="s">
        <v>18</v>
      </c>
      <c r="J410" s="133" t="s">
        <v>1772</v>
      </c>
      <c r="K410" s="50" t="s">
        <v>1754</v>
      </c>
      <c r="L410" s="50" t="s">
        <v>1753</v>
      </c>
      <c r="M410" s="133" t="s">
        <v>1752</v>
      </c>
      <c r="N410" s="133" t="s">
        <v>1601</v>
      </c>
      <c r="O410" s="133" t="s">
        <v>1601</v>
      </c>
      <c r="P410" s="133" t="s">
        <v>1601</v>
      </c>
      <c r="Q410" s="133" t="s">
        <v>1755</v>
      </c>
      <c r="R410" s="142" t="s">
        <v>1601</v>
      </c>
      <c r="S410" s="174" t="s">
        <v>1601</v>
      </c>
      <c r="T410" s="175" t="s">
        <v>1754</v>
      </c>
      <c r="U410" s="133" t="s">
        <v>1756</v>
      </c>
      <c r="V410" s="133" t="s">
        <v>1754</v>
      </c>
      <c r="W410" s="133" t="str">
        <f>IF([Access_Indicator2]="Yes","No service",IF([Access_Indicator3]="Available", "Improved",IF([Access_Indicator4]="No", "Limited",IF(AND([Access_Indicator4]="yes", [Access_Indicator5]&lt;=[Access_Indicator6]),"Basic","Limited"))))</f>
        <v>Basic</v>
      </c>
      <c r="X410" s="133" t="str">
        <f>IF([Use_Indicator1]="", "Fill in data", IF([Use_Indicator1]="All", "Improved", IF([Use_Indicator1]="Some", "Basic", IF([Use_Indicator1]="No use", "No Service"))))</f>
        <v>Improved</v>
      </c>
      <c r="Y410" s="134" t="s">
        <v>1601</v>
      </c>
      <c r="Z410" s="134" t="str">
        <f>IF(S410="No data", "No Data", IF([Reliability_Indicator2]="Yes","No Service", IF(S410="Routine", "Improved", IF(S410="Unreliable", "Basic", IF(S410="No O&amp;M", "No service")))))</f>
        <v>No Data</v>
      </c>
      <c r="AA410" s="133" t="str">
        <f>IF([EnvPro_Indicator1]="", "Fill in data", IF([EnvPro_Indicator1]="Significant pollution", "No service", IF(AND([EnvPro_Indicator1]="Not polluting groundwater &amp; not untreated in river", [EnvPro_Indicator2]="No"),"Basic", IF([EnvPro_Indicator2]="Yes", "Improved"))))</f>
        <v>Basic</v>
      </c>
      <c r="AB410" s="134" t="str">
        <f t="shared" si="6"/>
        <v>Basic</v>
      </c>
      <c r="AC410" s="134" t="str">
        <f>IF(OR(San[[#This Row],[Access_SL1]]="No data",San[[#This Row],[Use_SL1]]="No data",San[[#This Row],[Reliability_SL1]]="No data",San[[#This Row],[EnvPro_SL1]]="No data"),"Incomplete", "Complete")</f>
        <v>Incomplete</v>
      </c>
      <c r="AD410" s="176">
        <v>17.745599091425326</v>
      </c>
      <c r="AE410" s="176">
        <v>0</v>
      </c>
      <c r="AF410" s="136">
        <v>25.55366269165247</v>
      </c>
      <c r="AG410" s="136">
        <v>66.232663458816859</v>
      </c>
      <c r="AH410" s="136" t="s">
        <v>1601</v>
      </c>
      <c r="AW410" s="1">
        <f>IFERROR(VLOOKUP(San[[#This Row],[Access_SL1]],$AS$5:$AT$8,2,FALSE),"Error")</f>
        <v>2</v>
      </c>
      <c r="AX410" s="1">
        <f>IFERROR(VLOOKUP(San[[#This Row],[Use_SL1]],$AS$5:$AT$8,2,FALSE),"Error")</f>
        <v>3</v>
      </c>
      <c r="AY410" s="1" t="str">
        <f>IFERROR(VLOOKUP(San[[#This Row],[Use_SL2]],$AS$5:$AT$8,2,FALSE),"Error")</f>
        <v>Error</v>
      </c>
      <c r="AZ410" s="1" t="str">
        <f>IFERROR(VLOOKUP(San[[#This Row],[Reliability_SL1]],$AS$5:$AT$8,2,FALSE),"Error")</f>
        <v>Error</v>
      </c>
      <c r="BA410" s="1">
        <f>IFERROR(VLOOKUP(San[[#This Row],[EnvPro_SL1]],$AS$5:$AT$8,2,FALSE),"Error")</f>
        <v>2</v>
      </c>
    </row>
    <row r="411" spans="2:53">
      <c r="B411" s="133" t="s">
        <v>729</v>
      </c>
      <c r="C411" s="171" t="s">
        <v>1650</v>
      </c>
      <c r="D411" s="171" t="s">
        <v>1646</v>
      </c>
      <c r="E411" s="171" t="s">
        <v>178</v>
      </c>
      <c r="F411" s="172" t="s">
        <v>1628</v>
      </c>
      <c r="G411" s="173" t="s">
        <v>1797</v>
      </c>
      <c r="H411" s="50" t="s">
        <v>1786</v>
      </c>
      <c r="I411" s="50" t="s">
        <v>18</v>
      </c>
      <c r="J411" s="133" t="s">
        <v>1772</v>
      </c>
      <c r="K411" s="50" t="s">
        <v>1754</v>
      </c>
      <c r="L411" s="50" t="s">
        <v>1753</v>
      </c>
      <c r="M411" s="133" t="s">
        <v>1752</v>
      </c>
      <c r="N411" s="133" t="s">
        <v>1601</v>
      </c>
      <c r="O411" s="133" t="s">
        <v>1601</v>
      </c>
      <c r="P411" s="133" t="s">
        <v>1601</v>
      </c>
      <c r="Q411" s="133" t="s">
        <v>1755</v>
      </c>
      <c r="R411" s="142" t="s">
        <v>1601</v>
      </c>
      <c r="S411" s="174" t="s">
        <v>1601</v>
      </c>
      <c r="T411" s="175" t="s">
        <v>1754</v>
      </c>
      <c r="U411" s="133" t="s">
        <v>1756</v>
      </c>
      <c r="V411" s="133" t="s">
        <v>1754</v>
      </c>
      <c r="W411" s="133" t="str">
        <f>IF([Access_Indicator2]="Yes","No service",IF([Access_Indicator3]="Available", "Improved",IF([Access_Indicator4]="No", "Limited",IF(AND([Access_Indicator4]="yes", [Access_Indicator5]&lt;=[Access_Indicator6]),"Basic","Limited"))))</f>
        <v>Basic</v>
      </c>
      <c r="X411" s="133" t="str">
        <f>IF([Use_Indicator1]="", "Fill in data", IF([Use_Indicator1]="All", "Improved", IF([Use_Indicator1]="Some", "Basic", IF([Use_Indicator1]="No use", "No Service"))))</f>
        <v>Improved</v>
      </c>
      <c r="Y411" s="134" t="s">
        <v>1601</v>
      </c>
      <c r="Z411" s="134" t="str">
        <f>IF(S411="No data", "No Data", IF([Reliability_Indicator2]="Yes","No Service", IF(S411="Routine", "Improved", IF(S411="Unreliable", "Basic", IF(S411="No O&amp;M", "No service")))))</f>
        <v>No Data</v>
      </c>
      <c r="AA411" s="133" t="str">
        <f>IF([EnvPro_Indicator1]="", "Fill in data", IF([EnvPro_Indicator1]="Significant pollution", "No service", IF(AND([EnvPro_Indicator1]="Not polluting groundwater &amp; not untreated in river", [EnvPro_Indicator2]="No"),"Basic", IF([EnvPro_Indicator2]="Yes", "Improved"))))</f>
        <v>Basic</v>
      </c>
      <c r="AB411" s="134" t="str">
        <f t="shared" si="6"/>
        <v>Basic</v>
      </c>
      <c r="AC411" s="134" t="str">
        <f>IF(OR(San[[#This Row],[Access_SL1]]="No data",San[[#This Row],[Use_SL1]]="No data",San[[#This Row],[Reliability_SL1]]="No data",San[[#This Row],[EnvPro_SL1]]="No data"),"Incomplete", "Complete")</f>
        <v>Incomplete</v>
      </c>
      <c r="AD411" s="176">
        <v>17.745599091425326</v>
      </c>
      <c r="AE411" s="176">
        <v>0</v>
      </c>
      <c r="AF411" s="136">
        <v>25.55366269165247</v>
      </c>
      <c r="AG411" s="136">
        <v>66.232663458816859</v>
      </c>
      <c r="AH411" s="136" t="s">
        <v>1601</v>
      </c>
      <c r="AW411" s="1">
        <f>IFERROR(VLOOKUP(San[[#This Row],[Access_SL1]],$AS$5:$AT$8,2,FALSE),"Error")</f>
        <v>2</v>
      </c>
      <c r="AX411" s="1">
        <f>IFERROR(VLOOKUP(San[[#This Row],[Use_SL1]],$AS$5:$AT$8,2,FALSE),"Error")</f>
        <v>3</v>
      </c>
      <c r="AY411" s="1" t="str">
        <f>IFERROR(VLOOKUP(San[[#This Row],[Use_SL2]],$AS$5:$AT$8,2,FALSE),"Error")</f>
        <v>Error</v>
      </c>
      <c r="AZ411" s="1" t="str">
        <f>IFERROR(VLOOKUP(San[[#This Row],[Reliability_SL1]],$AS$5:$AT$8,2,FALSE),"Error")</f>
        <v>Error</v>
      </c>
      <c r="BA411" s="1">
        <f>IFERROR(VLOOKUP(San[[#This Row],[EnvPro_SL1]],$AS$5:$AT$8,2,FALSE),"Error")</f>
        <v>2</v>
      </c>
    </row>
    <row r="412" spans="2:53">
      <c r="B412" s="133" t="s">
        <v>730</v>
      </c>
      <c r="C412" s="171" t="s">
        <v>1650</v>
      </c>
      <c r="D412" s="171" t="s">
        <v>1646</v>
      </c>
      <c r="E412" s="171" t="s">
        <v>178</v>
      </c>
      <c r="F412" s="172" t="s">
        <v>1628</v>
      </c>
      <c r="G412" s="173" t="s">
        <v>1913</v>
      </c>
      <c r="H412" s="50" t="s">
        <v>1783</v>
      </c>
      <c r="I412" s="50" t="s">
        <v>18</v>
      </c>
      <c r="J412" s="133" t="s">
        <v>1772</v>
      </c>
      <c r="K412" s="50" t="s">
        <v>1754</v>
      </c>
      <c r="L412" s="50" t="s">
        <v>1753</v>
      </c>
      <c r="M412" s="133" t="s">
        <v>1752</v>
      </c>
      <c r="N412" s="133" t="s">
        <v>1601</v>
      </c>
      <c r="O412" s="133" t="s">
        <v>1601</v>
      </c>
      <c r="P412" s="133" t="s">
        <v>1601</v>
      </c>
      <c r="Q412" s="133" t="s">
        <v>1755</v>
      </c>
      <c r="R412" s="142" t="s">
        <v>1601</v>
      </c>
      <c r="S412" s="174" t="s">
        <v>1601</v>
      </c>
      <c r="T412" s="175" t="s">
        <v>1752</v>
      </c>
      <c r="U412" s="133" t="s">
        <v>1756</v>
      </c>
      <c r="V412" s="133" t="s">
        <v>1754</v>
      </c>
      <c r="W412" s="133" t="str">
        <f>IF([Access_Indicator2]="Yes","No service",IF([Access_Indicator3]="Available", "Improved",IF([Access_Indicator4]="No", "Limited",IF(AND([Access_Indicator4]="yes", [Access_Indicator5]&lt;=[Access_Indicator6]),"Basic","Limited"))))</f>
        <v>Basic</v>
      </c>
      <c r="X412" s="133" t="str">
        <f>IF([Use_Indicator1]="", "Fill in data", IF([Use_Indicator1]="All", "Improved", IF([Use_Indicator1]="Some", "Basic", IF([Use_Indicator1]="No use", "No Service"))))</f>
        <v>Improved</v>
      </c>
      <c r="Y412" s="134" t="s">
        <v>1601</v>
      </c>
      <c r="Z412" s="134" t="str">
        <f>IF(S412="No data", "No Data", IF([Reliability_Indicator2]="Yes","No Service", IF(S412="Routine", "Improved", IF(S412="Unreliable", "Basic", IF(S412="No O&amp;M", "No service")))))</f>
        <v>No Data</v>
      </c>
      <c r="AA412" s="133" t="str">
        <f>IF([EnvPro_Indicator1]="", "Fill in data", IF([EnvPro_Indicator1]="Significant pollution", "No service", IF(AND([EnvPro_Indicator1]="Not polluting groundwater &amp; not untreated in river", [EnvPro_Indicator2]="No"),"Basic", IF([EnvPro_Indicator2]="Yes", "Improved"))))</f>
        <v>Basic</v>
      </c>
      <c r="AB412" s="134" t="str">
        <f t="shared" si="6"/>
        <v>Basic</v>
      </c>
      <c r="AC412" s="134" t="str">
        <f>IF(OR(San[[#This Row],[Access_SL1]]="No data",San[[#This Row],[Use_SL1]]="No data",San[[#This Row],[Reliability_SL1]]="No data",San[[#This Row],[EnvPro_SL1]]="No data"),"Incomplete", "Complete")</f>
        <v>Incomplete</v>
      </c>
      <c r="AD412" s="176">
        <v>17.745599091425326</v>
      </c>
      <c r="AE412" s="176">
        <v>0</v>
      </c>
      <c r="AF412" s="136">
        <v>25.55366269165247</v>
      </c>
      <c r="AG412" s="136">
        <v>84.630625530710446</v>
      </c>
      <c r="AH412" s="136" t="s">
        <v>1601</v>
      </c>
      <c r="AW412" s="1">
        <f>IFERROR(VLOOKUP(San[[#This Row],[Access_SL1]],$AS$5:$AT$8,2,FALSE),"Error")</f>
        <v>2</v>
      </c>
      <c r="AX412" s="1">
        <f>IFERROR(VLOOKUP(San[[#This Row],[Use_SL1]],$AS$5:$AT$8,2,FALSE),"Error")</f>
        <v>3</v>
      </c>
      <c r="AY412" s="1" t="str">
        <f>IFERROR(VLOOKUP(San[[#This Row],[Use_SL2]],$AS$5:$AT$8,2,FALSE),"Error")</f>
        <v>Error</v>
      </c>
      <c r="AZ412" s="1" t="str">
        <f>IFERROR(VLOOKUP(San[[#This Row],[Reliability_SL1]],$AS$5:$AT$8,2,FALSE),"Error")</f>
        <v>Error</v>
      </c>
      <c r="BA412" s="1">
        <f>IFERROR(VLOOKUP(San[[#This Row],[EnvPro_SL1]],$AS$5:$AT$8,2,FALSE),"Error")</f>
        <v>2</v>
      </c>
    </row>
    <row r="413" spans="2:53">
      <c r="B413" s="133" t="s">
        <v>731</v>
      </c>
      <c r="C413" s="171" t="s">
        <v>1650</v>
      </c>
      <c r="D413" s="171" t="s">
        <v>1646</v>
      </c>
      <c r="E413" s="171" t="s">
        <v>178</v>
      </c>
      <c r="F413" s="172" t="s">
        <v>1628</v>
      </c>
      <c r="G413" s="173" t="s">
        <v>1825</v>
      </c>
      <c r="H413" s="50" t="s">
        <v>1783</v>
      </c>
      <c r="I413" s="50" t="s">
        <v>18</v>
      </c>
      <c r="J413" s="133" t="s">
        <v>1772</v>
      </c>
      <c r="K413" s="50" t="s">
        <v>1754</v>
      </c>
      <c r="L413" s="50" t="s">
        <v>1753</v>
      </c>
      <c r="M413" s="133" t="s">
        <v>1752</v>
      </c>
      <c r="N413" s="133" t="s">
        <v>1601</v>
      </c>
      <c r="O413" s="133" t="s">
        <v>1601</v>
      </c>
      <c r="P413" s="133" t="s">
        <v>1601</v>
      </c>
      <c r="Q413" s="133" t="s">
        <v>1755</v>
      </c>
      <c r="R413" s="142" t="s">
        <v>1601</v>
      </c>
      <c r="S413" s="174" t="s">
        <v>1601</v>
      </c>
      <c r="T413" s="175" t="s">
        <v>1754</v>
      </c>
      <c r="U413" s="133" t="s">
        <v>1756</v>
      </c>
      <c r="V413" s="133" t="s">
        <v>1754</v>
      </c>
      <c r="W413" s="133" t="str">
        <f>IF([Access_Indicator2]="Yes","No service",IF([Access_Indicator3]="Available", "Improved",IF([Access_Indicator4]="No", "Limited",IF(AND([Access_Indicator4]="yes", [Access_Indicator5]&lt;=[Access_Indicator6]),"Basic","Limited"))))</f>
        <v>Basic</v>
      </c>
      <c r="X413" s="133" t="str">
        <f>IF([Use_Indicator1]="", "Fill in data", IF([Use_Indicator1]="All", "Improved", IF([Use_Indicator1]="Some", "Basic", IF([Use_Indicator1]="No use", "No Service"))))</f>
        <v>Improved</v>
      </c>
      <c r="Y413" s="134" t="s">
        <v>1601</v>
      </c>
      <c r="Z413" s="134" t="str">
        <f>IF(S413="No data", "No Data", IF([Reliability_Indicator2]="Yes","No Service", IF(S413="Routine", "Improved", IF(S413="Unreliable", "Basic", IF(S413="No O&amp;M", "No service")))))</f>
        <v>No Data</v>
      </c>
      <c r="AA413" s="133" t="str">
        <f>IF([EnvPro_Indicator1]="", "Fill in data", IF([EnvPro_Indicator1]="Significant pollution", "No service", IF(AND([EnvPro_Indicator1]="Not polluting groundwater &amp; not untreated in river", [EnvPro_Indicator2]="No"),"Basic", IF([EnvPro_Indicator2]="Yes", "Improved"))))</f>
        <v>Basic</v>
      </c>
      <c r="AB413" s="134" t="str">
        <f t="shared" si="6"/>
        <v>Basic</v>
      </c>
      <c r="AC413" s="134" t="str">
        <f>IF(OR(San[[#This Row],[Access_SL1]]="No data",San[[#This Row],[Use_SL1]]="No data",San[[#This Row],[Reliability_SL1]]="No data",San[[#This Row],[EnvPro_SL1]]="No data"),"Incomplete", "Complete")</f>
        <v>Incomplete</v>
      </c>
      <c r="AD413" s="176">
        <v>17.745599091425326</v>
      </c>
      <c r="AE413" s="176">
        <v>0</v>
      </c>
      <c r="AF413" s="136">
        <v>25.55366269165247</v>
      </c>
      <c r="AG413" s="136">
        <v>55.193886215680728</v>
      </c>
      <c r="AH413" s="136" t="s">
        <v>1601</v>
      </c>
      <c r="AW413" s="1">
        <f>IFERROR(VLOOKUP(San[[#This Row],[Access_SL1]],$AS$5:$AT$8,2,FALSE),"Error")</f>
        <v>2</v>
      </c>
      <c r="AX413" s="1">
        <f>IFERROR(VLOOKUP(San[[#This Row],[Use_SL1]],$AS$5:$AT$8,2,FALSE),"Error")</f>
        <v>3</v>
      </c>
      <c r="AY413" s="1" t="str">
        <f>IFERROR(VLOOKUP(San[[#This Row],[Use_SL2]],$AS$5:$AT$8,2,FALSE),"Error")</f>
        <v>Error</v>
      </c>
      <c r="AZ413" s="1" t="str">
        <f>IFERROR(VLOOKUP(San[[#This Row],[Reliability_SL1]],$AS$5:$AT$8,2,FALSE),"Error")</f>
        <v>Error</v>
      </c>
      <c r="BA413" s="1">
        <f>IFERROR(VLOOKUP(San[[#This Row],[EnvPro_SL1]],$AS$5:$AT$8,2,FALSE),"Error")</f>
        <v>2</v>
      </c>
    </row>
    <row r="414" spans="2:53">
      <c r="B414" s="133" t="s">
        <v>732</v>
      </c>
      <c r="C414" s="171" t="s">
        <v>1650</v>
      </c>
      <c r="D414" s="171" t="s">
        <v>1646</v>
      </c>
      <c r="E414" s="171" t="s">
        <v>178</v>
      </c>
      <c r="F414" s="172" t="s">
        <v>1628</v>
      </c>
      <c r="G414" s="173" t="s">
        <v>1911</v>
      </c>
      <c r="H414" s="50" t="s">
        <v>1783</v>
      </c>
      <c r="I414" s="50" t="s">
        <v>18</v>
      </c>
      <c r="J414" s="133" t="s">
        <v>1772</v>
      </c>
      <c r="K414" s="50" t="s">
        <v>1754</v>
      </c>
      <c r="L414" s="50" t="s">
        <v>1753</v>
      </c>
      <c r="M414" s="133" t="s">
        <v>1752</v>
      </c>
      <c r="N414" s="133" t="s">
        <v>1601</v>
      </c>
      <c r="O414" s="133" t="s">
        <v>1601</v>
      </c>
      <c r="P414" s="133" t="s">
        <v>1601</v>
      </c>
      <c r="Q414" s="133" t="s">
        <v>1755</v>
      </c>
      <c r="R414" s="142" t="s">
        <v>1601</v>
      </c>
      <c r="S414" s="174" t="s">
        <v>1601</v>
      </c>
      <c r="T414" s="175" t="s">
        <v>1754</v>
      </c>
      <c r="U414" s="133" t="s">
        <v>1756</v>
      </c>
      <c r="V414" s="133" t="s">
        <v>1754</v>
      </c>
      <c r="W414" s="133" t="str">
        <f>IF([Access_Indicator2]="Yes","No service",IF([Access_Indicator3]="Available", "Improved",IF([Access_Indicator4]="No", "Limited",IF(AND([Access_Indicator4]="yes", [Access_Indicator5]&lt;=[Access_Indicator6]),"Basic","Limited"))))</f>
        <v>Basic</v>
      </c>
      <c r="X414" s="133" t="str">
        <f>IF([Use_Indicator1]="", "Fill in data", IF([Use_Indicator1]="All", "Improved", IF([Use_Indicator1]="Some", "Basic", IF([Use_Indicator1]="No use", "No Service"))))</f>
        <v>Improved</v>
      </c>
      <c r="Y414" s="134" t="s">
        <v>1601</v>
      </c>
      <c r="Z414" s="134" t="str">
        <f>IF(S414="No data", "No Data", IF([Reliability_Indicator2]="Yes","No Service", IF(S414="Routine", "Improved", IF(S414="Unreliable", "Basic", IF(S414="No O&amp;M", "No service")))))</f>
        <v>No Data</v>
      </c>
      <c r="AA414" s="133" t="str">
        <f>IF([EnvPro_Indicator1]="", "Fill in data", IF([EnvPro_Indicator1]="Significant pollution", "No service", IF(AND([EnvPro_Indicator1]="Not polluting groundwater &amp; not untreated in river", [EnvPro_Indicator2]="No"),"Basic", IF([EnvPro_Indicator2]="Yes", "Improved"))))</f>
        <v>Basic</v>
      </c>
      <c r="AB414" s="134" t="str">
        <f t="shared" si="6"/>
        <v>Basic</v>
      </c>
      <c r="AC414" s="134" t="str">
        <f>IF(OR(San[[#This Row],[Access_SL1]]="No data",San[[#This Row],[Use_SL1]]="No data",San[[#This Row],[Reliability_SL1]]="No data",San[[#This Row],[EnvPro_SL1]]="No data"),"Incomplete", "Complete")</f>
        <v>Incomplete</v>
      </c>
      <c r="AD414" s="176">
        <v>17.745599091425326</v>
      </c>
      <c r="AE414" s="176">
        <v>0</v>
      </c>
      <c r="AF414" s="136">
        <v>25.55366269165247</v>
      </c>
      <c r="AG414" s="136">
        <v>33.116331729408429</v>
      </c>
      <c r="AH414" s="136" t="s">
        <v>1601</v>
      </c>
      <c r="AW414" s="1">
        <f>IFERROR(VLOOKUP(San[[#This Row],[Access_SL1]],$AS$5:$AT$8,2,FALSE),"Error")</f>
        <v>2</v>
      </c>
      <c r="AX414" s="1">
        <f>IFERROR(VLOOKUP(San[[#This Row],[Use_SL1]],$AS$5:$AT$8,2,FALSE),"Error")</f>
        <v>3</v>
      </c>
      <c r="AY414" s="1" t="str">
        <f>IFERROR(VLOOKUP(San[[#This Row],[Use_SL2]],$AS$5:$AT$8,2,FALSE),"Error")</f>
        <v>Error</v>
      </c>
      <c r="AZ414" s="1" t="str">
        <f>IFERROR(VLOOKUP(San[[#This Row],[Reliability_SL1]],$AS$5:$AT$8,2,FALSE),"Error")</f>
        <v>Error</v>
      </c>
      <c r="BA414" s="1">
        <f>IFERROR(VLOOKUP(San[[#This Row],[EnvPro_SL1]],$AS$5:$AT$8,2,FALSE),"Error")</f>
        <v>2</v>
      </c>
    </row>
    <row r="415" spans="2:53">
      <c r="B415" s="133" t="s">
        <v>733</v>
      </c>
      <c r="C415" s="171" t="s">
        <v>1650</v>
      </c>
      <c r="D415" s="171" t="s">
        <v>1646</v>
      </c>
      <c r="E415" s="171" t="s">
        <v>178</v>
      </c>
      <c r="F415" s="172" t="s">
        <v>1628</v>
      </c>
      <c r="G415" s="173" t="s">
        <v>1829</v>
      </c>
      <c r="H415" s="50" t="s">
        <v>1783</v>
      </c>
      <c r="I415" s="50" t="s">
        <v>18</v>
      </c>
      <c r="J415" s="133" t="s">
        <v>1772</v>
      </c>
      <c r="K415" s="50" t="s">
        <v>1754</v>
      </c>
      <c r="L415" s="50" t="s">
        <v>1753</v>
      </c>
      <c r="M415" s="133" t="s">
        <v>1752</v>
      </c>
      <c r="N415" s="133" t="s">
        <v>1601</v>
      </c>
      <c r="O415" s="133" t="s">
        <v>1601</v>
      </c>
      <c r="P415" s="133" t="s">
        <v>1601</v>
      </c>
      <c r="Q415" s="133" t="s">
        <v>1755</v>
      </c>
      <c r="R415" s="142" t="s">
        <v>1601</v>
      </c>
      <c r="S415" s="174" t="s">
        <v>1601</v>
      </c>
      <c r="T415" s="175" t="s">
        <v>1754</v>
      </c>
      <c r="U415" s="133" t="s">
        <v>1756</v>
      </c>
      <c r="V415" s="133" t="s">
        <v>1754</v>
      </c>
      <c r="W415" s="133" t="str">
        <f>IF([Access_Indicator2]="Yes","No service",IF([Access_Indicator3]="Available", "Improved",IF([Access_Indicator4]="No", "Limited",IF(AND([Access_Indicator4]="yes", [Access_Indicator5]&lt;=[Access_Indicator6]),"Basic","Limited"))))</f>
        <v>Basic</v>
      </c>
      <c r="X415" s="133" t="str">
        <f>IF([Use_Indicator1]="", "Fill in data", IF([Use_Indicator1]="All", "Improved", IF([Use_Indicator1]="Some", "Basic", IF([Use_Indicator1]="No use", "No Service"))))</f>
        <v>Improved</v>
      </c>
      <c r="Y415" s="134" t="s">
        <v>1601</v>
      </c>
      <c r="Z415" s="134" t="str">
        <f>IF(S415="No data", "No Data", IF([Reliability_Indicator2]="Yes","No Service", IF(S415="Routine", "Improved", IF(S415="Unreliable", "Basic", IF(S415="No O&amp;M", "No service")))))</f>
        <v>No Data</v>
      </c>
      <c r="AA415" s="133" t="str">
        <f>IF([EnvPro_Indicator1]="", "Fill in data", IF([EnvPro_Indicator1]="Significant pollution", "No service", IF(AND([EnvPro_Indicator1]="Not polluting groundwater &amp; not untreated in river", [EnvPro_Indicator2]="No"),"Basic", IF([EnvPro_Indicator2]="Yes", "Improved"))))</f>
        <v>Basic</v>
      </c>
      <c r="AB415" s="134" t="str">
        <f t="shared" si="6"/>
        <v>Basic</v>
      </c>
      <c r="AC415" s="134" t="str">
        <f>IF(OR(San[[#This Row],[Access_SL1]]="No data",San[[#This Row],[Use_SL1]]="No data",San[[#This Row],[Reliability_SL1]]="No data",San[[#This Row],[EnvPro_SL1]]="No data"),"Incomplete", "Complete")</f>
        <v>Incomplete</v>
      </c>
      <c r="AD415" s="176">
        <v>17.745599091425326</v>
      </c>
      <c r="AE415" s="176">
        <v>0</v>
      </c>
      <c r="AF415" s="136">
        <v>25.55366269165247</v>
      </c>
      <c r="AG415" s="136">
        <v>77.271440701953011</v>
      </c>
      <c r="AH415" s="136" t="s">
        <v>1601</v>
      </c>
      <c r="AW415" s="1">
        <f>IFERROR(VLOOKUP(San[[#This Row],[Access_SL1]],$AS$5:$AT$8,2,FALSE),"Error")</f>
        <v>2</v>
      </c>
      <c r="AX415" s="1">
        <f>IFERROR(VLOOKUP(San[[#This Row],[Use_SL1]],$AS$5:$AT$8,2,FALSE),"Error")</f>
        <v>3</v>
      </c>
      <c r="AY415" s="1" t="str">
        <f>IFERROR(VLOOKUP(San[[#This Row],[Use_SL2]],$AS$5:$AT$8,2,FALSE),"Error")</f>
        <v>Error</v>
      </c>
      <c r="AZ415" s="1" t="str">
        <f>IFERROR(VLOOKUP(San[[#This Row],[Reliability_SL1]],$AS$5:$AT$8,2,FALSE),"Error")</f>
        <v>Error</v>
      </c>
      <c r="BA415" s="1">
        <f>IFERROR(VLOOKUP(San[[#This Row],[EnvPro_SL1]],$AS$5:$AT$8,2,FALSE),"Error")</f>
        <v>2</v>
      </c>
    </row>
    <row r="416" spans="2:53">
      <c r="B416" s="133" t="s">
        <v>734</v>
      </c>
      <c r="C416" s="171" t="s">
        <v>1650</v>
      </c>
      <c r="D416" s="171" t="s">
        <v>1646</v>
      </c>
      <c r="E416" s="171" t="s">
        <v>178</v>
      </c>
      <c r="F416" s="172" t="s">
        <v>1628</v>
      </c>
      <c r="G416" s="173" t="s">
        <v>1912</v>
      </c>
      <c r="H416" s="50" t="s">
        <v>1783</v>
      </c>
      <c r="I416" s="50" t="s">
        <v>18</v>
      </c>
      <c r="J416" s="133" t="s">
        <v>1772</v>
      </c>
      <c r="K416" s="50" t="s">
        <v>1754</v>
      </c>
      <c r="L416" s="50" t="s">
        <v>1753</v>
      </c>
      <c r="M416" s="133" t="s">
        <v>1752</v>
      </c>
      <c r="N416" s="133" t="s">
        <v>1601</v>
      </c>
      <c r="O416" s="133" t="s">
        <v>1601</v>
      </c>
      <c r="P416" s="133" t="s">
        <v>1601</v>
      </c>
      <c r="Q416" s="133" t="s">
        <v>1755</v>
      </c>
      <c r="R416" s="142" t="s">
        <v>1601</v>
      </c>
      <c r="S416" s="174" t="s">
        <v>1601</v>
      </c>
      <c r="T416" s="175" t="s">
        <v>1754</v>
      </c>
      <c r="U416" s="133" t="s">
        <v>1756</v>
      </c>
      <c r="V416" s="133" t="s">
        <v>1754</v>
      </c>
      <c r="W416" s="133" t="str">
        <f>IF([Access_Indicator2]="Yes","No service",IF([Access_Indicator3]="Available", "Improved",IF([Access_Indicator4]="No", "Limited",IF(AND([Access_Indicator4]="yes", [Access_Indicator5]&lt;=[Access_Indicator6]),"Basic","Limited"))))</f>
        <v>Basic</v>
      </c>
      <c r="X416" s="133" t="str">
        <f>IF([Use_Indicator1]="", "Fill in data", IF([Use_Indicator1]="All", "Improved", IF([Use_Indicator1]="Some", "Basic", IF([Use_Indicator1]="No use", "No Service"))))</f>
        <v>Improved</v>
      </c>
      <c r="Y416" s="134" t="s">
        <v>1601</v>
      </c>
      <c r="Z416" s="134" t="str">
        <f>IF(S416="No data", "No Data", IF([Reliability_Indicator2]="Yes","No Service", IF(S416="Routine", "Improved", IF(S416="Unreliable", "Basic", IF(S416="No O&amp;M", "No service")))))</f>
        <v>No Data</v>
      </c>
      <c r="AA416" s="133" t="str">
        <f>IF([EnvPro_Indicator1]="", "Fill in data", IF([EnvPro_Indicator1]="Significant pollution", "No service", IF(AND([EnvPro_Indicator1]="Not polluting groundwater &amp; not untreated in river", [EnvPro_Indicator2]="No"),"Basic", IF([EnvPro_Indicator2]="Yes", "Improved"))))</f>
        <v>Basic</v>
      </c>
      <c r="AB416" s="134" t="str">
        <f t="shared" si="6"/>
        <v>Basic</v>
      </c>
      <c r="AC416" s="134" t="str">
        <f>IF(OR(San[[#This Row],[Access_SL1]]="No data",San[[#This Row],[Use_SL1]]="No data",San[[#This Row],[Reliability_SL1]]="No data",San[[#This Row],[EnvPro_SL1]]="No data"),"Incomplete", "Complete")</f>
        <v>Incomplete</v>
      </c>
      <c r="AD416" s="176">
        <v>17.745599091425326</v>
      </c>
      <c r="AE416" s="176">
        <v>0</v>
      </c>
      <c r="AF416" s="136">
        <v>25.55366269165247</v>
      </c>
      <c r="AG416" s="136">
        <v>110.38777243136146</v>
      </c>
      <c r="AH416" s="136" t="s">
        <v>1601</v>
      </c>
      <c r="AW416" s="1">
        <f>IFERROR(VLOOKUP(San[[#This Row],[Access_SL1]],$AS$5:$AT$8,2,FALSE),"Error")</f>
        <v>2</v>
      </c>
      <c r="AX416" s="1">
        <f>IFERROR(VLOOKUP(San[[#This Row],[Use_SL1]],$AS$5:$AT$8,2,FALSE),"Error")</f>
        <v>3</v>
      </c>
      <c r="AY416" s="1" t="str">
        <f>IFERROR(VLOOKUP(San[[#This Row],[Use_SL2]],$AS$5:$AT$8,2,FALSE),"Error")</f>
        <v>Error</v>
      </c>
      <c r="AZ416" s="1" t="str">
        <f>IFERROR(VLOOKUP(San[[#This Row],[Reliability_SL1]],$AS$5:$AT$8,2,FALSE),"Error")</f>
        <v>Error</v>
      </c>
      <c r="BA416" s="1">
        <f>IFERROR(VLOOKUP(San[[#This Row],[EnvPro_SL1]],$AS$5:$AT$8,2,FALSE),"Error")</f>
        <v>2</v>
      </c>
    </row>
    <row r="417" spans="2:53">
      <c r="B417" s="133" t="s">
        <v>735</v>
      </c>
      <c r="C417" s="171" t="s">
        <v>1650</v>
      </c>
      <c r="D417" s="171" t="s">
        <v>1646</v>
      </c>
      <c r="E417" s="171" t="s">
        <v>178</v>
      </c>
      <c r="F417" s="172" t="s">
        <v>1628</v>
      </c>
      <c r="G417" s="173" t="s">
        <v>1804</v>
      </c>
      <c r="H417" s="50" t="s">
        <v>1786</v>
      </c>
      <c r="I417" s="50" t="s">
        <v>18</v>
      </c>
      <c r="J417" s="133" t="s">
        <v>1772</v>
      </c>
      <c r="K417" s="50" t="s">
        <v>1754</v>
      </c>
      <c r="L417" s="50" t="s">
        <v>1753</v>
      </c>
      <c r="M417" s="133" t="s">
        <v>1752</v>
      </c>
      <c r="N417" s="133" t="s">
        <v>1601</v>
      </c>
      <c r="O417" s="133" t="s">
        <v>1601</v>
      </c>
      <c r="P417" s="133" t="s">
        <v>1601</v>
      </c>
      <c r="Q417" s="133" t="s">
        <v>1755</v>
      </c>
      <c r="R417" s="142" t="s">
        <v>1601</v>
      </c>
      <c r="S417" s="174" t="s">
        <v>1601</v>
      </c>
      <c r="T417" s="175" t="s">
        <v>1754</v>
      </c>
      <c r="U417" s="133" t="s">
        <v>1756</v>
      </c>
      <c r="V417" s="133" t="s">
        <v>1754</v>
      </c>
      <c r="W417" s="133" t="str">
        <f>IF([Access_Indicator2]="Yes","No service",IF([Access_Indicator3]="Available", "Improved",IF([Access_Indicator4]="No", "Limited",IF(AND([Access_Indicator4]="yes", [Access_Indicator5]&lt;=[Access_Indicator6]),"Basic","Limited"))))</f>
        <v>Basic</v>
      </c>
      <c r="X417" s="133" t="str">
        <f>IF([Use_Indicator1]="", "Fill in data", IF([Use_Indicator1]="All", "Improved", IF([Use_Indicator1]="Some", "Basic", IF([Use_Indicator1]="No use", "No Service"))))</f>
        <v>Improved</v>
      </c>
      <c r="Y417" s="134" t="s">
        <v>1601</v>
      </c>
      <c r="Z417" s="134" t="str">
        <f>IF(S417="No data", "No Data", IF([Reliability_Indicator2]="Yes","No Service", IF(S417="Routine", "Improved", IF(S417="Unreliable", "Basic", IF(S417="No O&amp;M", "No service")))))</f>
        <v>No Data</v>
      </c>
      <c r="AA417" s="133" t="str">
        <f>IF([EnvPro_Indicator1]="", "Fill in data", IF([EnvPro_Indicator1]="Significant pollution", "No service", IF(AND([EnvPro_Indicator1]="Not polluting groundwater &amp; not untreated in river", [EnvPro_Indicator2]="No"),"Basic", IF([EnvPro_Indicator2]="Yes", "Improved"))))</f>
        <v>Basic</v>
      </c>
      <c r="AB417" s="134" t="str">
        <f t="shared" si="6"/>
        <v>Basic</v>
      </c>
      <c r="AC417" s="134" t="str">
        <f>IF(OR(San[[#This Row],[Access_SL1]]="No data",San[[#This Row],[Use_SL1]]="No data",San[[#This Row],[Reliability_SL1]]="No data",San[[#This Row],[EnvPro_SL1]]="No data"),"Incomplete", "Complete")</f>
        <v>Incomplete</v>
      </c>
      <c r="AD417" s="176">
        <v>17.745599091425326</v>
      </c>
      <c r="AE417" s="176">
        <v>0</v>
      </c>
      <c r="AF417" s="136">
        <v>25.55366269165247</v>
      </c>
      <c r="AG417" s="136">
        <v>110.38777243136146</v>
      </c>
      <c r="AH417" s="136" t="s">
        <v>1601</v>
      </c>
      <c r="AW417" s="1">
        <f>IFERROR(VLOOKUP(San[[#This Row],[Access_SL1]],$AS$5:$AT$8,2,FALSE),"Error")</f>
        <v>2</v>
      </c>
      <c r="AX417" s="1">
        <f>IFERROR(VLOOKUP(San[[#This Row],[Use_SL1]],$AS$5:$AT$8,2,FALSE),"Error")</f>
        <v>3</v>
      </c>
      <c r="AY417" s="1" t="str">
        <f>IFERROR(VLOOKUP(San[[#This Row],[Use_SL2]],$AS$5:$AT$8,2,FALSE),"Error")</f>
        <v>Error</v>
      </c>
      <c r="AZ417" s="1" t="str">
        <f>IFERROR(VLOOKUP(San[[#This Row],[Reliability_SL1]],$AS$5:$AT$8,2,FALSE),"Error")</f>
        <v>Error</v>
      </c>
      <c r="BA417" s="1">
        <f>IFERROR(VLOOKUP(San[[#This Row],[EnvPro_SL1]],$AS$5:$AT$8,2,FALSE),"Error")</f>
        <v>2</v>
      </c>
    </row>
    <row r="418" spans="2:53">
      <c r="B418" s="133" t="s">
        <v>736</v>
      </c>
      <c r="C418" s="171" t="s">
        <v>1650</v>
      </c>
      <c r="D418" s="171" t="s">
        <v>1646</v>
      </c>
      <c r="E418" s="171" t="s">
        <v>178</v>
      </c>
      <c r="F418" s="172" t="s">
        <v>1628</v>
      </c>
      <c r="G418" s="173" t="s">
        <v>1803</v>
      </c>
      <c r="H418" s="50" t="s">
        <v>1786</v>
      </c>
      <c r="I418" s="50" t="s">
        <v>18</v>
      </c>
      <c r="J418" s="133" t="s">
        <v>1774</v>
      </c>
      <c r="K418" s="50" t="s">
        <v>1754</v>
      </c>
      <c r="L418" s="50" t="s">
        <v>1776</v>
      </c>
      <c r="M418" s="133" t="s">
        <v>1752</v>
      </c>
      <c r="N418" s="133" t="s">
        <v>1601</v>
      </c>
      <c r="O418" s="133" t="s">
        <v>1601</v>
      </c>
      <c r="P418" s="133" t="s">
        <v>1601</v>
      </c>
      <c r="Q418" s="133" t="s">
        <v>1755</v>
      </c>
      <c r="R418" s="142" t="s">
        <v>1601</v>
      </c>
      <c r="S418" s="174" t="s">
        <v>1801</v>
      </c>
      <c r="T418" s="175" t="s">
        <v>1754</v>
      </c>
      <c r="U418" s="133" t="s">
        <v>1756</v>
      </c>
      <c r="V418" s="133" t="s">
        <v>1754</v>
      </c>
      <c r="W418" s="133" t="str">
        <f>IF([Access_Indicator2]="Yes","No service",IF([Access_Indicator3]="Available", "Improved",IF([Access_Indicator4]="No", "Limited",IF(AND([Access_Indicator4]="yes", [Access_Indicator5]&lt;=[Access_Indicator6]),"Basic","Limited"))))</f>
        <v>Improved</v>
      </c>
      <c r="X418" s="133" t="str">
        <f>IF([Use_Indicator1]="", "Fill in data", IF([Use_Indicator1]="All", "Improved", IF([Use_Indicator1]="Some", "Basic", IF([Use_Indicator1]="No use", "No Service"))))</f>
        <v>Improved</v>
      </c>
      <c r="Y418" s="134" t="s">
        <v>1601</v>
      </c>
      <c r="Z418" s="134" t="str">
        <f>IF(S418="No data", "No Data", IF([Reliability_Indicator2]="Yes","No Service", IF(S418="Routine", "Improved", IF(S418="Unreliable", "Basic", IF(S418="No O&amp;M", "No service")))))</f>
        <v>Basic</v>
      </c>
      <c r="AA418" s="133" t="str">
        <f>IF([EnvPro_Indicator1]="", "Fill in data", IF([EnvPro_Indicator1]="Significant pollution", "No service", IF(AND([EnvPro_Indicator1]="Not polluting groundwater &amp; not untreated in river", [EnvPro_Indicator2]="No"),"Basic", IF([EnvPro_Indicator2]="Yes", "Improved"))))</f>
        <v>Basic</v>
      </c>
      <c r="AB418" s="134" t="str">
        <f t="shared" si="6"/>
        <v>Basic</v>
      </c>
      <c r="AC418" s="134" t="str">
        <f>IF(OR(San[[#This Row],[Access_SL1]]="No data",San[[#This Row],[Use_SL1]]="No data",San[[#This Row],[Reliability_SL1]]="No data",San[[#This Row],[EnvPro_SL1]]="No data"),"Incomplete", "Complete")</f>
        <v>Complete</v>
      </c>
      <c r="AD418" s="176">
        <v>17.745599091425326</v>
      </c>
      <c r="AE418" s="176">
        <v>0</v>
      </c>
      <c r="AF418" s="136">
        <v>25.55366269165247</v>
      </c>
      <c r="AG418" s="136">
        <v>20.973676761958679</v>
      </c>
      <c r="AH418" s="136" t="s">
        <v>1601</v>
      </c>
      <c r="AW418" s="1">
        <f>IFERROR(VLOOKUP(San[[#This Row],[Access_SL1]],$AS$5:$AT$8,2,FALSE),"Error")</f>
        <v>3</v>
      </c>
      <c r="AX418" s="1">
        <f>IFERROR(VLOOKUP(San[[#This Row],[Use_SL1]],$AS$5:$AT$8,2,FALSE),"Error")</f>
        <v>3</v>
      </c>
      <c r="AY418" s="1" t="str">
        <f>IFERROR(VLOOKUP(San[[#This Row],[Use_SL2]],$AS$5:$AT$8,2,FALSE),"Error")</f>
        <v>Error</v>
      </c>
      <c r="AZ418" s="1">
        <f>IFERROR(VLOOKUP(San[[#This Row],[Reliability_SL1]],$AS$5:$AT$8,2,FALSE),"Error")</f>
        <v>2</v>
      </c>
      <c r="BA418" s="1">
        <f>IFERROR(VLOOKUP(San[[#This Row],[EnvPro_SL1]],$AS$5:$AT$8,2,FALSE),"Error")</f>
        <v>2</v>
      </c>
    </row>
    <row r="419" spans="2:53">
      <c r="B419" s="133" t="s">
        <v>737</v>
      </c>
      <c r="C419" s="171" t="s">
        <v>1650</v>
      </c>
      <c r="D419" s="171" t="s">
        <v>1646</v>
      </c>
      <c r="E419" s="171" t="s">
        <v>178</v>
      </c>
      <c r="F419" s="172" t="s">
        <v>1628</v>
      </c>
      <c r="G419" s="173" t="s">
        <v>1824</v>
      </c>
      <c r="H419" s="50" t="s">
        <v>1783</v>
      </c>
      <c r="I419" s="50" t="s">
        <v>18</v>
      </c>
      <c r="J419" s="133" t="s">
        <v>1772</v>
      </c>
      <c r="K419" s="50" t="s">
        <v>1754</v>
      </c>
      <c r="L419" s="50" t="s">
        <v>1753</v>
      </c>
      <c r="M419" s="133" t="s">
        <v>1752</v>
      </c>
      <c r="N419" s="133" t="s">
        <v>1601</v>
      </c>
      <c r="O419" s="133" t="s">
        <v>1601</v>
      </c>
      <c r="P419" s="133" t="s">
        <v>1601</v>
      </c>
      <c r="Q419" s="133" t="s">
        <v>1755</v>
      </c>
      <c r="R419" s="142" t="s">
        <v>1601</v>
      </c>
      <c r="S419" s="174" t="s">
        <v>1601</v>
      </c>
      <c r="T419" s="175" t="s">
        <v>1601</v>
      </c>
      <c r="U419" s="133" t="s">
        <v>1756</v>
      </c>
      <c r="V419" s="133" t="s">
        <v>1754</v>
      </c>
      <c r="W419" s="133" t="str">
        <f>IF([Access_Indicator2]="Yes","No service",IF([Access_Indicator3]="Available", "Improved",IF([Access_Indicator4]="No", "Limited",IF(AND([Access_Indicator4]="yes", [Access_Indicator5]&lt;=[Access_Indicator6]),"Basic","Limited"))))</f>
        <v>Basic</v>
      </c>
      <c r="X419" s="133" t="str">
        <f>IF([Use_Indicator1]="", "Fill in data", IF([Use_Indicator1]="All", "Improved", IF([Use_Indicator1]="Some", "Basic", IF([Use_Indicator1]="No use", "No Service"))))</f>
        <v>Improved</v>
      </c>
      <c r="Y419" s="134" t="s">
        <v>1601</v>
      </c>
      <c r="Z419" s="134" t="str">
        <f>IF(S419="No data", "No Data", IF([Reliability_Indicator2]="Yes","No Service", IF(S419="Routine", "Improved", IF(S419="Unreliable", "Basic", IF(S419="No O&amp;M", "No service")))))</f>
        <v>No Data</v>
      </c>
      <c r="AA419" s="133" t="str">
        <f>IF([EnvPro_Indicator1]="", "Fill in data", IF([EnvPro_Indicator1]="Significant pollution", "No service", IF(AND([EnvPro_Indicator1]="Not polluting groundwater &amp; not untreated in river", [EnvPro_Indicator2]="No"),"Basic", IF([EnvPro_Indicator2]="Yes", "Improved"))))</f>
        <v>Basic</v>
      </c>
      <c r="AB419" s="134" t="str">
        <f t="shared" si="6"/>
        <v>Basic</v>
      </c>
      <c r="AC419" s="134" t="str">
        <f>IF(OR(San[[#This Row],[Access_SL1]]="No data",San[[#This Row],[Use_SL1]]="No data",San[[#This Row],[Reliability_SL1]]="No data",San[[#This Row],[EnvPro_SL1]]="No data"),"Incomplete", "Complete")</f>
        <v>Incomplete</v>
      </c>
      <c r="AD419" s="176">
        <v>17.745599091425326</v>
      </c>
      <c r="AE419" s="176">
        <v>0</v>
      </c>
      <c r="AF419" s="136">
        <v>25.55366269165247</v>
      </c>
      <c r="AG419" s="136">
        <v>44.155108972544575</v>
      </c>
      <c r="AH419" s="136" t="s">
        <v>1601</v>
      </c>
      <c r="AW419" s="1">
        <f>IFERROR(VLOOKUP(San[[#This Row],[Access_SL1]],$AS$5:$AT$8,2,FALSE),"Error")</f>
        <v>2</v>
      </c>
      <c r="AX419" s="1">
        <f>IFERROR(VLOOKUP(San[[#This Row],[Use_SL1]],$AS$5:$AT$8,2,FALSE),"Error")</f>
        <v>3</v>
      </c>
      <c r="AY419" s="1" t="str">
        <f>IFERROR(VLOOKUP(San[[#This Row],[Use_SL2]],$AS$5:$AT$8,2,FALSE),"Error")</f>
        <v>Error</v>
      </c>
      <c r="AZ419" s="1" t="str">
        <f>IFERROR(VLOOKUP(San[[#This Row],[Reliability_SL1]],$AS$5:$AT$8,2,FALSE),"Error")</f>
        <v>Error</v>
      </c>
      <c r="BA419" s="1">
        <f>IFERROR(VLOOKUP(San[[#This Row],[EnvPro_SL1]],$AS$5:$AT$8,2,FALSE),"Error")</f>
        <v>2</v>
      </c>
    </row>
    <row r="420" spans="2:53">
      <c r="B420" s="133" t="s">
        <v>738</v>
      </c>
      <c r="C420" s="171" t="s">
        <v>1650</v>
      </c>
      <c r="D420" s="171" t="s">
        <v>1646</v>
      </c>
      <c r="E420" s="171" t="s">
        <v>178</v>
      </c>
      <c r="F420" s="172" t="s">
        <v>1628</v>
      </c>
      <c r="G420" s="173" t="s">
        <v>1826</v>
      </c>
      <c r="H420" s="50" t="s">
        <v>1786</v>
      </c>
      <c r="I420" s="50" t="s">
        <v>18</v>
      </c>
      <c r="J420" s="133" t="s">
        <v>1772</v>
      </c>
      <c r="K420" s="50" t="s">
        <v>1754</v>
      </c>
      <c r="L420" s="50" t="s">
        <v>1753</v>
      </c>
      <c r="M420" s="133" t="s">
        <v>1752</v>
      </c>
      <c r="N420" s="133" t="s">
        <v>1601</v>
      </c>
      <c r="O420" s="133" t="s">
        <v>1601</v>
      </c>
      <c r="P420" s="133" t="s">
        <v>1601</v>
      </c>
      <c r="Q420" s="133" t="s">
        <v>1755</v>
      </c>
      <c r="R420" s="142" t="s">
        <v>1601</v>
      </c>
      <c r="S420" s="174" t="s">
        <v>1601</v>
      </c>
      <c r="T420" s="175" t="s">
        <v>1754</v>
      </c>
      <c r="U420" s="133" t="s">
        <v>1756</v>
      </c>
      <c r="V420" s="133" t="s">
        <v>1754</v>
      </c>
      <c r="W420" s="133" t="str">
        <f>IF([Access_Indicator2]="Yes","No service",IF([Access_Indicator3]="Available", "Improved",IF([Access_Indicator4]="No", "Limited",IF(AND([Access_Indicator4]="yes", [Access_Indicator5]&lt;=[Access_Indicator6]),"Basic","Limited"))))</f>
        <v>Basic</v>
      </c>
      <c r="X420" s="133" t="str">
        <f>IF([Use_Indicator1]="", "Fill in data", IF([Use_Indicator1]="All", "Improved", IF([Use_Indicator1]="Some", "Basic", IF([Use_Indicator1]="No use", "No Service"))))</f>
        <v>Improved</v>
      </c>
      <c r="Y420" s="134" t="s">
        <v>1601</v>
      </c>
      <c r="Z420" s="134" t="str">
        <f>IF(S420="No data", "No Data", IF([Reliability_Indicator2]="Yes","No Service", IF(S420="Routine", "Improved", IF(S420="Unreliable", "Basic", IF(S420="No O&amp;M", "No service")))))</f>
        <v>No Data</v>
      </c>
      <c r="AA420" s="133" t="str">
        <f>IF([EnvPro_Indicator1]="", "Fill in data", IF([EnvPro_Indicator1]="Significant pollution", "No service", IF(AND([EnvPro_Indicator1]="Not polluting groundwater &amp; not untreated in river", [EnvPro_Indicator2]="No"),"Basic", IF([EnvPro_Indicator2]="Yes", "Improved"))))</f>
        <v>Basic</v>
      </c>
      <c r="AB420" s="134" t="str">
        <f t="shared" si="6"/>
        <v>Basic</v>
      </c>
      <c r="AC420" s="134" t="str">
        <f>IF(OR(San[[#This Row],[Access_SL1]]="No data",San[[#This Row],[Use_SL1]]="No data",San[[#This Row],[Reliability_SL1]]="No data",San[[#This Row],[EnvPro_SL1]]="No data"),"Incomplete", "Complete")</f>
        <v>Incomplete</v>
      </c>
      <c r="AD420" s="176">
        <v>17.745599091425326</v>
      </c>
      <c r="AE420" s="176">
        <v>0</v>
      </c>
      <c r="AF420" s="136">
        <v>25.55366269165247</v>
      </c>
      <c r="AG420" s="136">
        <v>51.514293801301996</v>
      </c>
      <c r="AH420" s="136" t="s">
        <v>1601</v>
      </c>
      <c r="AW420" s="1">
        <f>IFERROR(VLOOKUP(San[[#This Row],[Access_SL1]],$AS$5:$AT$8,2,FALSE),"Error")</f>
        <v>2</v>
      </c>
      <c r="AX420" s="1">
        <f>IFERROR(VLOOKUP(San[[#This Row],[Use_SL1]],$AS$5:$AT$8,2,FALSE),"Error")</f>
        <v>3</v>
      </c>
      <c r="AY420" s="1" t="str">
        <f>IFERROR(VLOOKUP(San[[#This Row],[Use_SL2]],$AS$5:$AT$8,2,FALSE),"Error")</f>
        <v>Error</v>
      </c>
      <c r="AZ420" s="1" t="str">
        <f>IFERROR(VLOOKUP(San[[#This Row],[Reliability_SL1]],$AS$5:$AT$8,2,FALSE),"Error")</f>
        <v>Error</v>
      </c>
      <c r="BA420" s="1">
        <f>IFERROR(VLOOKUP(San[[#This Row],[EnvPro_SL1]],$AS$5:$AT$8,2,FALSE),"Error")</f>
        <v>2</v>
      </c>
    </row>
    <row r="421" spans="2:53">
      <c r="B421" s="133" t="s">
        <v>739</v>
      </c>
      <c r="C421" s="171" t="s">
        <v>1650</v>
      </c>
      <c r="D421" s="171" t="s">
        <v>1646</v>
      </c>
      <c r="E421" s="171" t="s">
        <v>178</v>
      </c>
      <c r="F421" s="172" t="s">
        <v>1628</v>
      </c>
      <c r="G421" s="173" t="s">
        <v>1827</v>
      </c>
      <c r="H421" s="50" t="s">
        <v>1783</v>
      </c>
      <c r="I421" s="50" t="s">
        <v>18</v>
      </c>
      <c r="J421" s="133" t="s">
        <v>1779</v>
      </c>
      <c r="K421" s="50" t="s">
        <v>1754</v>
      </c>
      <c r="L421" s="50" t="s">
        <v>1753</v>
      </c>
      <c r="M421" s="133" t="s">
        <v>1754</v>
      </c>
      <c r="N421" s="133" t="s">
        <v>1601</v>
      </c>
      <c r="O421" s="133" t="s">
        <v>1601</v>
      </c>
      <c r="P421" s="133" t="s">
        <v>1601</v>
      </c>
      <c r="Q421" s="133" t="s">
        <v>1755</v>
      </c>
      <c r="R421" s="142" t="s">
        <v>1601</v>
      </c>
      <c r="S421" s="174" t="s">
        <v>1601</v>
      </c>
      <c r="T421" s="175" t="s">
        <v>1754</v>
      </c>
      <c r="U421" s="133" t="s">
        <v>1756</v>
      </c>
      <c r="V421" s="133" t="s">
        <v>1754</v>
      </c>
      <c r="W421" s="133" t="str">
        <f>IF([Access_Indicator2]="Yes","No service",IF([Access_Indicator3]="Available", "Improved",IF([Access_Indicator4]="No", "Limited",IF(AND([Access_Indicator4]="yes", [Access_Indicator5]&lt;=[Access_Indicator6]),"Basic","Limited"))))</f>
        <v>Limited</v>
      </c>
      <c r="X421" s="133" t="str">
        <f>IF([Use_Indicator1]="", "Fill in data", IF([Use_Indicator1]="All", "Improved", IF([Use_Indicator1]="Some", "Basic", IF([Use_Indicator1]="No use", "No Service"))))</f>
        <v>Improved</v>
      </c>
      <c r="Y421" s="134" t="s">
        <v>1601</v>
      </c>
      <c r="Z421" s="134" t="str">
        <f>IF(S421="No data", "No Data", IF([Reliability_Indicator2]="Yes","No Service", IF(S421="Routine", "Improved", IF(S421="Unreliable", "Basic", IF(S421="No O&amp;M", "No service")))))</f>
        <v>No Data</v>
      </c>
      <c r="AA421" s="133" t="str">
        <f>IF([EnvPro_Indicator1]="", "Fill in data", IF([EnvPro_Indicator1]="Significant pollution", "No service", IF(AND([EnvPro_Indicator1]="Not polluting groundwater &amp; not untreated in river", [EnvPro_Indicator2]="No"),"Basic", IF([EnvPro_Indicator2]="Yes", "Improved"))))</f>
        <v>Basic</v>
      </c>
      <c r="AB421" s="134" t="str">
        <f t="shared" si="6"/>
        <v>Limited</v>
      </c>
      <c r="AC421" s="134" t="str">
        <f>IF(OR(San[[#This Row],[Access_SL1]]="No data",San[[#This Row],[Use_SL1]]="No data",San[[#This Row],[Reliability_SL1]]="No data",San[[#This Row],[EnvPro_SL1]]="No data"),"Incomplete", "Complete")</f>
        <v>Incomplete</v>
      </c>
      <c r="AD421" s="176">
        <v>17.745599091425326</v>
      </c>
      <c r="AE421" s="176">
        <v>0</v>
      </c>
      <c r="AF421" s="136">
        <v>25.55366269165247</v>
      </c>
      <c r="AG421" s="136">
        <v>143.50410416076988</v>
      </c>
      <c r="AH421" s="136" t="s">
        <v>1601</v>
      </c>
      <c r="AW421" s="1">
        <f>IFERROR(VLOOKUP(San[[#This Row],[Access_SL1]],$AS$5:$AT$8,2,FALSE),"Error")</f>
        <v>1</v>
      </c>
      <c r="AX421" s="1">
        <f>IFERROR(VLOOKUP(San[[#This Row],[Use_SL1]],$AS$5:$AT$8,2,FALSE),"Error")</f>
        <v>3</v>
      </c>
      <c r="AY421" s="1" t="str">
        <f>IFERROR(VLOOKUP(San[[#This Row],[Use_SL2]],$AS$5:$AT$8,2,FALSE),"Error")</f>
        <v>Error</v>
      </c>
      <c r="AZ421" s="1" t="str">
        <f>IFERROR(VLOOKUP(San[[#This Row],[Reliability_SL1]],$AS$5:$AT$8,2,FALSE),"Error")</f>
        <v>Error</v>
      </c>
      <c r="BA421" s="1">
        <f>IFERROR(VLOOKUP(San[[#This Row],[EnvPro_SL1]],$AS$5:$AT$8,2,FALSE),"Error")</f>
        <v>2</v>
      </c>
    </row>
    <row r="422" spans="2:53">
      <c r="B422" s="133" t="s">
        <v>740</v>
      </c>
      <c r="C422" s="171" t="s">
        <v>1650</v>
      </c>
      <c r="D422" s="171" t="s">
        <v>1646</v>
      </c>
      <c r="E422" s="171" t="s">
        <v>178</v>
      </c>
      <c r="F422" s="172" t="s">
        <v>1628</v>
      </c>
      <c r="G422" s="173" t="s">
        <v>1832</v>
      </c>
      <c r="H422" s="50" t="s">
        <v>1786</v>
      </c>
      <c r="I422" s="50" t="s">
        <v>18</v>
      </c>
      <c r="J422" s="133" t="s">
        <v>1772</v>
      </c>
      <c r="K422" s="50" t="s">
        <v>1754</v>
      </c>
      <c r="L422" s="50" t="s">
        <v>1753</v>
      </c>
      <c r="M422" s="133" t="s">
        <v>1752</v>
      </c>
      <c r="N422" s="133" t="s">
        <v>1601</v>
      </c>
      <c r="O422" s="133" t="s">
        <v>1601</v>
      </c>
      <c r="P422" s="133" t="s">
        <v>1601</v>
      </c>
      <c r="Q422" s="133" t="s">
        <v>1755</v>
      </c>
      <c r="R422" s="142" t="s">
        <v>1601</v>
      </c>
      <c r="S422" s="174" t="s">
        <v>1601</v>
      </c>
      <c r="T422" s="175" t="s">
        <v>1752</v>
      </c>
      <c r="U422" s="133" t="s">
        <v>1756</v>
      </c>
      <c r="V422" s="133" t="s">
        <v>1754</v>
      </c>
      <c r="W422" s="133" t="str">
        <f>IF([Access_Indicator2]="Yes","No service",IF([Access_Indicator3]="Available", "Improved",IF([Access_Indicator4]="No", "Limited",IF(AND([Access_Indicator4]="yes", [Access_Indicator5]&lt;=[Access_Indicator6]),"Basic","Limited"))))</f>
        <v>Basic</v>
      </c>
      <c r="X422" s="133" t="str">
        <f>IF([Use_Indicator1]="", "Fill in data", IF([Use_Indicator1]="All", "Improved", IF([Use_Indicator1]="Some", "Basic", IF([Use_Indicator1]="No use", "No Service"))))</f>
        <v>Improved</v>
      </c>
      <c r="Y422" s="134" t="s">
        <v>1601</v>
      </c>
      <c r="Z422" s="134" t="str">
        <f>IF(S422="No data", "No Data", IF([Reliability_Indicator2]="Yes","No Service", IF(S422="Routine", "Improved", IF(S422="Unreliable", "Basic", IF(S422="No O&amp;M", "No service")))))</f>
        <v>No Data</v>
      </c>
      <c r="AA422" s="133" t="str">
        <f>IF([EnvPro_Indicator1]="", "Fill in data", IF([EnvPro_Indicator1]="Significant pollution", "No service", IF(AND([EnvPro_Indicator1]="Not polluting groundwater &amp; not untreated in river", [EnvPro_Indicator2]="No"),"Basic", IF([EnvPro_Indicator2]="Yes", "Improved"))))</f>
        <v>Basic</v>
      </c>
      <c r="AB422" s="134" t="str">
        <f t="shared" si="6"/>
        <v>Basic</v>
      </c>
      <c r="AC422" s="134" t="str">
        <f>IF(OR(San[[#This Row],[Access_SL1]]="No data",San[[#This Row],[Use_SL1]]="No data",San[[#This Row],[Reliability_SL1]]="No data",San[[#This Row],[EnvPro_SL1]]="No data"),"Incomplete", "Complete")</f>
        <v>Incomplete</v>
      </c>
      <c r="AD422" s="176">
        <v>17.745599091425326</v>
      </c>
      <c r="AE422" s="176">
        <v>0</v>
      </c>
      <c r="AF422" s="136">
        <v>25.55366269165247</v>
      </c>
      <c r="AG422" s="136">
        <v>77.271440701953011</v>
      </c>
      <c r="AH422" s="136" t="s">
        <v>1601</v>
      </c>
      <c r="AW422" s="1">
        <f>IFERROR(VLOOKUP(San[[#This Row],[Access_SL1]],$AS$5:$AT$8,2,FALSE),"Error")</f>
        <v>2</v>
      </c>
      <c r="AX422" s="1">
        <f>IFERROR(VLOOKUP(San[[#This Row],[Use_SL1]],$AS$5:$AT$8,2,FALSE),"Error")</f>
        <v>3</v>
      </c>
      <c r="AY422" s="1" t="str">
        <f>IFERROR(VLOOKUP(San[[#This Row],[Use_SL2]],$AS$5:$AT$8,2,FALSE),"Error")</f>
        <v>Error</v>
      </c>
      <c r="AZ422" s="1" t="str">
        <f>IFERROR(VLOOKUP(San[[#This Row],[Reliability_SL1]],$AS$5:$AT$8,2,FALSE),"Error")</f>
        <v>Error</v>
      </c>
      <c r="BA422" s="1">
        <f>IFERROR(VLOOKUP(San[[#This Row],[EnvPro_SL1]],$AS$5:$AT$8,2,FALSE),"Error")</f>
        <v>2</v>
      </c>
    </row>
    <row r="423" spans="2:53">
      <c r="B423" s="133" t="s">
        <v>741</v>
      </c>
      <c r="C423" s="171" t="s">
        <v>1650</v>
      </c>
      <c r="D423" s="171" t="s">
        <v>1646</v>
      </c>
      <c r="E423" s="171" t="s">
        <v>178</v>
      </c>
      <c r="F423" s="172" t="s">
        <v>1628</v>
      </c>
      <c r="G423" s="173" t="s">
        <v>1833</v>
      </c>
      <c r="H423" s="50" t="s">
        <v>1783</v>
      </c>
      <c r="I423" s="50" t="s">
        <v>18</v>
      </c>
      <c r="J423" s="133" t="s">
        <v>1772</v>
      </c>
      <c r="K423" s="50" t="s">
        <v>1754</v>
      </c>
      <c r="L423" s="50" t="s">
        <v>1753</v>
      </c>
      <c r="M423" s="133" t="s">
        <v>1752</v>
      </c>
      <c r="N423" s="133" t="s">
        <v>1601</v>
      </c>
      <c r="O423" s="133" t="s">
        <v>1601</v>
      </c>
      <c r="P423" s="133" t="s">
        <v>1601</v>
      </c>
      <c r="Q423" s="133" t="s">
        <v>1755</v>
      </c>
      <c r="R423" s="142" t="s">
        <v>1601</v>
      </c>
      <c r="S423" s="174" t="s">
        <v>1601</v>
      </c>
      <c r="T423" s="175" t="s">
        <v>1754</v>
      </c>
      <c r="U423" s="133" t="s">
        <v>1756</v>
      </c>
      <c r="V423" s="133" t="s">
        <v>1754</v>
      </c>
      <c r="W423" s="133" t="str">
        <f>IF([Access_Indicator2]="Yes","No service",IF([Access_Indicator3]="Available", "Improved",IF([Access_Indicator4]="No", "Limited",IF(AND([Access_Indicator4]="yes", [Access_Indicator5]&lt;=[Access_Indicator6]),"Basic","Limited"))))</f>
        <v>Basic</v>
      </c>
      <c r="X423" s="133" t="str">
        <f>IF([Use_Indicator1]="", "Fill in data", IF([Use_Indicator1]="All", "Improved", IF([Use_Indicator1]="Some", "Basic", IF([Use_Indicator1]="No use", "No Service"))))</f>
        <v>Improved</v>
      </c>
      <c r="Y423" s="134" t="s">
        <v>1601</v>
      </c>
      <c r="Z423" s="134" t="str">
        <f>IF(S423="No data", "No Data", IF([Reliability_Indicator2]="Yes","No Service", IF(S423="Routine", "Improved", IF(S423="Unreliable", "Basic", IF(S423="No O&amp;M", "No service")))))</f>
        <v>No Data</v>
      </c>
      <c r="AA423" s="133" t="str">
        <f>IF([EnvPro_Indicator1]="", "Fill in data", IF([EnvPro_Indicator1]="Significant pollution", "No service", IF(AND([EnvPro_Indicator1]="Not polluting groundwater &amp; not untreated in river", [EnvPro_Indicator2]="No"),"Basic", IF([EnvPro_Indicator2]="Yes", "Improved"))))</f>
        <v>Basic</v>
      </c>
      <c r="AB423" s="134" t="str">
        <f t="shared" si="6"/>
        <v>Basic</v>
      </c>
      <c r="AC423" s="134" t="str">
        <f>IF(OR(San[[#This Row],[Access_SL1]]="No data",San[[#This Row],[Use_SL1]]="No data",San[[#This Row],[Reliability_SL1]]="No data",San[[#This Row],[EnvPro_SL1]]="No data"),"Incomplete", "Complete")</f>
        <v>Incomplete</v>
      </c>
      <c r="AD423" s="176">
        <v>17.745599091425326</v>
      </c>
      <c r="AE423" s="176">
        <v>0</v>
      </c>
      <c r="AF423" s="136">
        <v>25.55366269165247</v>
      </c>
      <c r="AG423" s="136">
        <v>93.829606566657247</v>
      </c>
      <c r="AH423" s="136" t="s">
        <v>1601</v>
      </c>
      <c r="AW423" s="1">
        <f>IFERROR(VLOOKUP(San[[#This Row],[Access_SL1]],$AS$5:$AT$8,2,FALSE),"Error")</f>
        <v>2</v>
      </c>
      <c r="AX423" s="1">
        <f>IFERROR(VLOOKUP(San[[#This Row],[Use_SL1]],$AS$5:$AT$8,2,FALSE),"Error")</f>
        <v>3</v>
      </c>
      <c r="AY423" s="1" t="str">
        <f>IFERROR(VLOOKUP(San[[#This Row],[Use_SL2]],$AS$5:$AT$8,2,FALSE),"Error")</f>
        <v>Error</v>
      </c>
      <c r="AZ423" s="1" t="str">
        <f>IFERROR(VLOOKUP(San[[#This Row],[Reliability_SL1]],$AS$5:$AT$8,2,FALSE),"Error")</f>
        <v>Error</v>
      </c>
      <c r="BA423" s="1">
        <f>IFERROR(VLOOKUP(San[[#This Row],[EnvPro_SL1]],$AS$5:$AT$8,2,FALSE),"Error")</f>
        <v>2</v>
      </c>
    </row>
    <row r="424" spans="2:53">
      <c r="B424" s="133" t="s">
        <v>724</v>
      </c>
      <c r="C424" s="171" t="s">
        <v>1650</v>
      </c>
      <c r="D424" s="171" t="s">
        <v>1646</v>
      </c>
      <c r="E424" s="171" t="s">
        <v>178</v>
      </c>
      <c r="F424" s="172" t="s">
        <v>1628</v>
      </c>
      <c r="G424" s="173" t="s">
        <v>1836</v>
      </c>
      <c r="H424" s="50" t="s">
        <v>1783</v>
      </c>
      <c r="I424" s="50" t="s">
        <v>18</v>
      </c>
      <c r="J424" s="133" t="s">
        <v>1772</v>
      </c>
      <c r="K424" s="50" t="s">
        <v>1754</v>
      </c>
      <c r="L424" s="50" t="s">
        <v>1753</v>
      </c>
      <c r="M424" s="133" t="s">
        <v>1752</v>
      </c>
      <c r="N424" s="133" t="s">
        <v>1601</v>
      </c>
      <c r="O424" s="133" t="s">
        <v>1601</v>
      </c>
      <c r="P424" s="133" t="s">
        <v>1601</v>
      </c>
      <c r="Q424" s="133" t="s">
        <v>1755</v>
      </c>
      <c r="R424" s="142" t="s">
        <v>1601</v>
      </c>
      <c r="S424" s="174" t="s">
        <v>1601</v>
      </c>
      <c r="T424" s="175" t="s">
        <v>1754</v>
      </c>
      <c r="U424" s="133" t="s">
        <v>1756</v>
      </c>
      <c r="V424" s="133" t="s">
        <v>1754</v>
      </c>
      <c r="W424" s="133" t="str">
        <f>IF([Access_Indicator2]="Yes","No service",IF([Access_Indicator3]="Available", "Improved",IF([Access_Indicator4]="No", "Limited",IF(AND([Access_Indicator4]="yes", [Access_Indicator5]&lt;=[Access_Indicator6]),"Basic","Limited"))))</f>
        <v>Basic</v>
      </c>
      <c r="X424" s="133" t="str">
        <f>IF([Use_Indicator1]="", "Fill in data", IF([Use_Indicator1]="All", "Improved", IF([Use_Indicator1]="Some", "Basic", IF([Use_Indicator1]="No use", "No Service"))))</f>
        <v>Improved</v>
      </c>
      <c r="Y424" s="134" t="s">
        <v>1601</v>
      </c>
      <c r="Z424" s="134" t="str">
        <f>IF(S424="No data", "No Data", IF([Reliability_Indicator2]="Yes","No Service", IF(S424="Routine", "Improved", IF(S424="Unreliable", "Basic", IF(S424="No O&amp;M", "No service")))))</f>
        <v>No Data</v>
      </c>
      <c r="AA424" s="133" t="str">
        <f>IF([EnvPro_Indicator1]="", "Fill in data", IF([EnvPro_Indicator1]="Significant pollution", "No service", IF(AND([EnvPro_Indicator1]="Not polluting groundwater &amp; not untreated in river", [EnvPro_Indicator2]="No"),"Basic", IF([EnvPro_Indicator2]="Yes", "Improved"))))</f>
        <v>Basic</v>
      </c>
      <c r="AB424" s="134" t="str">
        <f t="shared" si="6"/>
        <v>Basic</v>
      </c>
      <c r="AC424" s="134" t="str">
        <f>IF(OR(San[[#This Row],[Access_SL1]]="No data",San[[#This Row],[Use_SL1]]="No data",San[[#This Row],[Reliability_SL1]]="No data",San[[#This Row],[EnvPro_SL1]]="No data"),"Incomplete", "Complete")</f>
        <v>Incomplete</v>
      </c>
      <c r="AD424" s="176">
        <v>17.745599091425326</v>
      </c>
      <c r="AE424" s="176">
        <v>0</v>
      </c>
      <c r="AF424" s="136">
        <v>25.55366269165247</v>
      </c>
      <c r="AG424" s="136">
        <v>40.475516558165872</v>
      </c>
      <c r="AH424" s="136" t="s">
        <v>1601</v>
      </c>
      <c r="AW424" s="1">
        <f>IFERROR(VLOOKUP(San[[#This Row],[Access_SL1]],$AS$5:$AT$8,2,FALSE),"Error")</f>
        <v>2</v>
      </c>
      <c r="AX424" s="1">
        <f>IFERROR(VLOOKUP(San[[#This Row],[Use_SL1]],$AS$5:$AT$8,2,FALSE),"Error")</f>
        <v>3</v>
      </c>
      <c r="AY424" s="1" t="str">
        <f>IFERROR(VLOOKUP(San[[#This Row],[Use_SL2]],$AS$5:$AT$8,2,FALSE),"Error")</f>
        <v>Error</v>
      </c>
      <c r="AZ424" s="1" t="str">
        <f>IFERROR(VLOOKUP(San[[#This Row],[Reliability_SL1]],$AS$5:$AT$8,2,FALSE),"Error")</f>
        <v>Error</v>
      </c>
      <c r="BA424" s="1">
        <f>IFERROR(VLOOKUP(San[[#This Row],[EnvPro_SL1]],$AS$5:$AT$8,2,FALSE),"Error")</f>
        <v>2</v>
      </c>
    </row>
    <row r="425" spans="2:53">
      <c r="B425" s="133" t="s">
        <v>742</v>
      </c>
      <c r="C425" s="171" t="s">
        <v>1650</v>
      </c>
      <c r="D425" s="171" t="s">
        <v>1646</v>
      </c>
      <c r="E425" s="171" t="s">
        <v>178</v>
      </c>
      <c r="F425" s="172" t="s">
        <v>1628</v>
      </c>
      <c r="G425" s="173" t="s">
        <v>1837</v>
      </c>
      <c r="H425" s="50" t="s">
        <v>1783</v>
      </c>
      <c r="I425" s="50" t="s">
        <v>18</v>
      </c>
      <c r="J425" s="133" t="s">
        <v>1772</v>
      </c>
      <c r="K425" s="50" t="s">
        <v>1754</v>
      </c>
      <c r="L425" s="50" t="s">
        <v>1753</v>
      </c>
      <c r="M425" s="133" t="s">
        <v>1752</v>
      </c>
      <c r="N425" s="133" t="s">
        <v>1601</v>
      </c>
      <c r="O425" s="133" t="s">
        <v>1601</v>
      </c>
      <c r="P425" s="133" t="s">
        <v>1601</v>
      </c>
      <c r="Q425" s="133" t="s">
        <v>1755</v>
      </c>
      <c r="R425" s="142" t="s">
        <v>1601</v>
      </c>
      <c r="S425" s="174" t="s">
        <v>1601</v>
      </c>
      <c r="T425" s="175" t="s">
        <v>1754</v>
      </c>
      <c r="U425" s="133" t="s">
        <v>1756</v>
      </c>
      <c r="V425" s="133" t="s">
        <v>1754</v>
      </c>
      <c r="W425" s="133" t="str">
        <f>IF([Access_Indicator2]="Yes","No service",IF([Access_Indicator3]="Available", "Improved",IF([Access_Indicator4]="No", "Limited",IF(AND([Access_Indicator4]="yes", [Access_Indicator5]&lt;=[Access_Indicator6]),"Basic","Limited"))))</f>
        <v>Basic</v>
      </c>
      <c r="X425" s="133" t="str">
        <f>IF([Use_Indicator1]="", "Fill in data", IF([Use_Indicator1]="All", "Improved", IF([Use_Indicator1]="Some", "Basic", IF([Use_Indicator1]="No use", "No Service"))))</f>
        <v>Improved</v>
      </c>
      <c r="Y425" s="134" t="s">
        <v>1601</v>
      </c>
      <c r="Z425" s="134" t="str">
        <f>IF(S425="No data", "No Data", IF([Reliability_Indicator2]="Yes","No Service", IF(S425="Routine", "Improved", IF(S425="Unreliable", "Basic", IF(S425="No O&amp;M", "No service")))))</f>
        <v>No Data</v>
      </c>
      <c r="AA425" s="133" t="str">
        <f>IF([EnvPro_Indicator1]="", "Fill in data", IF([EnvPro_Indicator1]="Significant pollution", "No service", IF(AND([EnvPro_Indicator1]="Not polluting groundwater &amp; not untreated in river", [EnvPro_Indicator2]="No"),"Basic", IF([EnvPro_Indicator2]="Yes", "Improved"))))</f>
        <v>Basic</v>
      </c>
      <c r="AB425" s="134" t="str">
        <f t="shared" si="6"/>
        <v>Basic</v>
      </c>
      <c r="AC425" s="134" t="str">
        <f>IF(OR(San[[#This Row],[Access_SL1]]="No data",San[[#This Row],[Use_SL1]]="No data",San[[#This Row],[Reliability_SL1]]="No data",San[[#This Row],[EnvPro_SL1]]="No data"),"Incomplete", "Complete")</f>
        <v>Incomplete</v>
      </c>
      <c r="AD425" s="176">
        <v>17.745599091425326</v>
      </c>
      <c r="AE425" s="176">
        <v>0</v>
      </c>
      <c r="AF425" s="136">
        <v>25.55366269165247</v>
      </c>
      <c r="AG425" s="136">
        <v>0</v>
      </c>
      <c r="AH425" s="136" t="s">
        <v>1601</v>
      </c>
      <c r="AW425" s="1">
        <f>IFERROR(VLOOKUP(San[[#This Row],[Access_SL1]],$AS$5:$AT$8,2,FALSE),"Error")</f>
        <v>2</v>
      </c>
      <c r="AX425" s="1">
        <f>IFERROR(VLOOKUP(San[[#This Row],[Use_SL1]],$AS$5:$AT$8,2,FALSE),"Error")</f>
        <v>3</v>
      </c>
      <c r="AY425" s="1" t="str">
        <f>IFERROR(VLOOKUP(San[[#This Row],[Use_SL2]],$AS$5:$AT$8,2,FALSE),"Error")</f>
        <v>Error</v>
      </c>
      <c r="AZ425" s="1" t="str">
        <f>IFERROR(VLOOKUP(San[[#This Row],[Reliability_SL1]],$AS$5:$AT$8,2,FALSE),"Error")</f>
        <v>Error</v>
      </c>
      <c r="BA425" s="1">
        <f>IFERROR(VLOOKUP(San[[#This Row],[EnvPro_SL1]],$AS$5:$AT$8,2,FALSE),"Error")</f>
        <v>2</v>
      </c>
    </row>
    <row r="426" spans="2:53">
      <c r="B426" s="133" t="s">
        <v>743</v>
      </c>
      <c r="C426" s="171" t="s">
        <v>1650</v>
      </c>
      <c r="D426" s="171" t="s">
        <v>1646</v>
      </c>
      <c r="E426" s="171" t="s">
        <v>178</v>
      </c>
      <c r="F426" s="172" t="s">
        <v>1628</v>
      </c>
      <c r="G426" s="173" t="s">
        <v>1839</v>
      </c>
      <c r="H426" s="50" t="s">
        <v>1786</v>
      </c>
      <c r="I426" s="50" t="s">
        <v>18</v>
      </c>
      <c r="J426" s="133" t="s">
        <v>1772</v>
      </c>
      <c r="K426" s="50" t="s">
        <v>1754</v>
      </c>
      <c r="L426" s="50" t="s">
        <v>1753</v>
      </c>
      <c r="M426" s="133" t="s">
        <v>1752</v>
      </c>
      <c r="N426" s="133" t="s">
        <v>1601</v>
      </c>
      <c r="O426" s="133" t="s">
        <v>1601</v>
      </c>
      <c r="P426" s="133" t="s">
        <v>1601</v>
      </c>
      <c r="Q426" s="133" t="s">
        <v>1755</v>
      </c>
      <c r="R426" s="142" t="s">
        <v>1601</v>
      </c>
      <c r="S426" s="174" t="s">
        <v>1601</v>
      </c>
      <c r="T426" s="175" t="s">
        <v>1752</v>
      </c>
      <c r="U426" s="133" t="s">
        <v>1756</v>
      </c>
      <c r="V426" s="133" t="s">
        <v>1754</v>
      </c>
      <c r="W426" s="133" t="str">
        <f>IF([Access_Indicator2]="Yes","No service",IF([Access_Indicator3]="Available", "Improved",IF([Access_Indicator4]="No", "Limited",IF(AND([Access_Indicator4]="yes", [Access_Indicator5]&lt;=[Access_Indicator6]),"Basic","Limited"))))</f>
        <v>Basic</v>
      </c>
      <c r="X426" s="133" t="str">
        <f>IF([Use_Indicator1]="", "Fill in data", IF([Use_Indicator1]="All", "Improved", IF([Use_Indicator1]="Some", "Basic", IF([Use_Indicator1]="No use", "No Service"))))</f>
        <v>Improved</v>
      </c>
      <c r="Y426" s="134" t="s">
        <v>1601</v>
      </c>
      <c r="Z426" s="134" t="str">
        <f>IF(S426="No data", "No Data", IF([Reliability_Indicator2]="Yes","No Service", IF(S426="Routine", "Improved", IF(S426="Unreliable", "Basic", IF(S426="No O&amp;M", "No service")))))</f>
        <v>No Data</v>
      </c>
      <c r="AA426" s="133" t="str">
        <f>IF([EnvPro_Indicator1]="", "Fill in data", IF([EnvPro_Indicator1]="Significant pollution", "No service", IF(AND([EnvPro_Indicator1]="Not polluting groundwater &amp; not untreated in river", [EnvPro_Indicator2]="No"),"Basic", IF([EnvPro_Indicator2]="Yes", "Improved"))))</f>
        <v>Basic</v>
      </c>
      <c r="AB426" s="134" t="str">
        <f t="shared" si="6"/>
        <v>Basic</v>
      </c>
      <c r="AC426" s="134" t="str">
        <f>IF(OR(San[[#This Row],[Access_SL1]]="No data",San[[#This Row],[Use_SL1]]="No data",San[[#This Row],[Reliability_SL1]]="No data",San[[#This Row],[EnvPro_SL1]]="No data"),"Incomplete", "Complete")</f>
        <v>Incomplete</v>
      </c>
      <c r="AD426" s="176">
        <v>17.745599091425326</v>
      </c>
      <c r="AE426" s="176">
        <v>0</v>
      </c>
      <c r="AF426" s="136">
        <v>25.55366269165247</v>
      </c>
      <c r="AG426" s="136">
        <v>73.591848287574294</v>
      </c>
      <c r="AH426" s="136" t="s">
        <v>1601</v>
      </c>
      <c r="AW426" s="1">
        <f>IFERROR(VLOOKUP(San[[#This Row],[Access_SL1]],$AS$5:$AT$8,2,FALSE),"Error")</f>
        <v>2</v>
      </c>
      <c r="AX426" s="1">
        <f>IFERROR(VLOOKUP(San[[#This Row],[Use_SL1]],$AS$5:$AT$8,2,FALSE),"Error")</f>
        <v>3</v>
      </c>
      <c r="AY426" s="1" t="str">
        <f>IFERROR(VLOOKUP(San[[#This Row],[Use_SL2]],$AS$5:$AT$8,2,FALSE),"Error")</f>
        <v>Error</v>
      </c>
      <c r="AZ426" s="1" t="str">
        <f>IFERROR(VLOOKUP(San[[#This Row],[Reliability_SL1]],$AS$5:$AT$8,2,FALSE),"Error")</f>
        <v>Error</v>
      </c>
      <c r="BA426" s="1">
        <f>IFERROR(VLOOKUP(San[[#This Row],[EnvPro_SL1]],$AS$5:$AT$8,2,FALSE),"Error")</f>
        <v>2</v>
      </c>
    </row>
    <row r="427" spans="2:53">
      <c r="B427" s="133" t="s">
        <v>744</v>
      </c>
      <c r="C427" s="171" t="s">
        <v>1650</v>
      </c>
      <c r="D427" s="171" t="s">
        <v>1646</v>
      </c>
      <c r="E427" s="171" t="s">
        <v>178</v>
      </c>
      <c r="F427" s="172" t="s">
        <v>1628</v>
      </c>
      <c r="G427" s="173" t="s">
        <v>1840</v>
      </c>
      <c r="H427" s="50" t="s">
        <v>1783</v>
      </c>
      <c r="I427" s="50" t="s">
        <v>18</v>
      </c>
      <c r="J427" s="133" t="s">
        <v>1772</v>
      </c>
      <c r="K427" s="50" t="s">
        <v>1754</v>
      </c>
      <c r="L427" s="50" t="s">
        <v>1753</v>
      </c>
      <c r="M427" s="133" t="s">
        <v>1752</v>
      </c>
      <c r="N427" s="133" t="s">
        <v>1601</v>
      </c>
      <c r="O427" s="133" t="s">
        <v>1601</v>
      </c>
      <c r="P427" s="133" t="s">
        <v>1601</v>
      </c>
      <c r="Q427" s="133" t="s">
        <v>1755</v>
      </c>
      <c r="R427" s="142" t="s">
        <v>1601</v>
      </c>
      <c r="S427" s="174" t="s">
        <v>1601</v>
      </c>
      <c r="T427" s="175" t="s">
        <v>1752</v>
      </c>
      <c r="U427" s="133" t="s">
        <v>1756</v>
      </c>
      <c r="V427" s="133" t="s">
        <v>1754</v>
      </c>
      <c r="W427" s="133" t="str">
        <f>IF([Access_Indicator2]="Yes","No service",IF([Access_Indicator3]="Available", "Improved",IF([Access_Indicator4]="No", "Limited",IF(AND([Access_Indicator4]="yes", [Access_Indicator5]&lt;=[Access_Indicator6]),"Basic","Limited"))))</f>
        <v>Basic</v>
      </c>
      <c r="X427" s="133" t="str">
        <f>IF([Use_Indicator1]="", "Fill in data", IF([Use_Indicator1]="All", "Improved", IF([Use_Indicator1]="Some", "Basic", IF([Use_Indicator1]="No use", "No Service"))))</f>
        <v>Improved</v>
      </c>
      <c r="Y427" s="134" t="s">
        <v>1601</v>
      </c>
      <c r="Z427" s="134" t="str">
        <f>IF(S427="No data", "No Data", IF([Reliability_Indicator2]="Yes","No Service", IF(S427="Routine", "Improved", IF(S427="Unreliable", "Basic", IF(S427="No O&amp;M", "No service")))))</f>
        <v>No Data</v>
      </c>
      <c r="AA427" s="133" t="str">
        <f>IF([EnvPro_Indicator1]="", "Fill in data", IF([EnvPro_Indicator1]="Significant pollution", "No service", IF(AND([EnvPro_Indicator1]="Not polluting groundwater &amp; not untreated in river", [EnvPro_Indicator2]="No"),"Basic", IF([EnvPro_Indicator2]="Yes", "Improved"))))</f>
        <v>Basic</v>
      </c>
      <c r="AB427" s="134" t="str">
        <f t="shared" si="6"/>
        <v>Basic</v>
      </c>
      <c r="AC427" s="134" t="str">
        <f>IF(OR(San[[#This Row],[Access_SL1]]="No data",San[[#This Row],[Use_SL1]]="No data",San[[#This Row],[Reliability_SL1]]="No data",San[[#This Row],[EnvPro_SL1]]="No data"),"Incomplete", "Complete")</f>
        <v>Incomplete</v>
      </c>
      <c r="AD427" s="176">
        <v>17.745599091425326</v>
      </c>
      <c r="AE427" s="176">
        <v>0</v>
      </c>
      <c r="AF427" s="136">
        <v>25.55366269165247</v>
      </c>
      <c r="AG427" s="136">
        <v>51.51429380130201</v>
      </c>
      <c r="AH427" s="136" t="s">
        <v>1601</v>
      </c>
      <c r="AW427" s="1">
        <f>IFERROR(VLOOKUP(San[[#This Row],[Access_SL1]],$AS$5:$AT$8,2,FALSE),"Error")</f>
        <v>2</v>
      </c>
      <c r="AX427" s="1">
        <f>IFERROR(VLOOKUP(San[[#This Row],[Use_SL1]],$AS$5:$AT$8,2,FALSE),"Error")</f>
        <v>3</v>
      </c>
      <c r="AY427" s="1" t="str">
        <f>IFERROR(VLOOKUP(San[[#This Row],[Use_SL2]],$AS$5:$AT$8,2,FALSE),"Error")</f>
        <v>Error</v>
      </c>
      <c r="AZ427" s="1" t="str">
        <f>IFERROR(VLOOKUP(San[[#This Row],[Reliability_SL1]],$AS$5:$AT$8,2,FALSE),"Error")</f>
        <v>Error</v>
      </c>
      <c r="BA427" s="1">
        <f>IFERROR(VLOOKUP(San[[#This Row],[EnvPro_SL1]],$AS$5:$AT$8,2,FALSE),"Error")</f>
        <v>2</v>
      </c>
    </row>
    <row r="428" spans="2:53">
      <c r="B428" s="133" t="s">
        <v>745</v>
      </c>
      <c r="C428" s="171" t="s">
        <v>1650</v>
      </c>
      <c r="D428" s="171" t="s">
        <v>1646</v>
      </c>
      <c r="E428" s="171" t="s">
        <v>166</v>
      </c>
      <c r="F428" s="172" t="s">
        <v>1621</v>
      </c>
      <c r="G428" s="173" t="s">
        <v>1824</v>
      </c>
      <c r="H428" s="50" t="s">
        <v>1783</v>
      </c>
      <c r="I428" s="50" t="s">
        <v>18</v>
      </c>
      <c r="J428" s="133" t="s">
        <v>1774</v>
      </c>
      <c r="K428" s="50" t="s">
        <v>1754</v>
      </c>
      <c r="L428" s="50" t="s">
        <v>1776</v>
      </c>
      <c r="M428" s="133" t="s">
        <v>1752</v>
      </c>
      <c r="N428" s="133" t="s">
        <v>1601</v>
      </c>
      <c r="O428" s="133" t="s">
        <v>1601</v>
      </c>
      <c r="P428" s="133" t="s">
        <v>1601</v>
      </c>
      <c r="Q428" s="133" t="s">
        <v>1755</v>
      </c>
      <c r="R428" s="142" t="s">
        <v>1601</v>
      </c>
      <c r="S428" s="174" t="s">
        <v>1908</v>
      </c>
      <c r="T428" s="175" t="s">
        <v>1754</v>
      </c>
      <c r="U428" s="133" t="s">
        <v>1756</v>
      </c>
      <c r="V428" s="133" t="s">
        <v>1754</v>
      </c>
      <c r="W428" s="133" t="str">
        <f>IF([Access_Indicator2]="Yes","No service",IF([Access_Indicator3]="Available", "Improved",IF([Access_Indicator4]="No", "Limited",IF(AND([Access_Indicator4]="yes", [Access_Indicator5]&lt;=[Access_Indicator6]),"Basic","Limited"))))</f>
        <v>Improved</v>
      </c>
      <c r="X428" s="133" t="str">
        <f>IF([Use_Indicator1]="", "Fill in data", IF([Use_Indicator1]="All", "Improved", IF([Use_Indicator1]="Some", "Basic", IF([Use_Indicator1]="No use", "No Service"))))</f>
        <v>Improved</v>
      </c>
      <c r="Y428" s="134" t="s">
        <v>1601</v>
      </c>
      <c r="Z428" s="134" t="str">
        <f>IF(S428="No data", "No Data", IF([Reliability_Indicator2]="Yes","No Service", IF(S428="Routine", "Improved", IF(S428="Unreliable", "Basic", IF(S428="No O&amp;M", "No service")))))</f>
        <v>Basic</v>
      </c>
      <c r="AA428" s="133" t="str">
        <f>IF([EnvPro_Indicator1]="", "Fill in data", IF([EnvPro_Indicator1]="Significant pollution", "No service", IF(AND([EnvPro_Indicator1]="Not polluting groundwater &amp; not untreated in river", [EnvPro_Indicator2]="No"),"Basic", IF([EnvPro_Indicator2]="Yes", "Improved"))))</f>
        <v>Basic</v>
      </c>
      <c r="AB428" s="134" t="str">
        <f t="shared" si="6"/>
        <v>Basic</v>
      </c>
      <c r="AC428" s="134" t="str">
        <f>IF(OR(San[[#This Row],[Access_SL1]]="No data",San[[#This Row],[Use_SL1]]="No data",San[[#This Row],[Reliability_SL1]]="No data",San[[#This Row],[EnvPro_SL1]]="No data"),"Incomplete", "Complete")</f>
        <v>Complete</v>
      </c>
      <c r="AD428" s="176">
        <v>3.3125118303993943</v>
      </c>
      <c r="AE428" s="176">
        <v>0</v>
      </c>
      <c r="AF428" s="136">
        <v>6.5921042885712176</v>
      </c>
      <c r="AG428" s="136">
        <v>117.74695726011888</v>
      </c>
      <c r="AH428" s="136">
        <v>50.948202660628368</v>
      </c>
      <c r="AW428" s="1">
        <f>IFERROR(VLOOKUP(San[[#This Row],[Access_SL1]],$AS$5:$AT$8,2,FALSE),"Error")</f>
        <v>3</v>
      </c>
      <c r="AX428" s="1">
        <f>IFERROR(VLOOKUP(San[[#This Row],[Use_SL1]],$AS$5:$AT$8,2,FALSE),"Error")</f>
        <v>3</v>
      </c>
      <c r="AY428" s="1" t="str">
        <f>IFERROR(VLOOKUP(San[[#This Row],[Use_SL2]],$AS$5:$AT$8,2,FALSE),"Error")</f>
        <v>Error</v>
      </c>
      <c r="AZ428" s="1">
        <f>IFERROR(VLOOKUP(San[[#This Row],[Reliability_SL1]],$AS$5:$AT$8,2,FALSE),"Error")</f>
        <v>2</v>
      </c>
      <c r="BA428" s="1">
        <f>IFERROR(VLOOKUP(San[[#This Row],[EnvPro_SL1]],$AS$5:$AT$8,2,FALSE),"Error")</f>
        <v>2</v>
      </c>
    </row>
    <row r="429" spans="2:53">
      <c r="B429" s="133" t="s">
        <v>746</v>
      </c>
      <c r="C429" s="171" t="s">
        <v>1650</v>
      </c>
      <c r="D429" s="171" t="s">
        <v>1646</v>
      </c>
      <c r="E429" s="171" t="s">
        <v>166</v>
      </c>
      <c r="F429" s="172" t="s">
        <v>1621</v>
      </c>
      <c r="G429" s="173" t="s">
        <v>1892</v>
      </c>
      <c r="H429" s="50" t="s">
        <v>1786</v>
      </c>
      <c r="I429" s="50" t="s">
        <v>18</v>
      </c>
      <c r="J429" s="133" t="s">
        <v>1774</v>
      </c>
      <c r="K429" s="50" t="s">
        <v>1754</v>
      </c>
      <c r="L429" s="50" t="s">
        <v>1776</v>
      </c>
      <c r="M429" s="133" t="s">
        <v>1752</v>
      </c>
      <c r="N429" s="133" t="s">
        <v>1601</v>
      </c>
      <c r="O429" s="133" t="s">
        <v>1601</v>
      </c>
      <c r="P429" s="133" t="s">
        <v>1601</v>
      </c>
      <c r="Q429" s="133" t="s">
        <v>1755</v>
      </c>
      <c r="R429" s="142" t="s">
        <v>1601</v>
      </c>
      <c r="S429" s="174" t="s">
        <v>1908</v>
      </c>
      <c r="T429" s="175" t="s">
        <v>1754</v>
      </c>
      <c r="U429" s="133" t="s">
        <v>1756</v>
      </c>
      <c r="V429" s="133" t="s">
        <v>1754</v>
      </c>
      <c r="W429" s="133" t="str">
        <f>IF([Access_Indicator2]="Yes","No service",IF([Access_Indicator3]="Available", "Improved",IF([Access_Indicator4]="No", "Limited",IF(AND([Access_Indicator4]="yes", [Access_Indicator5]&lt;=[Access_Indicator6]),"Basic","Limited"))))</f>
        <v>Improved</v>
      </c>
      <c r="X429" s="133" t="str">
        <f>IF([Use_Indicator1]="", "Fill in data", IF([Use_Indicator1]="All", "Improved", IF([Use_Indicator1]="Some", "Basic", IF([Use_Indicator1]="No use", "No Service"))))</f>
        <v>Improved</v>
      </c>
      <c r="Y429" s="134" t="s">
        <v>1601</v>
      </c>
      <c r="Z429" s="134" t="str">
        <f>IF(S429="No data", "No Data", IF([Reliability_Indicator2]="Yes","No Service", IF(S429="Routine", "Improved", IF(S429="Unreliable", "Basic", IF(S429="No O&amp;M", "No service")))))</f>
        <v>Basic</v>
      </c>
      <c r="AA429" s="133" t="str">
        <f>IF([EnvPro_Indicator1]="", "Fill in data", IF([EnvPro_Indicator1]="Significant pollution", "No service", IF(AND([EnvPro_Indicator1]="Not polluting groundwater &amp; not untreated in river", [EnvPro_Indicator2]="No"),"Basic", IF([EnvPro_Indicator2]="Yes", "Improved"))))</f>
        <v>Basic</v>
      </c>
      <c r="AB429" s="134" t="str">
        <f t="shared" si="6"/>
        <v>Basic</v>
      </c>
      <c r="AC429" s="134" t="str">
        <f>IF(OR(San[[#This Row],[Access_SL1]]="No data",San[[#This Row],[Use_SL1]]="No data",San[[#This Row],[Reliability_SL1]]="No data",San[[#This Row],[EnvPro_SL1]]="No data"),"Incomplete", "Complete")</f>
        <v>Complete</v>
      </c>
      <c r="AD429" s="176">
        <v>3.3125118303993943</v>
      </c>
      <c r="AE429" s="176">
        <v>0</v>
      </c>
      <c r="AF429" s="136">
        <v>6.5921042885712176</v>
      </c>
      <c r="AG429" s="136">
        <v>34.956127936597795</v>
      </c>
      <c r="AH429" s="136" t="s">
        <v>1601</v>
      </c>
      <c r="AW429" s="1">
        <f>IFERROR(VLOOKUP(San[[#This Row],[Access_SL1]],$AS$5:$AT$8,2,FALSE),"Error")</f>
        <v>3</v>
      </c>
      <c r="AX429" s="1">
        <f>IFERROR(VLOOKUP(San[[#This Row],[Use_SL1]],$AS$5:$AT$8,2,FALSE),"Error")</f>
        <v>3</v>
      </c>
      <c r="AY429" s="1" t="str">
        <f>IFERROR(VLOOKUP(San[[#This Row],[Use_SL2]],$AS$5:$AT$8,2,FALSE),"Error")</f>
        <v>Error</v>
      </c>
      <c r="AZ429" s="1">
        <f>IFERROR(VLOOKUP(San[[#This Row],[Reliability_SL1]],$AS$5:$AT$8,2,FALSE),"Error")</f>
        <v>2</v>
      </c>
      <c r="BA429" s="1">
        <f>IFERROR(VLOOKUP(San[[#This Row],[EnvPro_SL1]],$AS$5:$AT$8,2,FALSE),"Error")</f>
        <v>2</v>
      </c>
    </row>
    <row r="430" spans="2:53">
      <c r="B430" s="133" t="s">
        <v>747</v>
      </c>
      <c r="C430" s="171" t="s">
        <v>1650</v>
      </c>
      <c r="D430" s="171" t="s">
        <v>1646</v>
      </c>
      <c r="E430" s="171" t="s">
        <v>166</v>
      </c>
      <c r="F430" s="172" t="s">
        <v>1621</v>
      </c>
      <c r="G430" s="173" t="s">
        <v>1893</v>
      </c>
      <c r="H430" s="50" t="s">
        <v>1783</v>
      </c>
      <c r="I430" s="50" t="s">
        <v>18</v>
      </c>
      <c r="J430" s="133" t="s">
        <v>1818</v>
      </c>
      <c r="K430" s="50" t="s">
        <v>1754</v>
      </c>
      <c r="L430" s="50" t="s">
        <v>1753</v>
      </c>
      <c r="M430" s="133" t="s">
        <v>1752</v>
      </c>
      <c r="N430" s="133" t="s">
        <v>1601</v>
      </c>
      <c r="O430" s="133" t="s">
        <v>1601</v>
      </c>
      <c r="P430" s="133" t="s">
        <v>1601</v>
      </c>
      <c r="Q430" s="133" t="s">
        <v>1755</v>
      </c>
      <c r="R430" s="142" t="s">
        <v>1601</v>
      </c>
      <c r="S430" s="174" t="s">
        <v>1601</v>
      </c>
      <c r="T430" s="175" t="s">
        <v>1754</v>
      </c>
      <c r="U430" s="133" t="s">
        <v>1756</v>
      </c>
      <c r="V430" s="133" t="s">
        <v>1754</v>
      </c>
      <c r="W430" s="133" t="str">
        <f>IF([Access_Indicator2]="Yes","No service",IF([Access_Indicator3]="Available", "Improved",IF([Access_Indicator4]="No", "Limited",IF(AND([Access_Indicator4]="yes", [Access_Indicator5]&lt;=[Access_Indicator6]),"Basic","Limited"))))</f>
        <v>Basic</v>
      </c>
      <c r="X430" s="133" t="str">
        <f>IF([Use_Indicator1]="", "Fill in data", IF([Use_Indicator1]="All", "Improved", IF([Use_Indicator1]="Some", "Basic", IF([Use_Indicator1]="No use", "No Service"))))</f>
        <v>Improved</v>
      </c>
      <c r="Y430" s="134" t="s">
        <v>1601</v>
      </c>
      <c r="Z430" s="134" t="str">
        <f>IF(S430="No data", "No Data", IF([Reliability_Indicator2]="Yes","No Service", IF(S430="Routine", "Improved", IF(S430="Unreliable", "Basic", IF(S430="No O&amp;M", "No service")))))</f>
        <v>No Data</v>
      </c>
      <c r="AA430" s="133" t="str">
        <f>IF([EnvPro_Indicator1]="", "Fill in data", IF([EnvPro_Indicator1]="Significant pollution", "No service", IF(AND([EnvPro_Indicator1]="Not polluting groundwater &amp; not untreated in river", [EnvPro_Indicator2]="No"),"Basic", IF([EnvPro_Indicator2]="Yes", "Improved"))))</f>
        <v>Basic</v>
      </c>
      <c r="AB430" s="134" t="str">
        <f t="shared" si="6"/>
        <v>Basic</v>
      </c>
      <c r="AC430" s="134" t="str">
        <f>IF(OR(San[[#This Row],[Access_SL1]]="No data",San[[#This Row],[Use_SL1]]="No data",San[[#This Row],[Reliability_SL1]]="No data",San[[#This Row],[EnvPro_SL1]]="No data"),"Incomplete", "Complete")</f>
        <v>Incomplete</v>
      </c>
      <c r="AD430" s="176">
        <v>3.3125118303993943</v>
      </c>
      <c r="AE430" s="176">
        <v>0</v>
      </c>
      <c r="AF430" s="136">
        <v>6.5921042885712176</v>
      </c>
      <c r="AG430" s="136">
        <v>73.591848287574294</v>
      </c>
      <c r="AH430" s="136" t="s">
        <v>1601</v>
      </c>
      <c r="AW430" s="1">
        <f>IFERROR(VLOOKUP(San[[#This Row],[Access_SL1]],$AS$5:$AT$8,2,FALSE),"Error")</f>
        <v>2</v>
      </c>
      <c r="AX430" s="1">
        <f>IFERROR(VLOOKUP(San[[#This Row],[Use_SL1]],$AS$5:$AT$8,2,FALSE),"Error")</f>
        <v>3</v>
      </c>
      <c r="AY430" s="1" t="str">
        <f>IFERROR(VLOOKUP(San[[#This Row],[Use_SL2]],$AS$5:$AT$8,2,FALSE),"Error")</f>
        <v>Error</v>
      </c>
      <c r="AZ430" s="1" t="str">
        <f>IFERROR(VLOOKUP(San[[#This Row],[Reliability_SL1]],$AS$5:$AT$8,2,FALSE),"Error")</f>
        <v>Error</v>
      </c>
      <c r="BA430" s="1">
        <f>IFERROR(VLOOKUP(San[[#This Row],[EnvPro_SL1]],$AS$5:$AT$8,2,FALSE),"Error")</f>
        <v>2</v>
      </c>
    </row>
    <row r="431" spans="2:53">
      <c r="B431" s="133" t="s">
        <v>748</v>
      </c>
      <c r="C431" s="171" t="s">
        <v>1650</v>
      </c>
      <c r="D431" s="171" t="s">
        <v>1646</v>
      </c>
      <c r="E431" s="171" t="s">
        <v>166</v>
      </c>
      <c r="F431" s="172" t="s">
        <v>1621</v>
      </c>
      <c r="G431" s="173" t="s">
        <v>1894</v>
      </c>
      <c r="H431" s="50" t="s">
        <v>1786</v>
      </c>
      <c r="I431" s="50" t="s">
        <v>18</v>
      </c>
      <c r="J431" s="133" t="s">
        <v>1774</v>
      </c>
      <c r="K431" s="50" t="s">
        <v>1754</v>
      </c>
      <c r="L431" s="50" t="s">
        <v>1775</v>
      </c>
      <c r="M431" s="133" t="s">
        <v>1752</v>
      </c>
      <c r="N431" s="133" t="s">
        <v>1601</v>
      </c>
      <c r="O431" s="133" t="s">
        <v>1601</v>
      </c>
      <c r="P431" s="133" t="s">
        <v>1601</v>
      </c>
      <c r="Q431" s="133" t="s">
        <v>1768</v>
      </c>
      <c r="R431" s="142" t="s">
        <v>1601</v>
      </c>
      <c r="S431" s="174" t="s">
        <v>1601</v>
      </c>
      <c r="T431" s="175" t="s">
        <v>1754</v>
      </c>
      <c r="U431" s="133" t="s">
        <v>1756</v>
      </c>
      <c r="V431" s="133" t="s">
        <v>1754</v>
      </c>
      <c r="W431" s="133" t="str">
        <f>IF([Access_Indicator2]="Yes","No service",IF([Access_Indicator3]="Available", "Improved",IF([Access_Indicator4]="No", "Limited",IF(AND([Access_Indicator4]="yes", [Access_Indicator5]&lt;=[Access_Indicator6]),"Basic","Limited"))))</f>
        <v>Improved</v>
      </c>
      <c r="X431" s="133" t="str">
        <f>IF([Use_Indicator1]="", "Fill in data", IF([Use_Indicator1]="All", "Improved", IF([Use_Indicator1]="Some", "Basic", IF([Use_Indicator1]="No use", "No Service"))))</f>
        <v>Basic</v>
      </c>
      <c r="Y431" s="134" t="s">
        <v>1601</v>
      </c>
      <c r="Z431" s="134" t="str">
        <f>IF(S431="No data", "No Data", IF([Reliability_Indicator2]="Yes","No Service", IF(S431="Routine", "Improved", IF(S431="Unreliable", "Basic", IF(S431="No O&amp;M", "No service")))))</f>
        <v>No Data</v>
      </c>
      <c r="AA431" s="133" t="str">
        <f>IF([EnvPro_Indicator1]="", "Fill in data", IF([EnvPro_Indicator1]="Significant pollution", "No service", IF(AND([EnvPro_Indicator1]="Not polluting groundwater &amp; not untreated in river", [EnvPro_Indicator2]="No"),"Basic", IF([EnvPro_Indicator2]="Yes", "Improved"))))</f>
        <v>Basic</v>
      </c>
      <c r="AB431" s="134" t="str">
        <f t="shared" si="6"/>
        <v>Basic</v>
      </c>
      <c r="AC431" s="134" t="str">
        <f>IF(OR(San[[#This Row],[Access_SL1]]="No data",San[[#This Row],[Use_SL1]]="No data",San[[#This Row],[Reliability_SL1]]="No data",San[[#This Row],[EnvPro_SL1]]="No data"),"Incomplete", "Complete")</f>
        <v>Incomplete</v>
      </c>
      <c r="AD431" s="176">
        <v>3.3125118303993943</v>
      </c>
      <c r="AE431" s="176">
        <v>0</v>
      </c>
      <c r="AF431" s="136">
        <v>6.5921042885712176</v>
      </c>
      <c r="AG431" s="136">
        <v>84.630625530710446</v>
      </c>
      <c r="AH431" s="136" t="s">
        <v>1601</v>
      </c>
      <c r="AW431" s="1">
        <f>IFERROR(VLOOKUP(San[[#This Row],[Access_SL1]],$AS$5:$AT$8,2,FALSE),"Error")</f>
        <v>3</v>
      </c>
      <c r="AX431" s="1">
        <f>IFERROR(VLOOKUP(San[[#This Row],[Use_SL1]],$AS$5:$AT$8,2,FALSE),"Error")</f>
        <v>2</v>
      </c>
      <c r="AY431" s="1" t="str">
        <f>IFERROR(VLOOKUP(San[[#This Row],[Use_SL2]],$AS$5:$AT$8,2,FALSE),"Error")</f>
        <v>Error</v>
      </c>
      <c r="AZ431" s="1" t="str">
        <f>IFERROR(VLOOKUP(San[[#This Row],[Reliability_SL1]],$AS$5:$AT$8,2,FALSE),"Error")</f>
        <v>Error</v>
      </c>
      <c r="BA431" s="1">
        <f>IFERROR(VLOOKUP(San[[#This Row],[EnvPro_SL1]],$AS$5:$AT$8,2,FALSE),"Error")</f>
        <v>2</v>
      </c>
    </row>
    <row r="432" spans="2:53">
      <c r="B432" s="133" t="s">
        <v>749</v>
      </c>
      <c r="C432" s="171" t="s">
        <v>1650</v>
      </c>
      <c r="D432" s="171" t="s">
        <v>1646</v>
      </c>
      <c r="E432" s="171" t="s">
        <v>166</v>
      </c>
      <c r="F432" s="172" t="s">
        <v>1621</v>
      </c>
      <c r="G432" s="173" t="s">
        <v>1895</v>
      </c>
      <c r="H432" s="50" t="s">
        <v>1786</v>
      </c>
      <c r="I432" s="50" t="s">
        <v>18</v>
      </c>
      <c r="J432" s="133" t="s">
        <v>1772</v>
      </c>
      <c r="K432" s="50" t="s">
        <v>1754</v>
      </c>
      <c r="L432" s="50" t="s">
        <v>1753</v>
      </c>
      <c r="M432" s="133" t="s">
        <v>1754</v>
      </c>
      <c r="N432" s="133" t="s">
        <v>1601</v>
      </c>
      <c r="O432" s="133" t="s">
        <v>1601</v>
      </c>
      <c r="P432" s="133" t="s">
        <v>1601</v>
      </c>
      <c r="Q432" s="133" t="s">
        <v>1755</v>
      </c>
      <c r="R432" s="142" t="s">
        <v>1601</v>
      </c>
      <c r="S432" s="174" t="s">
        <v>1601</v>
      </c>
      <c r="T432" s="175" t="s">
        <v>1754</v>
      </c>
      <c r="U432" s="133" t="s">
        <v>1756</v>
      </c>
      <c r="V432" s="133" t="s">
        <v>1754</v>
      </c>
      <c r="W432" s="133" t="str">
        <f>IF([Access_Indicator2]="Yes","No service",IF([Access_Indicator3]="Available", "Improved",IF([Access_Indicator4]="No", "Limited",IF(AND([Access_Indicator4]="yes", [Access_Indicator5]&lt;=[Access_Indicator6]),"Basic","Limited"))))</f>
        <v>Limited</v>
      </c>
      <c r="X432" s="133" t="str">
        <f>IF([Use_Indicator1]="", "Fill in data", IF([Use_Indicator1]="All", "Improved", IF([Use_Indicator1]="Some", "Basic", IF([Use_Indicator1]="No use", "No Service"))))</f>
        <v>Improved</v>
      </c>
      <c r="Y432" s="134" t="s">
        <v>1601</v>
      </c>
      <c r="Z432" s="134" t="str">
        <f>IF(S432="No data", "No Data", IF([Reliability_Indicator2]="Yes","No Service", IF(S432="Routine", "Improved", IF(S432="Unreliable", "Basic", IF(S432="No O&amp;M", "No service")))))</f>
        <v>No Data</v>
      </c>
      <c r="AA432" s="133" t="str">
        <f>IF([EnvPro_Indicator1]="", "Fill in data", IF([EnvPro_Indicator1]="Significant pollution", "No service", IF(AND([EnvPro_Indicator1]="Not polluting groundwater &amp; not untreated in river", [EnvPro_Indicator2]="No"),"Basic", IF([EnvPro_Indicator2]="Yes", "Improved"))))</f>
        <v>Basic</v>
      </c>
      <c r="AB432" s="134" t="str">
        <f t="shared" si="6"/>
        <v>Limited</v>
      </c>
      <c r="AC432" s="134" t="str">
        <f>IF(OR(San[[#This Row],[Access_SL1]]="No data",San[[#This Row],[Use_SL1]]="No data",San[[#This Row],[Reliability_SL1]]="No data",San[[#This Row],[EnvPro_SL1]]="No data"),"Incomplete", "Complete")</f>
        <v>Incomplete</v>
      </c>
      <c r="AD432" s="176">
        <v>3.3125118303993943</v>
      </c>
      <c r="AE432" s="176">
        <v>0</v>
      </c>
      <c r="AF432" s="136">
        <v>6.5921042885712176</v>
      </c>
      <c r="AG432" s="136">
        <v>69.912255873195576</v>
      </c>
      <c r="AH432" s="136" t="s">
        <v>1601</v>
      </c>
      <c r="AW432" s="1">
        <f>IFERROR(VLOOKUP(San[[#This Row],[Access_SL1]],$AS$5:$AT$8,2,FALSE),"Error")</f>
        <v>1</v>
      </c>
      <c r="AX432" s="1">
        <f>IFERROR(VLOOKUP(San[[#This Row],[Use_SL1]],$AS$5:$AT$8,2,FALSE),"Error")</f>
        <v>3</v>
      </c>
      <c r="AY432" s="1" t="str">
        <f>IFERROR(VLOOKUP(San[[#This Row],[Use_SL2]],$AS$5:$AT$8,2,FALSE),"Error")</f>
        <v>Error</v>
      </c>
      <c r="AZ432" s="1" t="str">
        <f>IFERROR(VLOOKUP(San[[#This Row],[Reliability_SL1]],$AS$5:$AT$8,2,FALSE),"Error")</f>
        <v>Error</v>
      </c>
      <c r="BA432" s="1">
        <f>IFERROR(VLOOKUP(San[[#This Row],[EnvPro_SL1]],$AS$5:$AT$8,2,FALSE),"Error")</f>
        <v>2</v>
      </c>
    </row>
    <row r="433" spans="2:53">
      <c r="B433" s="133" t="s">
        <v>750</v>
      </c>
      <c r="C433" s="171" t="s">
        <v>1650</v>
      </c>
      <c r="D433" s="171" t="s">
        <v>1646</v>
      </c>
      <c r="E433" s="171" t="s">
        <v>166</v>
      </c>
      <c r="F433" s="172" t="s">
        <v>1621</v>
      </c>
      <c r="G433" s="173" t="s">
        <v>1896</v>
      </c>
      <c r="H433" s="50" t="s">
        <v>1783</v>
      </c>
      <c r="I433" s="50" t="s">
        <v>18</v>
      </c>
      <c r="J433" s="133" t="s">
        <v>1772</v>
      </c>
      <c r="K433" s="50" t="s">
        <v>1754</v>
      </c>
      <c r="L433" s="50" t="s">
        <v>1753</v>
      </c>
      <c r="M433" s="133" t="s">
        <v>1754</v>
      </c>
      <c r="N433" s="133" t="s">
        <v>1601</v>
      </c>
      <c r="O433" s="133" t="s">
        <v>1601</v>
      </c>
      <c r="P433" s="133" t="s">
        <v>1601</v>
      </c>
      <c r="Q433" s="133" t="s">
        <v>1755</v>
      </c>
      <c r="R433" s="142" t="s">
        <v>1601</v>
      </c>
      <c r="S433" s="174" t="s">
        <v>1601</v>
      </c>
      <c r="T433" s="175" t="s">
        <v>1754</v>
      </c>
      <c r="U433" s="133" t="s">
        <v>1756</v>
      </c>
      <c r="V433" s="133" t="s">
        <v>1754</v>
      </c>
      <c r="W433" s="133" t="str">
        <f>IF([Access_Indicator2]="Yes","No service",IF([Access_Indicator3]="Available", "Improved",IF([Access_Indicator4]="No", "Limited",IF(AND([Access_Indicator4]="yes", [Access_Indicator5]&lt;=[Access_Indicator6]),"Basic","Limited"))))</f>
        <v>Limited</v>
      </c>
      <c r="X433" s="133" t="str">
        <f>IF([Use_Indicator1]="", "Fill in data", IF([Use_Indicator1]="All", "Improved", IF([Use_Indicator1]="Some", "Basic", IF([Use_Indicator1]="No use", "No Service"))))</f>
        <v>Improved</v>
      </c>
      <c r="Y433" s="134" t="s">
        <v>1601</v>
      </c>
      <c r="Z433" s="134" t="str">
        <f>IF(S433="No data", "No Data", IF([Reliability_Indicator2]="Yes","No Service", IF(S433="Routine", "Improved", IF(S433="Unreliable", "Basic", IF(S433="No O&amp;M", "No service")))))</f>
        <v>No Data</v>
      </c>
      <c r="AA433" s="133" t="str">
        <f>IF([EnvPro_Indicator1]="", "Fill in data", IF([EnvPro_Indicator1]="Significant pollution", "No service", IF(AND([EnvPro_Indicator1]="Not polluting groundwater &amp; not untreated in river", [EnvPro_Indicator2]="No"),"Basic", IF([EnvPro_Indicator2]="Yes", "Improved"))))</f>
        <v>Basic</v>
      </c>
      <c r="AB433" s="134" t="str">
        <f t="shared" si="6"/>
        <v>Limited</v>
      </c>
      <c r="AC433" s="134" t="str">
        <f>IF(OR(San[[#This Row],[Access_SL1]]="No data",San[[#This Row],[Use_SL1]]="No data",San[[#This Row],[Reliability_SL1]]="No data",San[[#This Row],[EnvPro_SL1]]="No data"),"Incomplete", "Complete")</f>
        <v>Incomplete</v>
      </c>
      <c r="AD433" s="176">
        <v>3.3125118303993943</v>
      </c>
      <c r="AE433" s="176">
        <v>0</v>
      </c>
      <c r="AF433" s="136">
        <v>6.5921042885712176</v>
      </c>
      <c r="AG433" s="136">
        <v>147.18369657514859</v>
      </c>
      <c r="AH433" s="136" t="s">
        <v>1601</v>
      </c>
      <c r="AW433" s="1">
        <f>IFERROR(VLOOKUP(San[[#This Row],[Access_SL1]],$AS$5:$AT$8,2,FALSE),"Error")</f>
        <v>1</v>
      </c>
      <c r="AX433" s="1">
        <f>IFERROR(VLOOKUP(San[[#This Row],[Use_SL1]],$AS$5:$AT$8,2,FALSE),"Error")</f>
        <v>3</v>
      </c>
      <c r="AY433" s="1" t="str">
        <f>IFERROR(VLOOKUP(San[[#This Row],[Use_SL2]],$AS$5:$AT$8,2,FALSE),"Error")</f>
        <v>Error</v>
      </c>
      <c r="AZ433" s="1" t="str">
        <f>IFERROR(VLOOKUP(San[[#This Row],[Reliability_SL1]],$AS$5:$AT$8,2,FALSE),"Error")</f>
        <v>Error</v>
      </c>
      <c r="BA433" s="1">
        <f>IFERROR(VLOOKUP(San[[#This Row],[EnvPro_SL1]],$AS$5:$AT$8,2,FALSE),"Error")</f>
        <v>2</v>
      </c>
    </row>
    <row r="434" spans="2:53">
      <c r="B434" s="133" t="s">
        <v>751</v>
      </c>
      <c r="C434" s="171" t="s">
        <v>1650</v>
      </c>
      <c r="D434" s="171" t="s">
        <v>1646</v>
      </c>
      <c r="E434" s="171" t="s">
        <v>166</v>
      </c>
      <c r="F434" s="172" t="s">
        <v>1621</v>
      </c>
      <c r="G434" s="173" t="s">
        <v>1924</v>
      </c>
      <c r="H434" s="50" t="s">
        <v>1783</v>
      </c>
      <c r="I434" s="50" t="s">
        <v>18</v>
      </c>
      <c r="J434" s="133" t="s">
        <v>1772</v>
      </c>
      <c r="K434" s="50" t="s">
        <v>1754</v>
      </c>
      <c r="L434" s="50" t="s">
        <v>1753</v>
      </c>
      <c r="M434" s="133" t="s">
        <v>1754</v>
      </c>
      <c r="N434" s="133" t="s">
        <v>1601</v>
      </c>
      <c r="O434" s="133" t="s">
        <v>1601</v>
      </c>
      <c r="P434" s="133" t="s">
        <v>1601</v>
      </c>
      <c r="Q434" s="133" t="s">
        <v>1755</v>
      </c>
      <c r="R434" s="142" t="s">
        <v>1601</v>
      </c>
      <c r="S434" s="174" t="s">
        <v>1601</v>
      </c>
      <c r="T434" s="175" t="s">
        <v>1754</v>
      </c>
      <c r="U434" s="133" t="s">
        <v>1756</v>
      </c>
      <c r="V434" s="133" t="s">
        <v>1754</v>
      </c>
      <c r="W434" s="133" t="str">
        <f>IF([Access_Indicator2]="Yes","No service",IF([Access_Indicator3]="Available", "Improved",IF([Access_Indicator4]="No", "Limited",IF(AND([Access_Indicator4]="yes", [Access_Indicator5]&lt;=[Access_Indicator6]),"Basic","Limited"))))</f>
        <v>Limited</v>
      </c>
      <c r="X434" s="133" t="str">
        <f>IF([Use_Indicator1]="", "Fill in data", IF([Use_Indicator1]="All", "Improved", IF([Use_Indicator1]="Some", "Basic", IF([Use_Indicator1]="No use", "No Service"))))</f>
        <v>Improved</v>
      </c>
      <c r="Y434" s="134" t="s">
        <v>1601</v>
      </c>
      <c r="Z434" s="134" t="str">
        <f>IF(S434="No data", "No Data", IF([Reliability_Indicator2]="Yes","No Service", IF(S434="Routine", "Improved", IF(S434="Unreliable", "Basic", IF(S434="No O&amp;M", "No service")))))</f>
        <v>No Data</v>
      </c>
      <c r="AA434" s="133" t="str">
        <f>IF([EnvPro_Indicator1]="", "Fill in data", IF([EnvPro_Indicator1]="Significant pollution", "No service", IF(AND([EnvPro_Indicator1]="Not polluting groundwater &amp; not untreated in river", [EnvPro_Indicator2]="No"),"Basic", IF([EnvPro_Indicator2]="Yes", "Improved"))))</f>
        <v>Basic</v>
      </c>
      <c r="AB434" s="134" t="str">
        <f t="shared" si="6"/>
        <v>Limited</v>
      </c>
      <c r="AC434" s="134" t="str">
        <f>IF(OR(San[[#This Row],[Access_SL1]]="No data",San[[#This Row],[Use_SL1]]="No data",San[[#This Row],[Reliability_SL1]]="No data",San[[#This Row],[EnvPro_SL1]]="No data"),"Incomplete", "Complete")</f>
        <v>Incomplete</v>
      </c>
      <c r="AD434" s="176">
        <v>3.3125118303993943</v>
      </c>
      <c r="AE434" s="176">
        <v>0</v>
      </c>
      <c r="AF434" s="136">
        <v>6.5921042885712176</v>
      </c>
      <c r="AG434" s="136">
        <v>33.116331729408429</v>
      </c>
      <c r="AH434" s="136" t="s">
        <v>1601</v>
      </c>
      <c r="AW434" s="1">
        <f>IFERROR(VLOOKUP(San[[#This Row],[Access_SL1]],$AS$5:$AT$8,2,FALSE),"Error")</f>
        <v>1</v>
      </c>
      <c r="AX434" s="1">
        <f>IFERROR(VLOOKUP(San[[#This Row],[Use_SL1]],$AS$5:$AT$8,2,FALSE),"Error")</f>
        <v>3</v>
      </c>
      <c r="AY434" s="1" t="str">
        <f>IFERROR(VLOOKUP(San[[#This Row],[Use_SL2]],$AS$5:$AT$8,2,FALSE),"Error")</f>
        <v>Error</v>
      </c>
      <c r="AZ434" s="1" t="str">
        <f>IFERROR(VLOOKUP(San[[#This Row],[Reliability_SL1]],$AS$5:$AT$8,2,FALSE),"Error")</f>
        <v>Error</v>
      </c>
      <c r="BA434" s="1">
        <f>IFERROR(VLOOKUP(San[[#This Row],[EnvPro_SL1]],$AS$5:$AT$8,2,FALSE),"Error")</f>
        <v>2</v>
      </c>
    </row>
    <row r="435" spans="2:53">
      <c r="B435" s="133" t="s">
        <v>752</v>
      </c>
      <c r="C435" s="171" t="s">
        <v>1650</v>
      </c>
      <c r="D435" s="171" t="s">
        <v>1646</v>
      </c>
      <c r="E435" s="171" t="s">
        <v>166</v>
      </c>
      <c r="F435" s="172" t="s">
        <v>1621</v>
      </c>
      <c r="G435" s="173" t="s">
        <v>1897</v>
      </c>
      <c r="H435" s="50" t="s">
        <v>1786</v>
      </c>
      <c r="I435" s="50" t="s">
        <v>18</v>
      </c>
      <c r="J435" s="133" t="s">
        <v>1772</v>
      </c>
      <c r="K435" s="50" t="s">
        <v>1754</v>
      </c>
      <c r="L435" s="50" t="s">
        <v>1753</v>
      </c>
      <c r="M435" s="133" t="s">
        <v>1754</v>
      </c>
      <c r="N435" s="133" t="s">
        <v>1601</v>
      </c>
      <c r="O435" s="133" t="s">
        <v>1601</v>
      </c>
      <c r="P435" s="133" t="s">
        <v>1601</v>
      </c>
      <c r="Q435" s="133" t="s">
        <v>1755</v>
      </c>
      <c r="R435" s="142" t="s">
        <v>1601</v>
      </c>
      <c r="S435" s="174" t="s">
        <v>1601</v>
      </c>
      <c r="T435" s="175" t="s">
        <v>1754</v>
      </c>
      <c r="U435" s="133" t="s">
        <v>1756</v>
      </c>
      <c r="V435" s="133" t="s">
        <v>1754</v>
      </c>
      <c r="W435" s="133" t="str">
        <f>IF([Access_Indicator2]="Yes","No service",IF([Access_Indicator3]="Available", "Improved",IF([Access_Indicator4]="No", "Limited",IF(AND([Access_Indicator4]="yes", [Access_Indicator5]&lt;=[Access_Indicator6]),"Basic","Limited"))))</f>
        <v>Limited</v>
      </c>
      <c r="X435" s="133" t="str">
        <f>IF([Use_Indicator1]="", "Fill in data", IF([Use_Indicator1]="All", "Improved", IF([Use_Indicator1]="Some", "Basic", IF([Use_Indicator1]="No use", "No Service"))))</f>
        <v>Improved</v>
      </c>
      <c r="Y435" s="134" t="s">
        <v>1601</v>
      </c>
      <c r="Z435" s="134" t="str">
        <f>IF(S435="No data", "No Data", IF([Reliability_Indicator2]="Yes","No Service", IF(S435="Routine", "Improved", IF(S435="Unreliable", "Basic", IF(S435="No O&amp;M", "No service")))))</f>
        <v>No Data</v>
      </c>
      <c r="AA435" s="133" t="str">
        <f>IF([EnvPro_Indicator1]="", "Fill in data", IF([EnvPro_Indicator1]="Significant pollution", "No service", IF(AND([EnvPro_Indicator1]="Not polluting groundwater &amp; not untreated in river", [EnvPro_Indicator2]="No"),"Basic", IF([EnvPro_Indicator2]="Yes", "Improved"))))</f>
        <v>Basic</v>
      </c>
      <c r="AB435" s="134" t="str">
        <f t="shared" si="6"/>
        <v>Limited</v>
      </c>
      <c r="AC435" s="134" t="str">
        <f>IF(OR(San[[#This Row],[Access_SL1]]="No data",San[[#This Row],[Use_SL1]]="No data",San[[#This Row],[Reliability_SL1]]="No data",San[[#This Row],[EnvPro_SL1]]="No data"),"Incomplete", "Complete")</f>
        <v>Incomplete</v>
      </c>
      <c r="AD435" s="176">
        <v>3.3125118303993943</v>
      </c>
      <c r="AE435" s="176">
        <v>0</v>
      </c>
      <c r="AF435" s="136">
        <v>6.5921042885712176</v>
      </c>
      <c r="AG435" s="136">
        <v>44.155108972544575</v>
      </c>
      <c r="AH435" s="136" t="s">
        <v>1601</v>
      </c>
      <c r="AW435" s="1">
        <f>IFERROR(VLOOKUP(San[[#This Row],[Access_SL1]],$AS$5:$AT$8,2,FALSE),"Error")</f>
        <v>1</v>
      </c>
      <c r="AX435" s="1">
        <f>IFERROR(VLOOKUP(San[[#This Row],[Use_SL1]],$AS$5:$AT$8,2,FALSE),"Error")</f>
        <v>3</v>
      </c>
      <c r="AY435" s="1" t="str">
        <f>IFERROR(VLOOKUP(San[[#This Row],[Use_SL2]],$AS$5:$AT$8,2,FALSE),"Error")</f>
        <v>Error</v>
      </c>
      <c r="AZ435" s="1" t="str">
        <f>IFERROR(VLOOKUP(San[[#This Row],[Reliability_SL1]],$AS$5:$AT$8,2,FALSE),"Error")</f>
        <v>Error</v>
      </c>
      <c r="BA435" s="1">
        <f>IFERROR(VLOOKUP(San[[#This Row],[EnvPro_SL1]],$AS$5:$AT$8,2,FALSE),"Error")</f>
        <v>2</v>
      </c>
    </row>
    <row r="436" spans="2:53">
      <c r="B436" s="133" t="s">
        <v>753</v>
      </c>
      <c r="C436" s="171" t="s">
        <v>1650</v>
      </c>
      <c r="D436" s="171" t="s">
        <v>1646</v>
      </c>
      <c r="E436" s="171" t="s">
        <v>166</v>
      </c>
      <c r="F436" s="172" t="s">
        <v>1621</v>
      </c>
      <c r="G436" s="173" t="s">
        <v>1898</v>
      </c>
      <c r="H436" s="50" t="s">
        <v>1783</v>
      </c>
      <c r="I436" s="50" t="s">
        <v>18</v>
      </c>
      <c r="J436" s="133" t="s">
        <v>1772</v>
      </c>
      <c r="K436" s="50" t="s">
        <v>1754</v>
      </c>
      <c r="L436" s="50" t="s">
        <v>1753</v>
      </c>
      <c r="M436" s="133" t="s">
        <v>1754</v>
      </c>
      <c r="N436" s="133" t="s">
        <v>1601</v>
      </c>
      <c r="O436" s="133" t="s">
        <v>1601</v>
      </c>
      <c r="P436" s="133" t="s">
        <v>1601</v>
      </c>
      <c r="Q436" s="133" t="s">
        <v>1755</v>
      </c>
      <c r="R436" s="142" t="s">
        <v>1601</v>
      </c>
      <c r="S436" s="174" t="s">
        <v>1601</v>
      </c>
      <c r="T436" s="175" t="s">
        <v>1754</v>
      </c>
      <c r="U436" s="133" t="s">
        <v>1756</v>
      </c>
      <c r="V436" s="133" t="s">
        <v>1754</v>
      </c>
      <c r="W436" s="133" t="str">
        <f>IF([Access_Indicator2]="Yes","No service",IF([Access_Indicator3]="Available", "Improved",IF([Access_Indicator4]="No", "Limited",IF(AND([Access_Indicator4]="yes", [Access_Indicator5]&lt;=[Access_Indicator6]),"Basic","Limited"))))</f>
        <v>Limited</v>
      </c>
      <c r="X436" s="133" t="str">
        <f>IF([Use_Indicator1]="", "Fill in data", IF([Use_Indicator1]="All", "Improved", IF([Use_Indicator1]="Some", "Basic", IF([Use_Indicator1]="No use", "No Service"))))</f>
        <v>Improved</v>
      </c>
      <c r="Y436" s="134" t="s">
        <v>1601</v>
      </c>
      <c r="Z436" s="134" t="str">
        <f>IF(S436="No data", "No Data", IF([Reliability_Indicator2]="Yes","No Service", IF(S436="Routine", "Improved", IF(S436="Unreliable", "Basic", IF(S436="No O&amp;M", "No service")))))</f>
        <v>No Data</v>
      </c>
      <c r="AA436" s="133" t="str">
        <f>IF([EnvPro_Indicator1]="", "Fill in data", IF([EnvPro_Indicator1]="Significant pollution", "No service", IF(AND([EnvPro_Indicator1]="Not polluting groundwater &amp; not untreated in river", [EnvPro_Indicator2]="No"),"Basic", IF([EnvPro_Indicator2]="Yes", "Improved"))))</f>
        <v>Basic</v>
      </c>
      <c r="AB436" s="134" t="str">
        <f t="shared" si="6"/>
        <v>Limited</v>
      </c>
      <c r="AC436" s="134" t="str">
        <f>IF(OR(San[[#This Row],[Access_SL1]]="No data",San[[#This Row],[Use_SL1]]="No data",San[[#This Row],[Reliability_SL1]]="No data",San[[#This Row],[EnvPro_SL1]]="No data"),"Incomplete", "Complete")</f>
        <v>Incomplete</v>
      </c>
      <c r="AD436" s="176">
        <v>3.3125118303993943</v>
      </c>
      <c r="AE436" s="176">
        <v>0</v>
      </c>
      <c r="AF436" s="136">
        <v>6.5921042885712176</v>
      </c>
      <c r="AG436" s="136">
        <v>3.2707475862502751</v>
      </c>
      <c r="AH436" s="136" t="s">
        <v>1601</v>
      </c>
      <c r="AW436" s="1">
        <f>IFERROR(VLOOKUP(San[[#This Row],[Access_SL1]],$AS$5:$AT$8,2,FALSE),"Error")</f>
        <v>1</v>
      </c>
      <c r="AX436" s="1">
        <f>IFERROR(VLOOKUP(San[[#This Row],[Use_SL1]],$AS$5:$AT$8,2,FALSE),"Error")</f>
        <v>3</v>
      </c>
      <c r="AY436" s="1" t="str">
        <f>IFERROR(VLOOKUP(San[[#This Row],[Use_SL2]],$AS$5:$AT$8,2,FALSE),"Error")</f>
        <v>Error</v>
      </c>
      <c r="AZ436" s="1" t="str">
        <f>IFERROR(VLOOKUP(San[[#This Row],[Reliability_SL1]],$AS$5:$AT$8,2,FALSE),"Error")</f>
        <v>Error</v>
      </c>
      <c r="BA436" s="1">
        <f>IFERROR(VLOOKUP(San[[#This Row],[EnvPro_SL1]],$AS$5:$AT$8,2,FALSE),"Error")</f>
        <v>2</v>
      </c>
    </row>
    <row r="437" spans="2:53">
      <c r="B437" s="133" t="s">
        <v>745</v>
      </c>
      <c r="C437" s="171" t="s">
        <v>1650</v>
      </c>
      <c r="D437" s="171" t="s">
        <v>1646</v>
      </c>
      <c r="E437" s="171" t="s">
        <v>166</v>
      </c>
      <c r="F437" s="172" t="s">
        <v>1621</v>
      </c>
      <c r="G437" s="173" t="s">
        <v>1824</v>
      </c>
      <c r="H437" s="50" t="s">
        <v>1783</v>
      </c>
      <c r="I437" s="50" t="s">
        <v>18</v>
      </c>
      <c r="J437" s="133" t="s">
        <v>1774</v>
      </c>
      <c r="K437" s="50" t="s">
        <v>1754</v>
      </c>
      <c r="L437" s="50" t="s">
        <v>1776</v>
      </c>
      <c r="M437" s="133" t="s">
        <v>1752</v>
      </c>
      <c r="N437" s="133" t="s">
        <v>1601</v>
      </c>
      <c r="O437" s="133" t="s">
        <v>1601</v>
      </c>
      <c r="P437" s="133" t="s">
        <v>1601</v>
      </c>
      <c r="Q437" s="133" t="s">
        <v>1755</v>
      </c>
      <c r="R437" s="142" t="s">
        <v>1601</v>
      </c>
      <c r="S437" s="174" t="s">
        <v>1908</v>
      </c>
      <c r="T437" s="175" t="s">
        <v>1754</v>
      </c>
      <c r="U437" s="133" t="s">
        <v>1756</v>
      </c>
      <c r="V437" s="133" t="s">
        <v>1754</v>
      </c>
      <c r="W437" s="133" t="str">
        <f>IF([Access_Indicator2]="Yes","No service",IF([Access_Indicator3]="Available", "Improved",IF([Access_Indicator4]="No", "Limited",IF(AND([Access_Indicator4]="yes", [Access_Indicator5]&lt;=[Access_Indicator6]),"Basic","Limited"))))</f>
        <v>Improved</v>
      </c>
      <c r="X437" s="133" t="str">
        <f>IF([Use_Indicator1]="", "Fill in data", IF([Use_Indicator1]="All", "Improved", IF([Use_Indicator1]="Some", "Basic", IF([Use_Indicator1]="No use", "No Service"))))</f>
        <v>Improved</v>
      </c>
      <c r="Y437" s="134" t="s">
        <v>1601</v>
      </c>
      <c r="Z437" s="134" t="str">
        <f>IF(S437="No data", "No Data", IF([Reliability_Indicator2]="Yes","No Service", IF(S437="Routine", "Improved", IF(S437="Unreliable", "Basic", IF(S437="No O&amp;M", "No service")))))</f>
        <v>Basic</v>
      </c>
      <c r="AA437" s="133" t="str">
        <f>IF([EnvPro_Indicator1]="", "Fill in data", IF([EnvPro_Indicator1]="Significant pollution", "No service", IF(AND([EnvPro_Indicator1]="Not polluting groundwater &amp; not untreated in river", [EnvPro_Indicator2]="No"),"Basic", IF([EnvPro_Indicator2]="Yes", "Improved"))))</f>
        <v>Basic</v>
      </c>
      <c r="AB437" s="134" t="str">
        <f t="shared" si="6"/>
        <v>Basic</v>
      </c>
      <c r="AC437" s="134" t="str">
        <f>IF(OR(San[[#This Row],[Access_SL1]]="No data",San[[#This Row],[Use_SL1]]="No data",San[[#This Row],[Reliability_SL1]]="No data",San[[#This Row],[EnvPro_SL1]]="No data"),"Incomplete", "Complete")</f>
        <v>Complete</v>
      </c>
      <c r="AD437" s="176">
        <v>3.3125118303993943</v>
      </c>
      <c r="AE437" s="176">
        <v>0</v>
      </c>
      <c r="AF437" s="136">
        <v>6.5921042885712176</v>
      </c>
      <c r="AG437" s="136">
        <v>117.74695726011888</v>
      </c>
      <c r="AH437" s="136">
        <v>50.948202660628368</v>
      </c>
      <c r="AW437" s="1">
        <f>IFERROR(VLOOKUP(San[[#This Row],[Access_SL1]],$AS$5:$AT$8,2,FALSE),"Error")</f>
        <v>3</v>
      </c>
      <c r="AX437" s="1">
        <f>IFERROR(VLOOKUP(San[[#This Row],[Use_SL1]],$AS$5:$AT$8,2,FALSE),"Error")</f>
        <v>3</v>
      </c>
      <c r="AY437" s="1" t="str">
        <f>IFERROR(VLOOKUP(San[[#This Row],[Use_SL2]],$AS$5:$AT$8,2,FALSE),"Error")</f>
        <v>Error</v>
      </c>
      <c r="AZ437" s="1">
        <f>IFERROR(VLOOKUP(San[[#This Row],[Reliability_SL1]],$AS$5:$AT$8,2,FALSE),"Error")</f>
        <v>2</v>
      </c>
      <c r="BA437" s="1">
        <f>IFERROR(VLOOKUP(San[[#This Row],[EnvPro_SL1]],$AS$5:$AT$8,2,FALSE),"Error")</f>
        <v>2</v>
      </c>
    </row>
    <row r="438" spans="2:53">
      <c r="B438" s="133" t="s">
        <v>754</v>
      </c>
      <c r="C438" s="171" t="s">
        <v>1650</v>
      </c>
      <c r="D438" s="171" t="s">
        <v>1646</v>
      </c>
      <c r="E438" s="171" t="s">
        <v>166</v>
      </c>
      <c r="F438" s="172" t="s">
        <v>1621</v>
      </c>
      <c r="G438" s="173" t="s">
        <v>1826</v>
      </c>
      <c r="H438" s="50" t="s">
        <v>1786</v>
      </c>
      <c r="I438" s="50" t="s">
        <v>18</v>
      </c>
      <c r="J438" s="133" t="s">
        <v>1772</v>
      </c>
      <c r="K438" s="50" t="s">
        <v>1754</v>
      </c>
      <c r="L438" s="50" t="s">
        <v>1753</v>
      </c>
      <c r="M438" s="133" t="s">
        <v>1754</v>
      </c>
      <c r="N438" s="133" t="s">
        <v>1601</v>
      </c>
      <c r="O438" s="133" t="s">
        <v>1601</v>
      </c>
      <c r="P438" s="133" t="s">
        <v>1601</v>
      </c>
      <c r="Q438" s="133" t="s">
        <v>1755</v>
      </c>
      <c r="R438" s="142" t="s">
        <v>1601</v>
      </c>
      <c r="S438" s="174" t="s">
        <v>1601</v>
      </c>
      <c r="T438" s="175" t="s">
        <v>1754</v>
      </c>
      <c r="U438" s="133" t="s">
        <v>1756</v>
      </c>
      <c r="V438" s="133" t="s">
        <v>1754</v>
      </c>
      <c r="W438" s="133" t="str">
        <f>IF([Access_Indicator2]="Yes","No service",IF([Access_Indicator3]="Available", "Improved",IF([Access_Indicator4]="No", "Limited",IF(AND([Access_Indicator4]="yes", [Access_Indicator5]&lt;=[Access_Indicator6]),"Basic","Limited"))))</f>
        <v>Limited</v>
      </c>
      <c r="X438" s="133" t="str">
        <f>IF([Use_Indicator1]="", "Fill in data", IF([Use_Indicator1]="All", "Improved", IF([Use_Indicator1]="Some", "Basic", IF([Use_Indicator1]="No use", "No Service"))))</f>
        <v>Improved</v>
      </c>
      <c r="Y438" s="134" t="s">
        <v>1601</v>
      </c>
      <c r="Z438" s="134" t="str">
        <f>IF(S438="No data", "No Data", IF([Reliability_Indicator2]="Yes","No Service", IF(S438="Routine", "Improved", IF(S438="Unreliable", "Basic", IF(S438="No O&amp;M", "No service")))))</f>
        <v>No Data</v>
      </c>
      <c r="AA438" s="133" t="str">
        <f>IF([EnvPro_Indicator1]="", "Fill in data", IF([EnvPro_Indicator1]="Significant pollution", "No service", IF(AND([EnvPro_Indicator1]="Not polluting groundwater &amp; not untreated in river", [EnvPro_Indicator2]="No"),"Basic", IF([EnvPro_Indicator2]="Yes", "Improved"))))</f>
        <v>Basic</v>
      </c>
      <c r="AB438" s="134" t="str">
        <f t="shared" si="6"/>
        <v>Limited</v>
      </c>
      <c r="AC438" s="134" t="str">
        <f>IF(OR(San[[#This Row],[Access_SL1]]="No data",San[[#This Row],[Use_SL1]]="No data",San[[#This Row],[Reliability_SL1]]="No data",San[[#This Row],[EnvPro_SL1]]="No data"),"Incomplete", "Complete")</f>
        <v>Incomplete</v>
      </c>
      <c r="AD438" s="176">
        <v>3.3125118303993943</v>
      </c>
      <c r="AE438" s="176">
        <v>0</v>
      </c>
      <c r="AF438" s="136">
        <v>6.5921042885712176</v>
      </c>
      <c r="AG438" s="136">
        <v>63.472969148032831</v>
      </c>
      <c r="AH438" s="136" t="s">
        <v>1601</v>
      </c>
      <c r="AW438" s="1">
        <f>IFERROR(VLOOKUP(San[[#This Row],[Access_SL1]],$AS$5:$AT$8,2,FALSE),"Error")</f>
        <v>1</v>
      </c>
      <c r="AX438" s="1">
        <f>IFERROR(VLOOKUP(San[[#This Row],[Use_SL1]],$AS$5:$AT$8,2,FALSE),"Error")</f>
        <v>3</v>
      </c>
      <c r="AY438" s="1" t="str">
        <f>IFERROR(VLOOKUP(San[[#This Row],[Use_SL2]],$AS$5:$AT$8,2,FALSE),"Error")</f>
        <v>Error</v>
      </c>
      <c r="AZ438" s="1" t="str">
        <f>IFERROR(VLOOKUP(San[[#This Row],[Reliability_SL1]],$AS$5:$AT$8,2,FALSE),"Error")</f>
        <v>Error</v>
      </c>
      <c r="BA438" s="1">
        <f>IFERROR(VLOOKUP(San[[#This Row],[EnvPro_SL1]],$AS$5:$AT$8,2,FALSE),"Error")</f>
        <v>2</v>
      </c>
    </row>
    <row r="439" spans="2:53">
      <c r="B439" s="133" t="s">
        <v>755</v>
      </c>
      <c r="C439" s="171" t="s">
        <v>1650</v>
      </c>
      <c r="D439" s="171" t="s">
        <v>1646</v>
      </c>
      <c r="E439" s="171" t="s">
        <v>166</v>
      </c>
      <c r="F439" s="172" t="s">
        <v>1621</v>
      </c>
      <c r="G439" s="173" t="s">
        <v>1827</v>
      </c>
      <c r="H439" s="50" t="s">
        <v>1783</v>
      </c>
      <c r="I439" s="50" t="s">
        <v>18</v>
      </c>
      <c r="J439" s="133" t="s">
        <v>1774</v>
      </c>
      <c r="K439" s="50" t="s">
        <v>1754</v>
      </c>
      <c r="L439" s="50" t="s">
        <v>1776</v>
      </c>
      <c r="M439" s="133" t="s">
        <v>1752</v>
      </c>
      <c r="N439" s="133" t="s">
        <v>1601</v>
      </c>
      <c r="O439" s="133" t="s">
        <v>1601</v>
      </c>
      <c r="P439" s="133" t="s">
        <v>1601</v>
      </c>
      <c r="Q439" s="133" t="s">
        <v>1755</v>
      </c>
      <c r="R439" s="142" t="s">
        <v>1601</v>
      </c>
      <c r="S439" s="174" t="s">
        <v>1801</v>
      </c>
      <c r="T439" s="175" t="s">
        <v>1754</v>
      </c>
      <c r="U439" s="133" t="s">
        <v>1756</v>
      </c>
      <c r="V439" s="133" t="s">
        <v>1754</v>
      </c>
      <c r="W439" s="133" t="str">
        <f>IF([Access_Indicator2]="Yes","No service",IF([Access_Indicator3]="Available", "Improved",IF([Access_Indicator4]="No", "Limited",IF(AND([Access_Indicator4]="yes", [Access_Indicator5]&lt;=[Access_Indicator6]),"Basic","Limited"))))</f>
        <v>Improved</v>
      </c>
      <c r="X439" s="133" t="str">
        <f>IF([Use_Indicator1]="", "Fill in data", IF([Use_Indicator1]="All", "Improved", IF([Use_Indicator1]="Some", "Basic", IF([Use_Indicator1]="No use", "No Service"))))</f>
        <v>Improved</v>
      </c>
      <c r="Y439" s="134" t="s">
        <v>1601</v>
      </c>
      <c r="Z439" s="134" t="str">
        <f>IF(S439="No data", "No Data", IF([Reliability_Indicator2]="Yes","No Service", IF(S439="Routine", "Improved", IF(S439="Unreliable", "Basic", IF(S439="No O&amp;M", "No service")))))</f>
        <v>Basic</v>
      </c>
      <c r="AA439" s="133" t="str">
        <f>IF([EnvPro_Indicator1]="", "Fill in data", IF([EnvPro_Indicator1]="Significant pollution", "No service", IF(AND([EnvPro_Indicator1]="Not polluting groundwater &amp; not untreated in river", [EnvPro_Indicator2]="No"),"Basic", IF([EnvPro_Indicator2]="Yes", "Improved"))))</f>
        <v>Basic</v>
      </c>
      <c r="AB439" s="134" t="str">
        <f t="shared" si="6"/>
        <v>Basic</v>
      </c>
      <c r="AC439" s="134" t="str">
        <f>IF(OR(San[[#This Row],[Access_SL1]]="No data",San[[#This Row],[Use_SL1]]="No data",San[[#This Row],[Reliability_SL1]]="No data",San[[#This Row],[EnvPro_SL1]]="No data"),"Incomplete", "Complete")</f>
        <v>Complete</v>
      </c>
      <c r="AD439" s="176">
        <v>3.3125118303993943</v>
      </c>
      <c r="AE439" s="176">
        <v>0</v>
      </c>
      <c r="AF439" s="136">
        <v>6.5921042885712176</v>
      </c>
      <c r="AG439" s="136">
        <v>110.38777243136146</v>
      </c>
      <c r="AH439" s="136" t="s">
        <v>1601</v>
      </c>
      <c r="AW439" s="1">
        <f>IFERROR(VLOOKUP(San[[#This Row],[Access_SL1]],$AS$5:$AT$8,2,FALSE),"Error")</f>
        <v>3</v>
      </c>
      <c r="AX439" s="1">
        <f>IFERROR(VLOOKUP(San[[#This Row],[Use_SL1]],$AS$5:$AT$8,2,FALSE),"Error")</f>
        <v>3</v>
      </c>
      <c r="AY439" s="1" t="str">
        <f>IFERROR(VLOOKUP(San[[#This Row],[Use_SL2]],$AS$5:$AT$8,2,FALSE),"Error")</f>
        <v>Error</v>
      </c>
      <c r="AZ439" s="1">
        <f>IFERROR(VLOOKUP(San[[#This Row],[Reliability_SL1]],$AS$5:$AT$8,2,FALSE),"Error")</f>
        <v>2</v>
      </c>
      <c r="BA439" s="1">
        <f>IFERROR(VLOOKUP(San[[#This Row],[EnvPro_SL1]],$AS$5:$AT$8,2,FALSE),"Error")</f>
        <v>2</v>
      </c>
    </row>
    <row r="440" spans="2:53">
      <c r="B440" s="133" t="s">
        <v>756</v>
      </c>
      <c r="C440" s="171" t="s">
        <v>1650</v>
      </c>
      <c r="D440" s="171" t="s">
        <v>1646</v>
      </c>
      <c r="E440" s="171" t="s">
        <v>166</v>
      </c>
      <c r="F440" s="172" t="s">
        <v>1621</v>
      </c>
      <c r="G440" s="173" t="s">
        <v>1830</v>
      </c>
      <c r="H440" s="50" t="s">
        <v>1783</v>
      </c>
      <c r="I440" s="50" t="s">
        <v>18</v>
      </c>
      <c r="J440" s="133" t="s">
        <v>1772</v>
      </c>
      <c r="K440" s="50" t="s">
        <v>1754</v>
      </c>
      <c r="L440" s="50" t="s">
        <v>1753</v>
      </c>
      <c r="M440" s="133" t="s">
        <v>1754</v>
      </c>
      <c r="N440" s="133" t="s">
        <v>1601</v>
      </c>
      <c r="O440" s="133" t="s">
        <v>1601</v>
      </c>
      <c r="P440" s="133" t="s">
        <v>1601</v>
      </c>
      <c r="Q440" s="133" t="s">
        <v>1755</v>
      </c>
      <c r="R440" s="142" t="s">
        <v>1601</v>
      </c>
      <c r="S440" s="174" t="s">
        <v>1601</v>
      </c>
      <c r="T440" s="175" t="s">
        <v>1754</v>
      </c>
      <c r="U440" s="133" t="s">
        <v>1756</v>
      </c>
      <c r="V440" s="133" t="s">
        <v>1754</v>
      </c>
      <c r="W440" s="133" t="str">
        <f>IF([Access_Indicator2]="Yes","No service",IF([Access_Indicator3]="Available", "Improved",IF([Access_Indicator4]="No", "Limited",IF(AND([Access_Indicator4]="yes", [Access_Indicator5]&lt;=[Access_Indicator6]),"Basic","Limited"))))</f>
        <v>Limited</v>
      </c>
      <c r="X440" s="133" t="str">
        <f>IF([Use_Indicator1]="", "Fill in data", IF([Use_Indicator1]="All", "Improved", IF([Use_Indicator1]="Some", "Basic", IF([Use_Indicator1]="No use", "No Service"))))</f>
        <v>Improved</v>
      </c>
      <c r="Y440" s="134" t="s">
        <v>1601</v>
      </c>
      <c r="Z440" s="134" t="str">
        <f>IF(S440="No data", "No Data", IF([Reliability_Indicator2]="Yes","No Service", IF(S440="Routine", "Improved", IF(S440="Unreliable", "Basic", IF(S440="No O&amp;M", "No service")))))</f>
        <v>No Data</v>
      </c>
      <c r="AA440" s="133" t="str">
        <f>IF([EnvPro_Indicator1]="", "Fill in data", IF([EnvPro_Indicator1]="Significant pollution", "No service", IF(AND([EnvPro_Indicator1]="Not polluting groundwater &amp; not untreated in river", [EnvPro_Indicator2]="No"),"Basic", IF([EnvPro_Indicator2]="Yes", "Improved"))))</f>
        <v>Basic</v>
      </c>
      <c r="AB440" s="134" t="str">
        <f t="shared" si="6"/>
        <v>Limited</v>
      </c>
      <c r="AC440" s="134" t="str">
        <f>IF(OR(San[[#This Row],[Access_SL1]]="No data",San[[#This Row],[Use_SL1]]="No data",San[[#This Row],[Reliability_SL1]]="No data",San[[#This Row],[EnvPro_SL1]]="No data"),"Incomplete", "Complete")</f>
        <v>Incomplete</v>
      </c>
      <c r="AD440" s="176">
        <v>3.3125118303993943</v>
      </c>
      <c r="AE440" s="176">
        <v>0</v>
      </c>
      <c r="AF440" s="136">
        <v>6.5921042885712176</v>
      </c>
      <c r="AG440" s="136">
        <v>80.951033116331729</v>
      </c>
      <c r="AH440" s="136" t="s">
        <v>1601</v>
      </c>
      <c r="AW440" s="1">
        <f>IFERROR(VLOOKUP(San[[#This Row],[Access_SL1]],$AS$5:$AT$8,2,FALSE),"Error")</f>
        <v>1</v>
      </c>
      <c r="AX440" s="1">
        <f>IFERROR(VLOOKUP(San[[#This Row],[Use_SL1]],$AS$5:$AT$8,2,FALSE),"Error")</f>
        <v>3</v>
      </c>
      <c r="AY440" s="1" t="str">
        <f>IFERROR(VLOOKUP(San[[#This Row],[Use_SL2]],$AS$5:$AT$8,2,FALSE),"Error")</f>
        <v>Error</v>
      </c>
      <c r="AZ440" s="1" t="str">
        <f>IFERROR(VLOOKUP(San[[#This Row],[Reliability_SL1]],$AS$5:$AT$8,2,FALSE),"Error")</f>
        <v>Error</v>
      </c>
      <c r="BA440" s="1">
        <f>IFERROR(VLOOKUP(San[[#This Row],[EnvPro_SL1]],$AS$5:$AT$8,2,FALSE),"Error")</f>
        <v>2</v>
      </c>
    </row>
    <row r="441" spans="2:53">
      <c r="B441" s="133" t="s">
        <v>757</v>
      </c>
      <c r="C441" s="171" t="s">
        <v>1650</v>
      </c>
      <c r="D441" s="171" t="s">
        <v>1646</v>
      </c>
      <c r="E441" s="171" t="s">
        <v>166</v>
      </c>
      <c r="F441" s="172" t="s">
        <v>1621</v>
      </c>
      <c r="G441" s="173" t="s">
        <v>1832</v>
      </c>
      <c r="H441" s="50" t="s">
        <v>1783</v>
      </c>
      <c r="I441" s="50" t="s">
        <v>18</v>
      </c>
      <c r="J441" s="133" t="s">
        <v>1772</v>
      </c>
      <c r="K441" s="50" t="s">
        <v>1754</v>
      </c>
      <c r="L441" s="50" t="s">
        <v>1753</v>
      </c>
      <c r="M441" s="133" t="s">
        <v>1754</v>
      </c>
      <c r="N441" s="133" t="s">
        <v>1601</v>
      </c>
      <c r="O441" s="133" t="s">
        <v>1601</v>
      </c>
      <c r="P441" s="133" t="s">
        <v>1601</v>
      </c>
      <c r="Q441" s="133" t="s">
        <v>1755</v>
      </c>
      <c r="R441" s="142" t="s">
        <v>1601</v>
      </c>
      <c r="S441" s="174" t="s">
        <v>1601</v>
      </c>
      <c r="T441" s="175" t="s">
        <v>1754</v>
      </c>
      <c r="U441" s="133" t="s">
        <v>1756</v>
      </c>
      <c r="V441" s="133" t="s">
        <v>1754</v>
      </c>
      <c r="W441" s="133" t="str">
        <f>IF([Access_Indicator2]="Yes","No service",IF([Access_Indicator3]="Available", "Improved",IF([Access_Indicator4]="No", "Limited",IF(AND([Access_Indicator4]="yes", [Access_Indicator5]&lt;=[Access_Indicator6]),"Basic","Limited"))))</f>
        <v>Limited</v>
      </c>
      <c r="X441" s="133" t="str">
        <f>IF([Use_Indicator1]="", "Fill in data", IF([Use_Indicator1]="All", "Improved", IF([Use_Indicator1]="Some", "Basic", IF([Use_Indicator1]="No use", "No Service"))))</f>
        <v>Improved</v>
      </c>
      <c r="Y441" s="134" t="s">
        <v>1601</v>
      </c>
      <c r="Z441" s="134" t="str">
        <f>IF(S441="No data", "No Data", IF([Reliability_Indicator2]="Yes","No Service", IF(S441="Routine", "Improved", IF(S441="Unreliable", "Basic", IF(S441="No O&amp;M", "No service")))))</f>
        <v>No Data</v>
      </c>
      <c r="AA441" s="133" t="str">
        <f>IF([EnvPro_Indicator1]="", "Fill in data", IF([EnvPro_Indicator1]="Significant pollution", "No service", IF(AND([EnvPro_Indicator1]="Not polluting groundwater &amp; not untreated in river", [EnvPro_Indicator2]="No"),"Basic", IF([EnvPro_Indicator2]="Yes", "Improved"))))</f>
        <v>Basic</v>
      </c>
      <c r="AB441" s="134" t="str">
        <f t="shared" si="6"/>
        <v>Limited</v>
      </c>
      <c r="AC441" s="134" t="str">
        <f>IF(OR(San[[#This Row],[Access_SL1]]="No data",San[[#This Row],[Use_SL1]]="No data",San[[#This Row],[Reliability_SL1]]="No data",San[[#This Row],[EnvPro_SL1]]="No data"),"Incomplete", "Complete")</f>
        <v>Incomplete</v>
      </c>
      <c r="AD441" s="176">
        <v>3.3125118303993943</v>
      </c>
      <c r="AE441" s="176">
        <v>0</v>
      </c>
      <c r="AF441" s="136">
        <v>6.5921042885712176</v>
      </c>
      <c r="AG441" s="136">
        <v>91.989810359467867</v>
      </c>
      <c r="AH441" s="136" t="s">
        <v>1601</v>
      </c>
      <c r="AW441" s="1">
        <f>IFERROR(VLOOKUP(San[[#This Row],[Access_SL1]],$AS$5:$AT$8,2,FALSE),"Error")</f>
        <v>1</v>
      </c>
      <c r="AX441" s="1">
        <f>IFERROR(VLOOKUP(San[[#This Row],[Use_SL1]],$AS$5:$AT$8,2,FALSE),"Error")</f>
        <v>3</v>
      </c>
      <c r="AY441" s="1" t="str">
        <f>IFERROR(VLOOKUP(San[[#This Row],[Use_SL2]],$AS$5:$AT$8,2,FALSE),"Error")</f>
        <v>Error</v>
      </c>
      <c r="AZ441" s="1" t="str">
        <f>IFERROR(VLOOKUP(San[[#This Row],[Reliability_SL1]],$AS$5:$AT$8,2,FALSE),"Error")</f>
        <v>Error</v>
      </c>
      <c r="BA441" s="1">
        <f>IFERROR(VLOOKUP(San[[#This Row],[EnvPro_SL1]],$AS$5:$AT$8,2,FALSE),"Error")</f>
        <v>2</v>
      </c>
    </row>
    <row r="442" spans="2:53">
      <c r="B442" s="133" t="s">
        <v>758</v>
      </c>
      <c r="C442" s="171" t="s">
        <v>1650</v>
      </c>
      <c r="D442" s="171" t="s">
        <v>1646</v>
      </c>
      <c r="E442" s="171" t="s">
        <v>166</v>
      </c>
      <c r="F442" s="172" t="s">
        <v>1621</v>
      </c>
      <c r="G442" s="173" t="s">
        <v>1833</v>
      </c>
      <c r="H442" s="50" t="s">
        <v>1783</v>
      </c>
      <c r="I442" s="50" t="s">
        <v>18</v>
      </c>
      <c r="J442" s="133" t="s">
        <v>1772</v>
      </c>
      <c r="K442" s="50" t="s">
        <v>1754</v>
      </c>
      <c r="L442" s="50" t="s">
        <v>1753</v>
      </c>
      <c r="M442" s="133" t="s">
        <v>1754</v>
      </c>
      <c r="N442" s="133" t="s">
        <v>1601</v>
      </c>
      <c r="O442" s="133" t="s">
        <v>1601</v>
      </c>
      <c r="P442" s="133" t="s">
        <v>1601</v>
      </c>
      <c r="Q442" s="133" t="s">
        <v>1755</v>
      </c>
      <c r="R442" s="142" t="s">
        <v>1601</v>
      </c>
      <c r="S442" s="174" t="s">
        <v>1601</v>
      </c>
      <c r="T442" s="175" t="s">
        <v>1754</v>
      </c>
      <c r="U442" s="133" t="s">
        <v>1756</v>
      </c>
      <c r="V442" s="133" t="s">
        <v>1754</v>
      </c>
      <c r="W442" s="133" t="str">
        <f>IF([Access_Indicator2]="Yes","No service",IF([Access_Indicator3]="Available", "Improved",IF([Access_Indicator4]="No", "Limited",IF(AND([Access_Indicator4]="yes", [Access_Indicator5]&lt;=[Access_Indicator6]),"Basic","Limited"))))</f>
        <v>Limited</v>
      </c>
      <c r="X442" s="133" t="str">
        <f>IF([Use_Indicator1]="", "Fill in data", IF([Use_Indicator1]="All", "Improved", IF([Use_Indicator1]="Some", "Basic", IF([Use_Indicator1]="No use", "No Service"))))</f>
        <v>Improved</v>
      </c>
      <c r="Y442" s="134" t="s">
        <v>1601</v>
      </c>
      <c r="Z442" s="134" t="str">
        <f>IF(S442="No data", "No Data", IF([Reliability_Indicator2]="Yes","No Service", IF(S442="Routine", "Improved", IF(S442="Unreliable", "Basic", IF(S442="No O&amp;M", "No service")))))</f>
        <v>No Data</v>
      </c>
      <c r="AA442" s="133" t="str">
        <f>IF([EnvPro_Indicator1]="", "Fill in data", IF([EnvPro_Indicator1]="Significant pollution", "No service", IF(AND([EnvPro_Indicator1]="Not polluting groundwater &amp; not untreated in river", [EnvPro_Indicator2]="No"),"Basic", IF([EnvPro_Indicator2]="Yes", "Improved"))))</f>
        <v>Basic</v>
      </c>
      <c r="AB442" s="134" t="str">
        <f t="shared" si="6"/>
        <v>Limited</v>
      </c>
      <c r="AC442" s="134" t="str">
        <f>IF(OR(San[[#This Row],[Access_SL1]]="No data",San[[#This Row],[Use_SL1]]="No data",San[[#This Row],[Reliability_SL1]]="No data",San[[#This Row],[EnvPro_SL1]]="No data"),"Incomplete", "Complete")</f>
        <v>Incomplete</v>
      </c>
      <c r="AD442" s="176">
        <v>3.3125118303993943</v>
      </c>
      <c r="AE442" s="176">
        <v>0</v>
      </c>
      <c r="AF442" s="136">
        <v>6.5921042885712176</v>
      </c>
      <c r="AG442" s="136">
        <v>99.348995188225302</v>
      </c>
      <c r="AH442" s="136" t="s">
        <v>1601</v>
      </c>
      <c r="AW442" s="1">
        <f>IFERROR(VLOOKUP(San[[#This Row],[Access_SL1]],$AS$5:$AT$8,2,FALSE),"Error")</f>
        <v>1</v>
      </c>
      <c r="AX442" s="1">
        <f>IFERROR(VLOOKUP(San[[#This Row],[Use_SL1]],$AS$5:$AT$8,2,FALSE),"Error")</f>
        <v>3</v>
      </c>
      <c r="AY442" s="1" t="str">
        <f>IFERROR(VLOOKUP(San[[#This Row],[Use_SL2]],$AS$5:$AT$8,2,FALSE),"Error")</f>
        <v>Error</v>
      </c>
      <c r="AZ442" s="1" t="str">
        <f>IFERROR(VLOOKUP(San[[#This Row],[Reliability_SL1]],$AS$5:$AT$8,2,FALSE),"Error")</f>
        <v>Error</v>
      </c>
      <c r="BA442" s="1">
        <f>IFERROR(VLOOKUP(San[[#This Row],[EnvPro_SL1]],$AS$5:$AT$8,2,FALSE),"Error")</f>
        <v>2</v>
      </c>
    </row>
    <row r="443" spans="2:53">
      <c r="B443" s="133" t="s">
        <v>759</v>
      </c>
      <c r="C443" s="171" t="s">
        <v>1650</v>
      </c>
      <c r="D443" s="171" t="s">
        <v>1646</v>
      </c>
      <c r="E443" s="171" t="s">
        <v>166</v>
      </c>
      <c r="F443" s="172" t="s">
        <v>1621</v>
      </c>
      <c r="G443" s="173" t="s">
        <v>1835</v>
      </c>
      <c r="H443" s="50" t="s">
        <v>1783</v>
      </c>
      <c r="I443" s="50" t="s">
        <v>18</v>
      </c>
      <c r="J443" s="133" t="s">
        <v>1774</v>
      </c>
      <c r="K443" s="50" t="s">
        <v>1754</v>
      </c>
      <c r="L443" s="50" t="s">
        <v>1776</v>
      </c>
      <c r="M443" s="133" t="s">
        <v>1752</v>
      </c>
      <c r="N443" s="133" t="s">
        <v>1601</v>
      </c>
      <c r="O443" s="133" t="s">
        <v>1601</v>
      </c>
      <c r="P443" s="133" t="s">
        <v>1601</v>
      </c>
      <c r="Q443" s="133" t="s">
        <v>1755</v>
      </c>
      <c r="R443" s="142" t="s">
        <v>1601</v>
      </c>
      <c r="S443" s="174" t="s">
        <v>1908</v>
      </c>
      <c r="T443" s="175" t="s">
        <v>1754</v>
      </c>
      <c r="U443" s="133" t="s">
        <v>1756</v>
      </c>
      <c r="V443" s="133" t="s">
        <v>1754</v>
      </c>
      <c r="W443" s="133" t="str">
        <f>IF([Access_Indicator2]="Yes","No service",IF([Access_Indicator3]="Available", "Improved",IF([Access_Indicator4]="No", "Limited",IF(AND([Access_Indicator4]="yes", [Access_Indicator5]&lt;=[Access_Indicator6]),"Basic","Limited"))))</f>
        <v>Improved</v>
      </c>
      <c r="X443" s="133" t="str">
        <f>IF([Use_Indicator1]="", "Fill in data", IF([Use_Indicator1]="All", "Improved", IF([Use_Indicator1]="Some", "Basic", IF([Use_Indicator1]="No use", "No Service"))))</f>
        <v>Improved</v>
      </c>
      <c r="Y443" s="134" t="s">
        <v>1601</v>
      </c>
      <c r="Z443" s="134" t="str">
        <f>IF(S443="No data", "No Data", IF([Reliability_Indicator2]="Yes","No Service", IF(S443="Routine", "Improved", IF(S443="Unreliable", "Basic", IF(S443="No O&amp;M", "No service")))))</f>
        <v>Basic</v>
      </c>
      <c r="AA443" s="133" t="str">
        <f>IF([EnvPro_Indicator1]="", "Fill in data", IF([EnvPro_Indicator1]="Significant pollution", "No service", IF(AND([EnvPro_Indicator1]="Not polluting groundwater &amp; not untreated in river", [EnvPro_Indicator2]="No"),"Basic", IF([EnvPro_Indicator2]="Yes", "Improved"))))</f>
        <v>Basic</v>
      </c>
      <c r="AB443" s="134" t="str">
        <f t="shared" si="6"/>
        <v>Basic</v>
      </c>
      <c r="AC443" s="134" t="str">
        <f>IF(OR(San[[#This Row],[Access_SL1]]="No data",San[[#This Row],[Use_SL1]]="No data",San[[#This Row],[Reliability_SL1]]="No data",San[[#This Row],[EnvPro_SL1]]="No data"),"Incomplete", "Complete")</f>
        <v>Complete</v>
      </c>
      <c r="AD443" s="176">
        <v>3.3125118303993943</v>
      </c>
      <c r="AE443" s="176">
        <v>0</v>
      </c>
      <c r="AF443" s="136">
        <v>6.5921042885712176</v>
      </c>
      <c r="AG443" s="136">
        <v>58.873478630059438</v>
      </c>
      <c r="AH443" s="136">
        <v>42.456835550523635</v>
      </c>
      <c r="AW443" s="1">
        <f>IFERROR(VLOOKUP(San[[#This Row],[Access_SL1]],$AS$5:$AT$8,2,FALSE),"Error")</f>
        <v>3</v>
      </c>
      <c r="AX443" s="1">
        <f>IFERROR(VLOOKUP(San[[#This Row],[Use_SL1]],$AS$5:$AT$8,2,FALSE),"Error")</f>
        <v>3</v>
      </c>
      <c r="AY443" s="1" t="str">
        <f>IFERROR(VLOOKUP(San[[#This Row],[Use_SL2]],$AS$5:$AT$8,2,FALSE),"Error")</f>
        <v>Error</v>
      </c>
      <c r="AZ443" s="1">
        <f>IFERROR(VLOOKUP(San[[#This Row],[Reliability_SL1]],$AS$5:$AT$8,2,FALSE),"Error")</f>
        <v>2</v>
      </c>
      <c r="BA443" s="1">
        <f>IFERROR(VLOOKUP(San[[#This Row],[EnvPro_SL1]],$AS$5:$AT$8,2,FALSE),"Error")</f>
        <v>2</v>
      </c>
    </row>
    <row r="444" spans="2:53">
      <c r="B444" s="133" t="s">
        <v>760</v>
      </c>
      <c r="C444" s="171" t="s">
        <v>1650</v>
      </c>
      <c r="D444" s="171" t="s">
        <v>1646</v>
      </c>
      <c r="E444" s="171" t="s">
        <v>166</v>
      </c>
      <c r="F444" s="172" t="s">
        <v>1621</v>
      </c>
      <c r="G444" s="173" t="s">
        <v>1837</v>
      </c>
      <c r="H444" s="50" t="s">
        <v>1783</v>
      </c>
      <c r="I444" s="50" t="s">
        <v>18</v>
      </c>
      <c r="J444" s="133" t="s">
        <v>1779</v>
      </c>
      <c r="K444" s="50" t="s">
        <v>1754</v>
      </c>
      <c r="L444" s="50" t="s">
        <v>1753</v>
      </c>
      <c r="M444" s="133" t="s">
        <v>1754</v>
      </c>
      <c r="N444" s="133" t="s">
        <v>1601</v>
      </c>
      <c r="O444" s="133" t="s">
        <v>1601</v>
      </c>
      <c r="P444" s="133" t="s">
        <v>1601</v>
      </c>
      <c r="Q444" s="133" t="s">
        <v>1755</v>
      </c>
      <c r="R444" s="142" t="s">
        <v>1601</v>
      </c>
      <c r="S444" s="174" t="s">
        <v>1777</v>
      </c>
      <c r="T444" s="175" t="s">
        <v>1754</v>
      </c>
      <c r="U444" s="133" t="s">
        <v>1756</v>
      </c>
      <c r="V444" s="133" t="s">
        <v>1754</v>
      </c>
      <c r="W444" s="133" t="str">
        <f>IF([Access_Indicator2]="Yes","No service",IF([Access_Indicator3]="Available", "Improved",IF([Access_Indicator4]="No", "Limited",IF(AND([Access_Indicator4]="yes", [Access_Indicator5]&lt;=[Access_Indicator6]),"Basic","Limited"))))</f>
        <v>Limited</v>
      </c>
      <c r="X444" s="133" t="str">
        <f>IF([Use_Indicator1]="", "Fill in data", IF([Use_Indicator1]="All", "Improved", IF([Use_Indicator1]="Some", "Basic", IF([Use_Indicator1]="No use", "No Service"))))</f>
        <v>Improved</v>
      </c>
      <c r="Y444" s="134" t="s">
        <v>1601</v>
      </c>
      <c r="Z444" s="134" t="str">
        <f>IF(S444="No data", "No Data", IF([Reliability_Indicator2]="Yes","No Service", IF(S444="Routine", "Improved", IF(S444="Unreliable", "Basic", IF(S444="No O&amp;M", "No service")))))</f>
        <v>No service</v>
      </c>
      <c r="AA444" s="133" t="str">
        <f>IF([EnvPro_Indicator1]="", "Fill in data", IF([EnvPro_Indicator1]="Significant pollution", "No service", IF(AND([EnvPro_Indicator1]="Not polluting groundwater &amp; not untreated in river", [EnvPro_Indicator2]="No"),"Basic", IF([EnvPro_Indicator2]="Yes", "Improved"))))</f>
        <v>Basic</v>
      </c>
      <c r="AB444" s="134" t="str">
        <f t="shared" si="6"/>
        <v>No Service</v>
      </c>
      <c r="AC444" s="134" t="str">
        <f>IF(OR(San[[#This Row],[Access_SL1]]="No data",San[[#This Row],[Use_SL1]]="No data",San[[#This Row],[Reliability_SL1]]="No data",San[[#This Row],[EnvPro_SL1]]="No data"),"Incomplete", "Complete")</f>
        <v>Complete</v>
      </c>
      <c r="AD444" s="176">
        <v>3.3125118303993943</v>
      </c>
      <c r="AE444" s="176">
        <v>0</v>
      </c>
      <c r="AF444" s="136">
        <v>6.5921042885712176</v>
      </c>
      <c r="AG444" s="136">
        <v>183.97962071893573</v>
      </c>
      <c r="AH444" s="136">
        <v>0</v>
      </c>
      <c r="AW444" s="1">
        <f>IFERROR(VLOOKUP(San[[#This Row],[Access_SL1]],$AS$5:$AT$8,2,FALSE),"Error")</f>
        <v>1</v>
      </c>
      <c r="AX444" s="1">
        <f>IFERROR(VLOOKUP(San[[#This Row],[Use_SL1]],$AS$5:$AT$8,2,FALSE),"Error")</f>
        <v>3</v>
      </c>
      <c r="AY444" s="1" t="str">
        <f>IFERROR(VLOOKUP(San[[#This Row],[Use_SL2]],$AS$5:$AT$8,2,FALSE),"Error")</f>
        <v>Error</v>
      </c>
      <c r="AZ444" s="1">
        <f>IFERROR(VLOOKUP(San[[#This Row],[Reliability_SL1]],$AS$5:$AT$8,2,FALSE),"Error")</f>
        <v>0</v>
      </c>
      <c r="BA444" s="1">
        <f>IFERROR(VLOOKUP(San[[#This Row],[EnvPro_SL1]],$AS$5:$AT$8,2,FALSE),"Error")</f>
        <v>2</v>
      </c>
    </row>
    <row r="445" spans="2:53">
      <c r="B445" s="133" t="s">
        <v>761</v>
      </c>
      <c r="C445" s="171" t="s">
        <v>1650</v>
      </c>
      <c r="D445" s="171" t="s">
        <v>1646</v>
      </c>
      <c r="E445" s="171" t="s">
        <v>166</v>
      </c>
      <c r="F445" s="172" t="s">
        <v>1621</v>
      </c>
      <c r="G445" s="173" t="s">
        <v>1839</v>
      </c>
      <c r="H445" s="50" t="s">
        <v>1786</v>
      </c>
      <c r="I445" s="50" t="s">
        <v>18</v>
      </c>
      <c r="J445" s="133" t="s">
        <v>1772</v>
      </c>
      <c r="K445" s="50" t="s">
        <v>1754</v>
      </c>
      <c r="L445" s="50" t="s">
        <v>1753</v>
      </c>
      <c r="M445" s="133" t="s">
        <v>1754</v>
      </c>
      <c r="N445" s="133" t="s">
        <v>1601</v>
      </c>
      <c r="O445" s="133" t="s">
        <v>1601</v>
      </c>
      <c r="P445" s="133" t="s">
        <v>1601</v>
      </c>
      <c r="Q445" s="133" t="s">
        <v>1755</v>
      </c>
      <c r="R445" s="142" t="s">
        <v>1601</v>
      </c>
      <c r="S445" s="174" t="s">
        <v>1601</v>
      </c>
      <c r="T445" s="175" t="s">
        <v>1754</v>
      </c>
      <c r="U445" s="133" t="s">
        <v>1756</v>
      </c>
      <c r="V445" s="133" t="s">
        <v>1754</v>
      </c>
      <c r="W445" s="133" t="str">
        <f>IF([Access_Indicator2]="Yes","No service",IF([Access_Indicator3]="Available", "Improved",IF([Access_Indicator4]="No", "Limited",IF(AND([Access_Indicator4]="yes", [Access_Indicator5]&lt;=[Access_Indicator6]),"Basic","Limited"))))</f>
        <v>Limited</v>
      </c>
      <c r="X445" s="133" t="str">
        <f>IF([Use_Indicator1]="", "Fill in data", IF([Use_Indicator1]="All", "Improved", IF([Use_Indicator1]="Some", "Basic", IF([Use_Indicator1]="No use", "No Service"))))</f>
        <v>Improved</v>
      </c>
      <c r="Y445" s="134" t="s">
        <v>1601</v>
      </c>
      <c r="Z445" s="134" t="str">
        <f>IF(S445="No data", "No Data", IF([Reliability_Indicator2]="Yes","No Service", IF(S445="Routine", "Improved", IF(S445="Unreliable", "Basic", IF(S445="No O&amp;M", "No service")))))</f>
        <v>No Data</v>
      </c>
      <c r="AA445" s="133" t="str">
        <f>IF([EnvPro_Indicator1]="", "Fill in data", IF([EnvPro_Indicator1]="Significant pollution", "No service", IF(AND([EnvPro_Indicator1]="Not polluting groundwater &amp; not untreated in river", [EnvPro_Indicator2]="No"),"Basic", IF([EnvPro_Indicator2]="Yes", "Improved"))))</f>
        <v>Basic</v>
      </c>
      <c r="AB445" s="134" t="str">
        <f t="shared" si="6"/>
        <v>Limited</v>
      </c>
      <c r="AC445" s="134" t="str">
        <f>IF(OR(San[[#This Row],[Access_SL1]]="No data",San[[#This Row],[Use_SL1]]="No data",San[[#This Row],[Reliability_SL1]]="No data",San[[#This Row],[EnvPro_SL1]]="No data"),"Incomplete", "Complete")</f>
        <v>Incomplete</v>
      </c>
      <c r="AD445" s="176">
        <v>3.3125118303993943</v>
      </c>
      <c r="AE445" s="176">
        <v>0</v>
      </c>
      <c r="AF445" s="136">
        <v>6.5921042885712176</v>
      </c>
      <c r="AG445" s="136">
        <v>10.302858760260403</v>
      </c>
      <c r="AH445" s="136" t="s">
        <v>1601</v>
      </c>
      <c r="AW445" s="1">
        <f>IFERROR(VLOOKUP(San[[#This Row],[Access_SL1]],$AS$5:$AT$8,2,FALSE),"Error")</f>
        <v>1</v>
      </c>
      <c r="AX445" s="1">
        <f>IFERROR(VLOOKUP(San[[#This Row],[Use_SL1]],$AS$5:$AT$8,2,FALSE),"Error")</f>
        <v>3</v>
      </c>
      <c r="AY445" s="1" t="str">
        <f>IFERROR(VLOOKUP(San[[#This Row],[Use_SL2]],$AS$5:$AT$8,2,FALSE),"Error")</f>
        <v>Error</v>
      </c>
      <c r="AZ445" s="1" t="str">
        <f>IFERROR(VLOOKUP(San[[#This Row],[Reliability_SL1]],$AS$5:$AT$8,2,FALSE),"Error")</f>
        <v>Error</v>
      </c>
      <c r="BA445" s="1">
        <f>IFERROR(VLOOKUP(San[[#This Row],[EnvPro_SL1]],$AS$5:$AT$8,2,FALSE),"Error")</f>
        <v>2</v>
      </c>
    </row>
    <row r="446" spans="2:53">
      <c r="B446" s="133" t="s">
        <v>762</v>
      </c>
      <c r="C446" s="171" t="s">
        <v>1650</v>
      </c>
      <c r="D446" s="171" t="s">
        <v>1646</v>
      </c>
      <c r="E446" s="171" t="s">
        <v>166</v>
      </c>
      <c r="F446" s="172" t="s">
        <v>1621</v>
      </c>
      <c r="G446" s="173" t="s">
        <v>1825</v>
      </c>
      <c r="H446" s="50" t="s">
        <v>1786</v>
      </c>
      <c r="I446" s="50" t="s">
        <v>18</v>
      </c>
      <c r="J446" s="133" t="s">
        <v>1772</v>
      </c>
      <c r="K446" s="50" t="s">
        <v>1754</v>
      </c>
      <c r="L446" s="50" t="s">
        <v>1753</v>
      </c>
      <c r="M446" s="133" t="s">
        <v>1754</v>
      </c>
      <c r="N446" s="133" t="s">
        <v>1601</v>
      </c>
      <c r="O446" s="133" t="s">
        <v>1601</v>
      </c>
      <c r="P446" s="133" t="s">
        <v>1601</v>
      </c>
      <c r="Q446" s="133" t="s">
        <v>1755</v>
      </c>
      <c r="R446" s="142" t="s">
        <v>1601</v>
      </c>
      <c r="S446" s="174" t="s">
        <v>1601</v>
      </c>
      <c r="T446" s="175" t="s">
        <v>1754</v>
      </c>
      <c r="U446" s="133" t="s">
        <v>1756</v>
      </c>
      <c r="V446" s="133" t="s">
        <v>1754</v>
      </c>
      <c r="W446" s="133" t="str">
        <f>IF([Access_Indicator2]="Yes","No service",IF([Access_Indicator3]="Available", "Improved",IF([Access_Indicator4]="No", "Limited",IF(AND([Access_Indicator4]="yes", [Access_Indicator5]&lt;=[Access_Indicator6]),"Basic","Limited"))))</f>
        <v>Limited</v>
      </c>
      <c r="X446" s="133" t="str">
        <f>IF([Use_Indicator1]="", "Fill in data", IF([Use_Indicator1]="All", "Improved", IF([Use_Indicator1]="Some", "Basic", IF([Use_Indicator1]="No use", "No Service"))))</f>
        <v>Improved</v>
      </c>
      <c r="Y446" s="134" t="s">
        <v>1601</v>
      </c>
      <c r="Z446" s="134" t="str">
        <f>IF(S446="No data", "No Data", IF([Reliability_Indicator2]="Yes","No Service", IF(S446="Routine", "Improved", IF(S446="Unreliable", "Basic", IF(S446="No O&amp;M", "No service")))))</f>
        <v>No Data</v>
      </c>
      <c r="AA446" s="133" t="str">
        <f>IF([EnvPro_Indicator1]="", "Fill in data", IF([EnvPro_Indicator1]="Significant pollution", "No service", IF(AND([EnvPro_Indicator1]="Not polluting groundwater &amp; not untreated in river", [EnvPro_Indicator2]="No"),"Basic", IF([EnvPro_Indicator2]="Yes", "Improved"))))</f>
        <v>Basic</v>
      </c>
      <c r="AB446" s="134" t="str">
        <f t="shared" si="6"/>
        <v>Limited</v>
      </c>
      <c r="AC446" s="134" t="str">
        <f>IF(OR(San[[#This Row],[Access_SL1]]="No data",San[[#This Row],[Use_SL1]]="No data",San[[#This Row],[Reliability_SL1]]="No data",San[[#This Row],[EnvPro_SL1]]="No data"),"Incomplete", "Complete")</f>
        <v>Incomplete</v>
      </c>
      <c r="AD446" s="176">
        <v>3.3125118303993943</v>
      </c>
      <c r="AE446" s="176">
        <v>0</v>
      </c>
      <c r="AF446" s="136">
        <v>6.5921042885712176</v>
      </c>
      <c r="AG446" s="136">
        <v>79.111236909142363</v>
      </c>
      <c r="AH446" s="136" t="s">
        <v>1601</v>
      </c>
      <c r="AW446" s="1">
        <f>IFERROR(VLOOKUP(San[[#This Row],[Access_SL1]],$AS$5:$AT$8,2,FALSE),"Error")</f>
        <v>1</v>
      </c>
      <c r="AX446" s="1">
        <f>IFERROR(VLOOKUP(San[[#This Row],[Use_SL1]],$AS$5:$AT$8,2,FALSE),"Error")</f>
        <v>3</v>
      </c>
      <c r="AY446" s="1" t="str">
        <f>IFERROR(VLOOKUP(San[[#This Row],[Use_SL2]],$AS$5:$AT$8,2,FALSE),"Error")</f>
        <v>Error</v>
      </c>
      <c r="AZ446" s="1" t="str">
        <f>IFERROR(VLOOKUP(San[[#This Row],[Reliability_SL1]],$AS$5:$AT$8,2,FALSE),"Error")</f>
        <v>Error</v>
      </c>
      <c r="BA446" s="1">
        <f>IFERROR(VLOOKUP(San[[#This Row],[EnvPro_SL1]],$AS$5:$AT$8,2,FALSE),"Error")</f>
        <v>2</v>
      </c>
    </row>
    <row r="447" spans="2:53">
      <c r="B447" s="133" t="s">
        <v>763</v>
      </c>
      <c r="C447" s="171" t="s">
        <v>1650</v>
      </c>
      <c r="D447" s="171" t="s">
        <v>1646</v>
      </c>
      <c r="E447" s="171" t="s">
        <v>166</v>
      </c>
      <c r="F447" s="172" t="s">
        <v>1621</v>
      </c>
      <c r="G447" s="173" t="s">
        <v>1911</v>
      </c>
      <c r="H447" s="50" t="s">
        <v>1786</v>
      </c>
      <c r="I447" s="50" t="s">
        <v>18</v>
      </c>
      <c r="J447" s="133" t="s">
        <v>1772</v>
      </c>
      <c r="K447" s="50" t="s">
        <v>1754</v>
      </c>
      <c r="L447" s="50" t="s">
        <v>1753</v>
      </c>
      <c r="M447" s="133" t="s">
        <v>1754</v>
      </c>
      <c r="N447" s="133" t="s">
        <v>1601</v>
      </c>
      <c r="O447" s="133" t="s">
        <v>1601</v>
      </c>
      <c r="P447" s="133" t="s">
        <v>1601</v>
      </c>
      <c r="Q447" s="133" t="s">
        <v>1755</v>
      </c>
      <c r="R447" s="142" t="s">
        <v>1601</v>
      </c>
      <c r="S447" s="174" t="s">
        <v>1601</v>
      </c>
      <c r="T447" s="175" t="s">
        <v>1754</v>
      </c>
      <c r="U447" s="133" t="s">
        <v>1756</v>
      </c>
      <c r="V447" s="133" t="s">
        <v>1754</v>
      </c>
      <c r="W447" s="133" t="str">
        <f>IF([Access_Indicator2]="Yes","No service",IF([Access_Indicator3]="Available", "Improved",IF([Access_Indicator4]="No", "Limited",IF(AND([Access_Indicator4]="yes", [Access_Indicator5]&lt;=[Access_Indicator6]),"Basic","Limited"))))</f>
        <v>Limited</v>
      </c>
      <c r="X447" s="133" t="str">
        <f>IF([Use_Indicator1]="", "Fill in data", IF([Use_Indicator1]="All", "Improved", IF([Use_Indicator1]="Some", "Basic", IF([Use_Indicator1]="No use", "No Service"))))</f>
        <v>Improved</v>
      </c>
      <c r="Y447" s="134" t="s">
        <v>1601</v>
      </c>
      <c r="Z447" s="134" t="str">
        <f>IF(S447="No data", "No Data", IF([Reliability_Indicator2]="Yes","No Service", IF(S447="Routine", "Improved", IF(S447="Unreliable", "Basic", IF(S447="No O&amp;M", "No service")))))</f>
        <v>No Data</v>
      </c>
      <c r="AA447" s="133" t="str">
        <f>IF([EnvPro_Indicator1]="", "Fill in data", IF([EnvPro_Indicator1]="Significant pollution", "No service", IF(AND([EnvPro_Indicator1]="Not polluting groundwater &amp; not untreated in river", [EnvPro_Indicator2]="No"),"Basic", IF([EnvPro_Indicator2]="Yes", "Improved"))))</f>
        <v>Basic</v>
      </c>
      <c r="AB447" s="134" t="str">
        <f t="shared" si="6"/>
        <v>Limited</v>
      </c>
      <c r="AC447" s="134" t="str">
        <f>IF(OR(San[[#This Row],[Access_SL1]]="No data",San[[#This Row],[Use_SL1]]="No data",San[[#This Row],[Reliability_SL1]]="No data",San[[#This Row],[EnvPro_SL1]]="No data"),"Incomplete", "Complete")</f>
        <v>Incomplete</v>
      </c>
      <c r="AD447" s="176">
        <v>3.3125118303993943</v>
      </c>
      <c r="AE447" s="176">
        <v>0</v>
      </c>
      <c r="AF447" s="136">
        <v>6.5921042885712176</v>
      </c>
      <c r="AG447" s="136">
        <v>0</v>
      </c>
      <c r="AH447" s="136" t="s">
        <v>1601</v>
      </c>
      <c r="AW447" s="1">
        <f>IFERROR(VLOOKUP(San[[#This Row],[Access_SL1]],$AS$5:$AT$8,2,FALSE),"Error")</f>
        <v>1</v>
      </c>
      <c r="AX447" s="1">
        <f>IFERROR(VLOOKUP(San[[#This Row],[Use_SL1]],$AS$5:$AT$8,2,FALSE),"Error")</f>
        <v>3</v>
      </c>
      <c r="AY447" s="1" t="str">
        <f>IFERROR(VLOOKUP(San[[#This Row],[Use_SL2]],$AS$5:$AT$8,2,FALSE),"Error")</f>
        <v>Error</v>
      </c>
      <c r="AZ447" s="1" t="str">
        <f>IFERROR(VLOOKUP(San[[#This Row],[Reliability_SL1]],$AS$5:$AT$8,2,FALSE),"Error")</f>
        <v>Error</v>
      </c>
      <c r="BA447" s="1">
        <f>IFERROR(VLOOKUP(San[[#This Row],[EnvPro_SL1]],$AS$5:$AT$8,2,FALSE),"Error")</f>
        <v>2</v>
      </c>
    </row>
    <row r="448" spans="2:53">
      <c r="B448" s="133" t="s">
        <v>764</v>
      </c>
      <c r="C448" s="171" t="s">
        <v>1650</v>
      </c>
      <c r="D448" s="171" t="s">
        <v>1646</v>
      </c>
      <c r="E448" s="171" t="s">
        <v>166</v>
      </c>
      <c r="F448" s="172" t="s">
        <v>1621</v>
      </c>
      <c r="G448" s="173" t="s">
        <v>1829</v>
      </c>
      <c r="H448" s="50" t="s">
        <v>1783</v>
      </c>
      <c r="I448" s="50" t="s">
        <v>18</v>
      </c>
      <c r="J448" s="133" t="s">
        <v>1774</v>
      </c>
      <c r="K448" s="50" t="s">
        <v>1754</v>
      </c>
      <c r="L448" s="50" t="s">
        <v>1776</v>
      </c>
      <c r="M448" s="133" t="s">
        <v>1752</v>
      </c>
      <c r="N448" s="133" t="s">
        <v>1601</v>
      </c>
      <c r="O448" s="133" t="s">
        <v>1601</v>
      </c>
      <c r="P448" s="133" t="s">
        <v>1601</v>
      </c>
      <c r="Q448" s="133" t="s">
        <v>1755</v>
      </c>
      <c r="R448" s="142" t="s">
        <v>1601</v>
      </c>
      <c r="S448" s="174" t="s">
        <v>1908</v>
      </c>
      <c r="T448" s="175" t="s">
        <v>1754</v>
      </c>
      <c r="U448" s="133" t="s">
        <v>1756</v>
      </c>
      <c r="V448" s="133" t="s">
        <v>1754</v>
      </c>
      <c r="W448" s="133" t="str">
        <f>IF([Access_Indicator2]="Yes","No service",IF([Access_Indicator3]="Available", "Improved",IF([Access_Indicator4]="No", "Limited",IF(AND([Access_Indicator4]="yes", [Access_Indicator5]&lt;=[Access_Indicator6]),"Basic","Limited"))))</f>
        <v>Improved</v>
      </c>
      <c r="X448" s="133" t="str">
        <f>IF([Use_Indicator1]="", "Fill in data", IF([Use_Indicator1]="All", "Improved", IF([Use_Indicator1]="Some", "Basic", IF([Use_Indicator1]="No use", "No Service"))))</f>
        <v>Improved</v>
      </c>
      <c r="Y448" s="134" t="s">
        <v>1601</v>
      </c>
      <c r="Z448" s="134" t="str">
        <f>IF(S448="No data", "No Data", IF([Reliability_Indicator2]="Yes","No Service", IF(S448="Routine", "Improved", IF(S448="Unreliable", "Basic", IF(S448="No O&amp;M", "No service")))))</f>
        <v>Basic</v>
      </c>
      <c r="AA448" s="133" t="str">
        <f>IF([EnvPro_Indicator1]="", "Fill in data", IF([EnvPro_Indicator1]="Significant pollution", "No service", IF(AND([EnvPro_Indicator1]="Not polluting groundwater &amp; not untreated in river", [EnvPro_Indicator2]="No"),"Basic", IF([EnvPro_Indicator2]="Yes", "Improved"))))</f>
        <v>Basic</v>
      </c>
      <c r="AB448" s="134" t="str">
        <f t="shared" si="6"/>
        <v>Basic</v>
      </c>
      <c r="AC448" s="134" t="str">
        <f>IF(OR(San[[#This Row],[Access_SL1]]="No data",San[[#This Row],[Use_SL1]]="No data",San[[#This Row],[Reliability_SL1]]="No data",San[[#This Row],[EnvPro_SL1]]="No data"),"Incomplete", "Complete")</f>
        <v>Complete</v>
      </c>
      <c r="AD448" s="176">
        <v>3.3125118303993943</v>
      </c>
      <c r="AE448" s="176">
        <v>0</v>
      </c>
      <c r="AF448" s="136">
        <v>6.5921042885712176</v>
      </c>
      <c r="AG448" s="136">
        <v>27.596943107840364</v>
      </c>
      <c r="AH448" s="136">
        <v>6.7930936880837827</v>
      </c>
      <c r="AW448" s="1">
        <f>IFERROR(VLOOKUP(San[[#This Row],[Access_SL1]],$AS$5:$AT$8,2,FALSE),"Error")</f>
        <v>3</v>
      </c>
      <c r="AX448" s="1">
        <f>IFERROR(VLOOKUP(San[[#This Row],[Use_SL1]],$AS$5:$AT$8,2,FALSE),"Error")</f>
        <v>3</v>
      </c>
      <c r="AY448" s="1" t="str">
        <f>IFERROR(VLOOKUP(San[[#This Row],[Use_SL2]],$AS$5:$AT$8,2,FALSE),"Error")</f>
        <v>Error</v>
      </c>
      <c r="AZ448" s="1">
        <f>IFERROR(VLOOKUP(San[[#This Row],[Reliability_SL1]],$AS$5:$AT$8,2,FALSE),"Error")</f>
        <v>2</v>
      </c>
      <c r="BA448" s="1">
        <f>IFERROR(VLOOKUP(San[[#This Row],[EnvPro_SL1]],$AS$5:$AT$8,2,FALSE),"Error")</f>
        <v>2</v>
      </c>
    </row>
    <row r="449" spans="2:53">
      <c r="B449" s="133" t="s">
        <v>765</v>
      </c>
      <c r="C449" s="171" t="s">
        <v>1650</v>
      </c>
      <c r="D449" s="171" t="s">
        <v>1646</v>
      </c>
      <c r="E449" s="171" t="s">
        <v>166</v>
      </c>
      <c r="F449" s="172" t="s">
        <v>1621</v>
      </c>
      <c r="G449" s="173" t="s">
        <v>1912</v>
      </c>
      <c r="H449" s="50" t="s">
        <v>1783</v>
      </c>
      <c r="I449" s="50" t="s">
        <v>18</v>
      </c>
      <c r="J449" s="133" t="s">
        <v>1779</v>
      </c>
      <c r="K449" s="50" t="s">
        <v>1754</v>
      </c>
      <c r="L449" s="50" t="s">
        <v>1753</v>
      </c>
      <c r="M449" s="133" t="s">
        <v>1754</v>
      </c>
      <c r="N449" s="133" t="s">
        <v>1601</v>
      </c>
      <c r="O449" s="133" t="s">
        <v>1601</v>
      </c>
      <c r="P449" s="133" t="s">
        <v>1601</v>
      </c>
      <c r="Q449" s="133" t="s">
        <v>1755</v>
      </c>
      <c r="R449" s="142" t="s">
        <v>1601</v>
      </c>
      <c r="S449" s="174" t="s">
        <v>1777</v>
      </c>
      <c r="T449" s="175" t="s">
        <v>1754</v>
      </c>
      <c r="U449" s="133" t="s">
        <v>1756</v>
      </c>
      <c r="V449" s="133" t="s">
        <v>1754</v>
      </c>
      <c r="W449" s="133" t="str">
        <f>IF([Access_Indicator2]="Yes","No service",IF([Access_Indicator3]="Available", "Improved",IF([Access_Indicator4]="No", "Limited",IF(AND([Access_Indicator4]="yes", [Access_Indicator5]&lt;=[Access_Indicator6]),"Basic","Limited"))))</f>
        <v>Limited</v>
      </c>
      <c r="X449" s="133" t="str">
        <f>IF([Use_Indicator1]="", "Fill in data", IF([Use_Indicator1]="All", "Improved", IF([Use_Indicator1]="Some", "Basic", IF([Use_Indicator1]="No use", "No Service"))))</f>
        <v>Improved</v>
      </c>
      <c r="Y449" s="134" t="s">
        <v>1601</v>
      </c>
      <c r="Z449" s="134" t="str">
        <f>IF(S449="No data", "No Data", IF([Reliability_Indicator2]="Yes","No Service", IF(S449="Routine", "Improved", IF(S449="Unreliable", "Basic", IF(S449="No O&amp;M", "No service")))))</f>
        <v>No service</v>
      </c>
      <c r="AA449" s="133" t="str">
        <f>IF([EnvPro_Indicator1]="", "Fill in data", IF([EnvPro_Indicator1]="Significant pollution", "No service", IF(AND([EnvPro_Indicator1]="Not polluting groundwater &amp; not untreated in river", [EnvPro_Indicator2]="No"),"Basic", IF([EnvPro_Indicator2]="Yes", "Improved"))))</f>
        <v>Basic</v>
      </c>
      <c r="AB449" s="134" t="str">
        <f t="shared" si="6"/>
        <v>No Service</v>
      </c>
      <c r="AC449" s="134" t="str">
        <f>IF(OR(San[[#This Row],[Access_SL1]]="No data",San[[#This Row],[Use_SL1]]="No data",San[[#This Row],[Reliability_SL1]]="No data",San[[#This Row],[EnvPro_SL1]]="No data"),"Incomplete", "Complete")</f>
        <v>Complete</v>
      </c>
      <c r="AD449" s="176">
        <v>3.3125118303993943</v>
      </c>
      <c r="AE449" s="176">
        <v>0</v>
      </c>
      <c r="AF449" s="136">
        <v>6.5921042885712176</v>
      </c>
      <c r="AG449" s="136">
        <v>114.06736484574017</v>
      </c>
      <c r="AH449" s="136">
        <v>0</v>
      </c>
      <c r="AW449" s="1">
        <f>IFERROR(VLOOKUP(San[[#This Row],[Access_SL1]],$AS$5:$AT$8,2,FALSE),"Error")</f>
        <v>1</v>
      </c>
      <c r="AX449" s="1">
        <f>IFERROR(VLOOKUP(San[[#This Row],[Use_SL1]],$AS$5:$AT$8,2,FALSE),"Error")</f>
        <v>3</v>
      </c>
      <c r="AY449" s="1" t="str">
        <f>IFERROR(VLOOKUP(San[[#This Row],[Use_SL2]],$AS$5:$AT$8,2,FALSE),"Error")</f>
        <v>Error</v>
      </c>
      <c r="AZ449" s="1">
        <f>IFERROR(VLOOKUP(San[[#This Row],[Reliability_SL1]],$AS$5:$AT$8,2,FALSE),"Error")</f>
        <v>0</v>
      </c>
      <c r="BA449" s="1">
        <f>IFERROR(VLOOKUP(San[[#This Row],[EnvPro_SL1]],$AS$5:$AT$8,2,FALSE),"Error")</f>
        <v>2</v>
      </c>
    </row>
    <row r="450" spans="2:53">
      <c r="B450" s="133" t="s">
        <v>766</v>
      </c>
      <c r="C450" s="171" t="s">
        <v>1650</v>
      </c>
      <c r="D450" s="171" t="s">
        <v>1646</v>
      </c>
      <c r="E450" s="171" t="s">
        <v>166</v>
      </c>
      <c r="F450" s="172" t="s">
        <v>1621</v>
      </c>
      <c r="G450" s="173" t="s">
        <v>1834</v>
      </c>
      <c r="H450" s="50" t="s">
        <v>1786</v>
      </c>
      <c r="I450" s="50" t="s">
        <v>18</v>
      </c>
      <c r="J450" s="133" t="s">
        <v>1772</v>
      </c>
      <c r="K450" s="50" t="s">
        <v>1754</v>
      </c>
      <c r="L450" s="50" t="s">
        <v>1753</v>
      </c>
      <c r="M450" s="133" t="s">
        <v>1754</v>
      </c>
      <c r="N450" s="133" t="s">
        <v>1601</v>
      </c>
      <c r="O450" s="133" t="s">
        <v>1601</v>
      </c>
      <c r="P450" s="133" t="s">
        <v>1601</v>
      </c>
      <c r="Q450" s="133" t="s">
        <v>1755</v>
      </c>
      <c r="R450" s="142" t="s">
        <v>1601</v>
      </c>
      <c r="S450" s="174" t="s">
        <v>1601</v>
      </c>
      <c r="T450" s="175" t="s">
        <v>1754</v>
      </c>
      <c r="U450" s="133" t="s">
        <v>1756</v>
      </c>
      <c r="V450" s="133" t="s">
        <v>1754</v>
      </c>
      <c r="W450" s="133" t="str">
        <f>IF([Access_Indicator2]="Yes","No service",IF([Access_Indicator3]="Available", "Improved",IF([Access_Indicator4]="No", "Limited",IF(AND([Access_Indicator4]="yes", [Access_Indicator5]&lt;=[Access_Indicator6]),"Basic","Limited"))))</f>
        <v>Limited</v>
      </c>
      <c r="X450" s="133" t="str">
        <f>IF([Use_Indicator1]="", "Fill in data", IF([Use_Indicator1]="All", "Improved", IF([Use_Indicator1]="Some", "Basic", IF([Use_Indicator1]="No use", "No Service"))))</f>
        <v>Improved</v>
      </c>
      <c r="Y450" s="134" t="s">
        <v>1601</v>
      </c>
      <c r="Z450" s="134" t="str">
        <f>IF(S450="No data", "No Data", IF([Reliability_Indicator2]="Yes","No Service", IF(S450="Routine", "Improved", IF(S450="Unreliable", "Basic", IF(S450="No O&amp;M", "No service")))))</f>
        <v>No Data</v>
      </c>
      <c r="AA450" s="133" t="str">
        <f>IF([EnvPro_Indicator1]="", "Fill in data", IF([EnvPro_Indicator1]="Significant pollution", "No service", IF(AND([EnvPro_Indicator1]="Not polluting groundwater &amp; not untreated in river", [EnvPro_Indicator2]="No"),"Basic", IF([EnvPro_Indicator2]="Yes", "Improved"))))</f>
        <v>Basic</v>
      </c>
      <c r="AB450" s="134" t="str">
        <f t="shared" si="6"/>
        <v>Limited</v>
      </c>
      <c r="AC450" s="134" t="str">
        <f>IF(OR(San[[#This Row],[Access_SL1]]="No data",San[[#This Row],[Use_SL1]]="No data",San[[#This Row],[Reliability_SL1]]="No data",San[[#This Row],[EnvPro_SL1]]="No data"),"Incomplete", "Complete")</f>
        <v>Incomplete</v>
      </c>
      <c r="AD450" s="176">
        <v>3.3125118303993943</v>
      </c>
      <c r="AE450" s="176">
        <v>0</v>
      </c>
      <c r="AF450" s="136">
        <v>6.5921042885712176</v>
      </c>
      <c r="AG450" s="136">
        <v>121.42654967449759</v>
      </c>
      <c r="AH450" s="136" t="s">
        <v>1601</v>
      </c>
      <c r="AW450" s="1">
        <f>IFERROR(VLOOKUP(San[[#This Row],[Access_SL1]],$AS$5:$AT$8,2,FALSE),"Error")</f>
        <v>1</v>
      </c>
      <c r="AX450" s="1">
        <f>IFERROR(VLOOKUP(San[[#This Row],[Use_SL1]],$AS$5:$AT$8,2,FALSE),"Error")</f>
        <v>3</v>
      </c>
      <c r="AY450" s="1" t="str">
        <f>IFERROR(VLOOKUP(San[[#This Row],[Use_SL2]],$AS$5:$AT$8,2,FALSE),"Error")</f>
        <v>Error</v>
      </c>
      <c r="AZ450" s="1" t="str">
        <f>IFERROR(VLOOKUP(San[[#This Row],[Reliability_SL1]],$AS$5:$AT$8,2,FALSE),"Error")</f>
        <v>Error</v>
      </c>
      <c r="BA450" s="1">
        <f>IFERROR(VLOOKUP(San[[#This Row],[EnvPro_SL1]],$AS$5:$AT$8,2,FALSE),"Error")</f>
        <v>2</v>
      </c>
    </row>
    <row r="451" spans="2:53">
      <c r="B451" s="133" t="s">
        <v>767</v>
      </c>
      <c r="C451" s="171" t="s">
        <v>1650</v>
      </c>
      <c r="D451" s="171" t="s">
        <v>1646</v>
      </c>
      <c r="E451" s="171" t="s">
        <v>166</v>
      </c>
      <c r="F451" s="172" t="s">
        <v>1621</v>
      </c>
      <c r="G451" s="173" t="s">
        <v>1913</v>
      </c>
      <c r="H451" s="50" t="s">
        <v>1783</v>
      </c>
      <c r="I451" s="50" t="s">
        <v>18</v>
      </c>
      <c r="J451" s="133" t="s">
        <v>1772</v>
      </c>
      <c r="K451" s="50" t="s">
        <v>1754</v>
      </c>
      <c r="L451" s="50" t="s">
        <v>1753</v>
      </c>
      <c r="M451" s="133" t="s">
        <v>1754</v>
      </c>
      <c r="N451" s="133" t="s">
        <v>1601</v>
      </c>
      <c r="O451" s="133" t="s">
        <v>1601</v>
      </c>
      <c r="P451" s="133" t="s">
        <v>1601</v>
      </c>
      <c r="Q451" s="133" t="s">
        <v>1755</v>
      </c>
      <c r="R451" s="142" t="s">
        <v>1601</v>
      </c>
      <c r="S451" s="174" t="s">
        <v>1601</v>
      </c>
      <c r="T451" s="175" t="s">
        <v>1754</v>
      </c>
      <c r="U451" s="133" t="s">
        <v>1756</v>
      </c>
      <c r="V451" s="133" t="s">
        <v>1754</v>
      </c>
      <c r="W451" s="133" t="str">
        <f>IF([Access_Indicator2]="Yes","No service",IF([Access_Indicator3]="Available", "Improved",IF([Access_Indicator4]="No", "Limited",IF(AND([Access_Indicator4]="yes", [Access_Indicator5]&lt;=[Access_Indicator6]),"Basic","Limited"))))</f>
        <v>Limited</v>
      </c>
      <c r="X451" s="133" t="str">
        <f>IF([Use_Indicator1]="", "Fill in data", IF([Use_Indicator1]="All", "Improved", IF([Use_Indicator1]="Some", "Basic", IF([Use_Indicator1]="No use", "No Service"))))</f>
        <v>Improved</v>
      </c>
      <c r="Y451" s="134" t="s">
        <v>1601</v>
      </c>
      <c r="Z451" s="134" t="str">
        <f>IF(S451="No data", "No Data", IF([Reliability_Indicator2]="Yes","No Service", IF(S451="Routine", "Improved", IF(S451="Unreliable", "Basic", IF(S451="No O&amp;M", "No service")))))</f>
        <v>No Data</v>
      </c>
      <c r="AA451" s="133" t="str">
        <f>IF([EnvPro_Indicator1]="", "Fill in data", IF([EnvPro_Indicator1]="Significant pollution", "No service", IF(AND([EnvPro_Indicator1]="Not polluting groundwater &amp; not untreated in river", [EnvPro_Indicator2]="No"),"Basic", IF([EnvPro_Indicator2]="Yes", "Improved"))))</f>
        <v>Basic</v>
      </c>
      <c r="AB451" s="134" t="str">
        <f t="shared" si="6"/>
        <v>Limited</v>
      </c>
      <c r="AC451" s="134" t="str">
        <f>IF(OR(San[[#This Row],[Access_SL1]]="No data",San[[#This Row],[Use_SL1]]="No data",San[[#This Row],[Reliability_SL1]]="No data",San[[#This Row],[EnvPro_SL1]]="No data"),"Incomplete", "Complete")</f>
        <v>Incomplete</v>
      </c>
      <c r="AD451" s="176">
        <v>3.3125118303993943</v>
      </c>
      <c r="AE451" s="176">
        <v>0</v>
      </c>
      <c r="AF451" s="136">
        <v>6.5921042885712176</v>
      </c>
      <c r="AG451" s="136">
        <v>202.37758279082931</v>
      </c>
      <c r="AH451" s="136" t="s">
        <v>1601</v>
      </c>
      <c r="AW451" s="1">
        <f>IFERROR(VLOOKUP(San[[#This Row],[Access_SL1]],$AS$5:$AT$8,2,FALSE),"Error")</f>
        <v>1</v>
      </c>
      <c r="AX451" s="1">
        <f>IFERROR(VLOOKUP(San[[#This Row],[Use_SL1]],$AS$5:$AT$8,2,FALSE),"Error")</f>
        <v>3</v>
      </c>
      <c r="AY451" s="1" t="str">
        <f>IFERROR(VLOOKUP(San[[#This Row],[Use_SL2]],$AS$5:$AT$8,2,FALSE),"Error")</f>
        <v>Error</v>
      </c>
      <c r="AZ451" s="1" t="str">
        <f>IFERROR(VLOOKUP(San[[#This Row],[Reliability_SL1]],$AS$5:$AT$8,2,FALSE),"Error")</f>
        <v>Error</v>
      </c>
      <c r="BA451" s="1">
        <f>IFERROR(VLOOKUP(San[[#This Row],[EnvPro_SL1]],$AS$5:$AT$8,2,FALSE),"Error")</f>
        <v>2</v>
      </c>
    </row>
    <row r="452" spans="2:53">
      <c r="B452" s="133" t="s">
        <v>768</v>
      </c>
      <c r="C452" s="171" t="s">
        <v>1650</v>
      </c>
      <c r="D452" s="171" t="s">
        <v>1646</v>
      </c>
      <c r="E452" s="171" t="s">
        <v>166</v>
      </c>
      <c r="F452" s="172" t="s">
        <v>1621</v>
      </c>
      <c r="G452" s="173" t="s">
        <v>1914</v>
      </c>
      <c r="H452" s="50" t="s">
        <v>1783</v>
      </c>
      <c r="I452" s="50" t="s">
        <v>18</v>
      </c>
      <c r="J452" s="133" t="s">
        <v>1772</v>
      </c>
      <c r="K452" s="50" t="s">
        <v>1754</v>
      </c>
      <c r="L452" s="50" t="s">
        <v>1753</v>
      </c>
      <c r="M452" s="133" t="s">
        <v>1754</v>
      </c>
      <c r="N452" s="133" t="s">
        <v>1601</v>
      </c>
      <c r="O452" s="133" t="s">
        <v>1601</v>
      </c>
      <c r="P452" s="133" t="s">
        <v>1601</v>
      </c>
      <c r="Q452" s="133" t="s">
        <v>1755</v>
      </c>
      <c r="R452" s="142" t="s">
        <v>1601</v>
      </c>
      <c r="S452" s="174" t="s">
        <v>1601</v>
      </c>
      <c r="T452" s="175" t="s">
        <v>1754</v>
      </c>
      <c r="U452" s="133" t="s">
        <v>1756</v>
      </c>
      <c r="V452" s="133" t="s">
        <v>1754</v>
      </c>
      <c r="W452" s="133" t="str">
        <f>IF([Access_Indicator2]="Yes","No service",IF([Access_Indicator3]="Available", "Improved",IF([Access_Indicator4]="No", "Limited",IF(AND([Access_Indicator4]="yes", [Access_Indicator5]&lt;=[Access_Indicator6]),"Basic","Limited"))))</f>
        <v>Limited</v>
      </c>
      <c r="X452" s="133" t="str">
        <f>IF([Use_Indicator1]="", "Fill in data", IF([Use_Indicator1]="All", "Improved", IF([Use_Indicator1]="Some", "Basic", IF([Use_Indicator1]="No use", "No Service"))))</f>
        <v>Improved</v>
      </c>
      <c r="Y452" s="134" t="s">
        <v>1601</v>
      </c>
      <c r="Z452" s="134" t="str">
        <f>IF(S452="No data", "No Data", IF([Reliability_Indicator2]="Yes","No Service", IF(S452="Routine", "Improved", IF(S452="Unreliable", "Basic", IF(S452="No O&amp;M", "No service")))))</f>
        <v>No Data</v>
      </c>
      <c r="AA452" s="133" t="str">
        <f>IF([EnvPro_Indicator1]="", "Fill in data", IF([EnvPro_Indicator1]="Significant pollution", "No service", IF(AND([EnvPro_Indicator1]="Not polluting groundwater &amp; not untreated in river", [EnvPro_Indicator2]="No"),"Basic", IF([EnvPro_Indicator2]="Yes", "Improved"))))</f>
        <v>Basic</v>
      </c>
      <c r="AB452" s="134" t="str">
        <f t="shared" si="6"/>
        <v>Limited</v>
      </c>
      <c r="AC452" s="134" t="str">
        <f>IF(OR(San[[#This Row],[Access_SL1]]="No data",San[[#This Row],[Use_SL1]]="No data",San[[#This Row],[Reliability_SL1]]="No data",San[[#This Row],[EnvPro_SL1]]="No data"),"Incomplete", "Complete")</f>
        <v>Incomplete</v>
      </c>
      <c r="AD452" s="176">
        <v>3.3125118303993943</v>
      </c>
      <c r="AE452" s="176">
        <v>0</v>
      </c>
      <c r="AF452" s="136">
        <v>6.5921042885712176</v>
      </c>
      <c r="AG452" s="136">
        <v>11.243199043934963</v>
      </c>
      <c r="AH452" s="136" t="s">
        <v>1601</v>
      </c>
      <c r="AW452" s="1">
        <f>IFERROR(VLOOKUP(San[[#This Row],[Access_SL1]],$AS$5:$AT$8,2,FALSE),"Error")</f>
        <v>1</v>
      </c>
      <c r="AX452" s="1">
        <f>IFERROR(VLOOKUP(San[[#This Row],[Use_SL1]],$AS$5:$AT$8,2,FALSE),"Error")</f>
        <v>3</v>
      </c>
      <c r="AY452" s="1" t="str">
        <f>IFERROR(VLOOKUP(San[[#This Row],[Use_SL2]],$AS$5:$AT$8,2,FALSE),"Error")</f>
        <v>Error</v>
      </c>
      <c r="AZ452" s="1" t="str">
        <f>IFERROR(VLOOKUP(San[[#This Row],[Reliability_SL1]],$AS$5:$AT$8,2,FALSE),"Error")</f>
        <v>Error</v>
      </c>
      <c r="BA452" s="1">
        <f>IFERROR(VLOOKUP(San[[#This Row],[EnvPro_SL1]],$AS$5:$AT$8,2,FALSE),"Error")</f>
        <v>2</v>
      </c>
    </row>
    <row r="453" spans="2:53">
      <c r="B453" s="133" t="s">
        <v>769</v>
      </c>
      <c r="C453" s="171" t="s">
        <v>1650</v>
      </c>
      <c r="D453" s="171" t="s">
        <v>1646</v>
      </c>
      <c r="E453" s="171" t="s">
        <v>166</v>
      </c>
      <c r="F453" s="172" t="s">
        <v>1621</v>
      </c>
      <c r="G453" s="173" t="s">
        <v>1836</v>
      </c>
      <c r="H453" s="50" t="s">
        <v>1783</v>
      </c>
      <c r="I453" s="50" t="s">
        <v>18</v>
      </c>
      <c r="J453" s="133" t="s">
        <v>1772</v>
      </c>
      <c r="K453" s="50" t="s">
        <v>1754</v>
      </c>
      <c r="L453" s="50" t="s">
        <v>1753</v>
      </c>
      <c r="M453" s="133" t="s">
        <v>1754</v>
      </c>
      <c r="N453" s="133" t="s">
        <v>1601</v>
      </c>
      <c r="O453" s="133" t="s">
        <v>1601</v>
      </c>
      <c r="P453" s="133" t="s">
        <v>1601</v>
      </c>
      <c r="Q453" s="133" t="s">
        <v>1755</v>
      </c>
      <c r="R453" s="142" t="s">
        <v>1601</v>
      </c>
      <c r="S453" s="174" t="s">
        <v>1601</v>
      </c>
      <c r="T453" s="175" t="s">
        <v>1754</v>
      </c>
      <c r="U453" s="133" t="s">
        <v>1756</v>
      </c>
      <c r="V453" s="133" t="s">
        <v>1754</v>
      </c>
      <c r="W453" s="133" t="str">
        <f>IF([Access_Indicator2]="Yes","No service",IF([Access_Indicator3]="Available", "Improved",IF([Access_Indicator4]="No", "Limited",IF(AND([Access_Indicator4]="yes", [Access_Indicator5]&lt;=[Access_Indicator6]),"Basic","Limited"))))</f>
        <v>Limited</v>
      </c>
      <c r="X453" s="133" t="str">
        <f>IF([Use_Indicator1]="", "Fill in data", IF([Use_Indicator1]="All", "Improved", IF([Use_Indicator1]="Some", "Basic", IF([Use_Indicator1]="No use", "No Service"))))</f>
        <v>Improved</v>
      </c>
      <c r="Y453" s="134" t="s">
        <v>1601</v>
      </c>
      <c r="Z453" s="134" t="str">
        <f>IF(S453="No data", "No Data", IF([Reliability_Indicator2]="Yes","No Service", IF(S453="Routine", "Improved", IF(S453="Unreliable", "Basic", IF(S453="No O&amp;M", "No service")))))</f>
        <v>No Data</v>
      </c>
      <c r="AA453" s="133" t="str">
        <f>IF([EnvPro_Indicator1]="", "Fill in data", IF([EnvPro_Indicator1]="Significant pollution", "No service", IF(AND([EnvPro_Indicator1]="Not polluting groundwater &amp; not untreated in river", [EnvPro_Indicator2]="No"),"Basic", IF([EnvPro_Indicator2]="Yes", "Improved"))))</f>
        <v>Basic</v>
      </c>
      <c r="AB453" s="134" t="str">
        <f t="shared" ref="AB453:AB516" si="7">VLOOKUP(MIN(AW453:BA453),$AR$5:$AS$8,2,FALSE)</f>
        <v>Limited</v>
      </c>
      <c r="AC453" s="134" t="str">
        <f>IF(OR(San[[#This Row],[Access_SL1]]="No data",San[[#This Row],[Use_SL1]]="No data",San[[#This Row],[Reliability_SL1]]="No data",San[[#This Row],[EnvPro_SL1]]="No data"),"Incomplete", "Complete")</f>
        <v>Incomplete</v>
      </c>
      <c r="AD453" s="176">
        <v>3.3125118303993943</v>
      </c>
      <c r="AE453" s="176">
        <v>0</v>
      </c>
      <c r="AF453" s="136">
        <v>6.5921042885712176</v>
      </c>
      <c r="AG453" s="136">
        <v>80.951033116331729</v>
      </c>
      <c r="AH453" s="136" t="s">
        <v>1601</v>
      </c>
      <c r="AW453" s="1">
        <f>IFERROR(VLOOKUP(San[[#This Row],[Access_SL1]],$AS$5:$AT$8,2,FALSE),"Error")</f>
        <v>1</v>
      </c>
      <c r="AX453" s="1">
        <f>IFERROR(VLOOKUP(San[[#This Row],[Use_SL1]],$AS$5:$AT$8,2,FALSE),"Error")</f>
        <v>3</v>
      </c>
      <c r="AY453" s="1" t="str">
        <f>IFERROR(VLOOKUP(San[[#This Row],[Use_SL2]],$AS$5:$AT$8,2,FALSE),"Error")</f>
        <v>Error</v>
      </c>
      <c r="AZ453" s="1" t="str">
        <f>IFERROR(VLOOKUP(San[[#This Row],[Reliability_SL1]],$AS$5:$AT$8,2,FALSE),"Error")</f>
        <v>Error</v>
      </c>
      <c r="BA453" s="1">
        <f>IFERROR(VLOOKUP(San[[#This Row],[EnvPro_SL1]],$AS$5:$AT$8,2,FALSE),"Error")</f>
        <v>2</v>
      </c>
    </row>
    <row r="454" spans="2:53">
      <c r="B454" s="133" t="s">
        <v>770</v>
      </c>
      <c r="C454" s="171" t="s">
        <v>1650</v>
      </c>
      <c r="D454" s="171" t="s">
        <v>1646</v>
      </c>
      <c r="E454" s="171" t="s">
        <v>166</v>
      </c>
      <c r="F454" s="172" t="s">
        <v>1621</v>
      </c>
      <c r="G454" s="173" t="s">
        <v>1843</v>
      </c>
      <c r="H454" s="50" t="s">
        <v>1783</v>
      </c>
      <c r="I454" s="50" t="s">
        <v>18</v>
      </c>
      <c r="J454" s="133" t="s">
        <v>1772</v>
      </c>
      <c r="K454" s="50" t="s">
        <v>1754</v>
      </c>
      <c r="L454" s="50" t="s">
        <v>1753</v>
      </c>
      <c r="M454" s="133" t="s">
        <v>1754</v>
      </c>
      <c r="N454" s="133" t="s">
        <v>1601</v>
      </c>
      <c r="O454" s="133" t="s">
        <v>1601</v>
      </c>
      <c r="P454" s="133" t="s">
        <v>1601</v>
      </c>
      <c r="Q454" s="133" t="s">
        <v>1755</v>
      </c>
      <c r="R454" s="142" t="s">
        <v>1601</v>
      </c>
      <c r="S454" s="174" t="s">
        <v>1601</v>
      </c>
      <c r="T454" s="175" t="s">
        <v>1754</v>
      </c>
      <c r="U454" s="133" t="s">
        <v>1756</v>
      </c>
      <c r="V454" s="133" t="s">
        <v>1754</v>
      </c>
      <c r="W454" s="133" t="str">
        <f>IF([Access_Indicator2]="Yes","No service",IF([Access_Indicator3]="Available", "Improved",IF([Access_Indicator4]="No", "Limited",IF(AND([Access_Indicator4]="yes", [Access_Indicator5]&lt;=[Access_Indicator6]),"Basic","Limited"))))</f>
        <v>Limited</v>
      </c>
      <c r="X454" s="133" t="str">
        <f>IF([Use_Indicator1]="", "Fill in data", IF([Use_Indicator1]="All", "Improved", IF([Use_Indicator1]="Some", "Basic", IF([Use_Indicator1]="No use", "No Service"))))</f>
        <v>Improved</v>
      </c>
      <c r="Y454" s="134" t="s">
        <v>1601</v>
      </c>
      <c r="Z454" s="134" t="str">
        <f>IF(S454="No data", "No Data", IF([Reliability_Indicator2]="Yes","No Service", IF(S454="Routine", "Improved", IF(S454="Unreliable", "Basic", IF(S454="No O&amp;M", "No service")))))</f>
        <v>No Data</v>
      </c>
      <c r="AA454" s="133" t="str">
        <f>IF([EnvPro_Indicator1]="", "Fill in data", IF([EnvPro_Indicator1]="Significant pollution", "No service", IF(AND([EnvPro_Indicator1]="Not polluting groundwater &amp; not untreated in river", [EnvPro_Indicator2]="No"),"Basic", IF([EnvPro_Indicator2]="Yes", "Improved"))))</f>
        <v>Basic</v>
      </c>
      <c r="AB454" s="134" t="str">
        <f t="shared" si="7"/>
        <v>Limited</v>
      </c>
      <c r="AC454" s="134" t="str">
        <f>IF(OR(San[[#This Row],[Access_SL1]]="No data",San[[#This Row],[Use_SL1]]="No data",San[[#This Row],[Reliability_SL1]]="No data",San[[#This Row],[EnvPro_SL1]]="No data"),"Incomplete", "Complete")</f>
        <v>Incomplete</v>
      </c>
      <c r="AD454" s="176">
        <v>3.3125118303993943</v>
      </c>
      <c r="AE454" s="176">
        <v>0</v>
      </c>
      <c r="AF454" s="136">
        <v>6.5921042885712176</v>
      </c>
      <c r="AG454" s="136">
        <v>27.596943107840364</v>
      </c>
      <c r="AH454" s="136" t="s">
        <v>1601</v>
      </c>
      <c r="AW454" s="1">
        <f>IFERROR(VLOOKUP(San[[#This Row],[Access_SL1]],$AS$5:$AT$8,2,FALSE),"Error")</f>
        <v>1</v>
      </c>
      <c r="AX454" s="1">
        <f>IFERROR(VLOOKUP(San[[#This Row],[Use_SL1]],$AS$5:$AT$8,2,FALSE),"Error")</f>
        <v>3</v>
      </c>
      <c r="AY454" s="1" t="str">
        <f>IFERROR(VLOOKUP(San[[#This Row],[Use_SL2]],$AS$5:$AT$8,2,FALSE),"Error")</f>
        <v>Error</v>
      </c>
      <c r="AZ454" s="1" t="str">
        <f>IFERROR(VLOOKUP(San[[#This Row],[Reliability_SL1]],$AS$5:$AT$8,2,FALSE),"Error")</f>
        <v>Error</v>
      </c>
      <c r="BA454" s="1">
        <f>IFERROR(VLOOKUP(San[[#This Row],[EnvPro_SL1]],$AS$5:$AT$8,2,FALSE),"Error")</f>
        <v>2</v>
      </c>
    </row>
    <row r="455" spans="2:53">
      <c r="B455" s="133" t="s">
        <v>771</v>
      </c>
      <c r="C455" s="171" t="s">
        <v>1650</v>
      </c>
      <c r="D455" s="171" t="s">
        <v>1646</v>
      </c>
      <c r="E455" s="171" t="s">
        <v>166</v>
      </c>
      <c r="F455" s="172" t="s">
        <v>1621</v>
      </c>
      <c r="G455" s="173" t="s">
        <v>1844</v>
      </c>
      <c r="H455" s="50" t="s">
        <v>1783</v>
      </c>
      <c r="I455" s="50" t="s">
        <v>18</v>
      </c>
      <c r="J455" s="133" t="s">
        <v>1772</v>
      </c>
      <c r="K455" s="50" t="s">
        <v>1754</v>
      </c>
      <c r="L455" s="50" t="s">
        <v>1753</v>
      </c>
      <c r="M455" s="133" t="s">
        <v>1754</v>
      </c>
      <c r="N455" s="133" t="s">
        <v>1601</v>
      </c>
      <c r="O455" s="133" t="s">
        <v>1601</v>
      </c>
      <c r="P455" s="133" t="s">
        <v>1601</v>
      </c>
      <c r="Q455" s="133" t="s">
        <v>1755</v>
      </c>
      <c r="R455" s="142" t="s">
        <v>1601</v>
      </c>
      <c r="S455" s="174" t="s">
        <v>1601</v>
      </c>
      <c r="T455" s="175" t="s">
        <v>1754</v>
      </c>
      <c r="U455" s="133" t="s">
        <v>1756</v>
      </c>
      <c r="V455" s="133" t="s">
        <v>1754</v>
      </c>
      <c r="W455" s="133" t="str">
        <f>IF([Access_Indicator2]="Yes","No service",IF([Access_Indicator3]="Available", "Improved",IF([Access_Indicator4]="No", "Limited",IF(AND([Access_Indicator4]="yes", [Access_Indicator5]&lt;=[Access_Indicator6]),"Basic","Limited"))))</f>
        <v>Limited</v>
      </c>
      <c r="X455" s="133" t="str">
        <f>IF([Use_Indicator1]="", "Fill in data", IF([Use_Indicator1]="All", "Improved", IF([Use_Indicator1]="Some", "Basic", IF([Use_Indicator1]="No use", "No Service"))))</f>
        <v>Improved</v>
      </c>
      <c r="Y455" s="134" t="s">
        <v>1601</v>
      </c>
      <c r="Z455" s="134" t="str">
        <f>IF(S455="No data", "No Data", IF([Reliability_Indicator2]="Yes","No Service", IF(S455="Routine", "Improved", IF(S455="Unreliable", "Basic", IF(S455="No O&amp;M", "No service")))))</f>
        <v>No Data</v>
      </c>
      <c r="AA455" s="133" t="str">
        <f>IF([EnvPro_Indicator1]="", "Fill in data", IF([EnvPro_Indicator1]="Significant pollution", "No service", IF(AND([EnvPro_Indicator1]="Not polluting groundwater &amp; not untreated in river", [EnvPro_Indicator2]="No"),"Basic", IF([EnvPro_Indicator2]="Yes", "Improved"))))</f>
        <v>Basic</v>
      </c>
      <c r="AB455" s="134" t="str">
        <f t="shared" si="7"/>
        <v>Limited</v>
      </c>
      <c r="AC455" s="134" t="str">
        <f>IF(OR(San[[#This Row],[Access_SL1]]="No data",San[[#This Row],[Use_SL1]]="No data",San[[#This Row],[Reliability_SL1]]="No data",San[[#This Row],[EnvPro_SL1]]="No data"),"Incomplete", "Complete")</f>
        <v>Incomplete</v>
      </c>
      <c r="AD455" s="176">
        <v>3.3125118303993943</v>
      </c>
      <c r="AE455" s="176">
        <v>0</v>
      </c>
      <c r="AF455" s="136">
        <v>6.5921042885712176</v>
      </c>
      <c r="AG455" s="136">
        <v>99.348995188225302</v>
      </c>
      <c r="AH455" s="136" t="s">
        <v>1601</v>
      </c>
      <c r="AW455" s="1">
        <f>IFERROR(VLOOKUP(San[[#This Row],[Access_SL1]],$AS$5:$AT$8,2,FALSE),"Error")</f>
        <v>1</v>
      </c>
      <c r="AX455" s="1">
        <f>IFERROR(VLOOKUP(San[[#This Row],[Use_SL1]],$AS$5:$AT$8,2,FALSE),"Error")</f>
        <v>3</v>
      </c>
      <c r="AY455" s="1" t="str">
        <f>IFERROR(VLOOKUP(San[[#This Row],[Use_SL2]],$AS$5:$AT$8,2,FALSE),"Error")</f>
        <v>Error</v>
      </c>
      <c r="AZ455" s="1" t="str">
        <f>IFERROR(VLOOKUP(San[[#This Row],[Reliability_SL1]],$AS$5:$AT$8,2,FALSE),"Error")</f>
        <v>Error</v>
      </c>
      <c r="BA455" s="1">
        <f>IFERROR(VLOOKUP(San[[#This Row],[EnvPro_SL1]],$AS$5:$AT$8,2,FALSE),"Error")</f>
        <v>2</v>
      </c>
    </row>
    <row r="456" spans="2:53">
      <c r="B456" s="133" t="s">
        <v>772</v>
      </c>
      <c r="C456" s="171" t="s">
        <v>1650</v>
      </c>
      <c r="D456" s="171" t="s">
        <v>1646</v>
      </c>
      <c r="E456" s="171" t="s">
        <v>166</v>
      </c>
      <c r="F456" s="172" t="s">
        <v>1621</v>
      </c>
      <c r="G456" s="173" t="s">
        <v>1845</v>
      </c>
      <c r="H456" s="50" t="s">
        <v>1783</v>
      </c>
      <c r="I456" s="50" t="s">
        <v>18</v>
      </c>
      <c r="J456" s="133" t="s">
        <v>1772</v>
      </c>
      <c r="K456" s="50" t="s">
        <v>1754</v>
      </c>
      <c r="L456" s="50" t="s">
        <v>1753</v>
      </c>
      <c r="M456" s="133" t="s">
        <v>1754</v>
      </c>
      <c r="N456" s="133" t="s">
        <v>1601</v>
      </c>
      <c r="O456" s="133" t="s">
        <v>1601</v>
      </c>
      <c r="P456" s="133" t="s">
        <v>1601</v>
      </c>
      <c r="Q456" s="133" t="s">
        <v>1755</v>
      </c>
      <c r="R456" s="142" t="s">
        <v>1601</v>
      </c>
      <c r="S456" s="174" t="s">
        <v>1601</v>
      </c>
      <c r="T456" s="175" t="s">
        <v>1754</v>
      </c>
      <c r="U456" s="133" t="s">
        <v>1756</v>
      </c>
      <c r="V456" s="133" t="s">
        <v>1754</v>
      </c>
      <c r="W456" s="133" t="str">
        <f>IF([Access_Indicator2]="Yes","No service",IF([Access_Indicator3]="Available", "Improved",IF([Access_Indicator4]="No", "Limited",IF(AND([Access_Indicator4]="yes", [Access_Indicator5]&lt;=[Access_Indicator6]),"Basic","Limited"))))</f>
        <v>Limited</v>
      </c>
      <c r="X456" s="133" t="str">
        <f>IF([Use_Indicator1]="", "Fill in data", IF([Use_Indicator1]="All", "Improved", IF([Use_Indicator1]="Some", "Basic", IF([Use_Indicator1]="No use", "No Service"))))</f>
        <v>Improved</v>
      </c>
      <c r="Y456" s="134" t="s">
        <v>1601</v>
      </c>
      <c r="Z456" s="134" t="str">
        <f>IF(S456="No data", "No Data", IF([Reliability_Indicator2]="Yes","No Service", IF(S456="Routine", "Improved", IF(S456="Unreliable", "Basic", IF(S456="No O&amp;M", "No service")))))</f>
        <v>No Data</v>
      </c>
      <c r="AA456" s="133" t="str">
        <f>IF([EnvPro_Indicator1]="", "Fill in data", IF([EnvPro_Indicator1]="Significant pollution", "No service", IF(AND([EnvPro_Indicator1]="Not polluting groundwater &amp; not untreated in river", [EnvPro_Indicator2]="No"),"Basic", IF([EnvPro_Indicator2]="Yes", "Improved"))))</f>
        <v>Basic</v>
      </c>
      <c r="AB456" s="134" t="str">
        <f t="shared" si="7"/>
        <v>Limited</v>
      </c>
      <c r="AC456" s="134" t="str">
        <f>IF(OR(San[[#This Row],[Access_SL1]]="No data",San[[#This Row],[Use_SL1]]="No data",San[[#This Row],[Reliability_SL1]]="No data",San[[#This Row],[EnvPro_SL1]]="No data"),"Incomplete", "Complete")</f>
        <v>Incomplete</v>
      </c>
      <c r="AD456" s="176">
        <v>3.3125118303993943</v>
      </c>
      <c r="AE456" s="176">
        <v>0</v>
      </c>
      <c r="AF456" s="136">
        <v>6.5921042885712176</v>
      </c>
      <c r="AG456" s="136">
        <v>36.795924143787147</v>
      </c>
      <c r="AH456" s="136" t="s">
        <v>1601</v>
      </c>
      <c r="AW456" s="1">
        <f>IFERROR(VLOOKUP(San[[#This Row],[Access_SL1]],$AS$5:$AT$8,2,FALSE),"Error")</f>
        <v>1</v>
      </c>
      <c r="AX456" s="1">
        <f>IFERROR(VLOOKUP(San[[#This Row],[Use_SL1]],$AS$5:$AT$8,2,FALSE),"Error")</f>
        <v>3</v>
      </c>
      <c r="AY456" s="1" t="str">
        <f>IFERROR(VLOOKUP(San[[#This Row],[Use_SL2]],$AS$5:$AT$8,2,FALSE),"Error")</f>
        <v>Error</v>
      </c>
      <c r="AZ456" s="1" t="str">
        <f>IFERROR(VLOOKUP(San[[#This Row],[Reliability_SL1]],$AS$5:$AT$8,2,FALSE),"Error")</f>
        <v>Error</v>
      </c>
      <c r="BA456" s="1">
        <f>IFERROR(VLOOKUP(San[[#This Row],[EnvPro_SL1]],$AS$5:$AT$8,2,FALSE),"Error")</f>
        <v>2</v>
      </c>
    </row>
    <row r="457" spans="2:53">
      <c r="B457" s="133" t="s">
        <v>773</v>
      </c>
      <c r="C457" s="171" t="s">
        <v>1650</v>
      </c>
      <c r="D457" s="171" t="s">
        <v>1646</v>
      </c>
      <c r="E457" s="171" t="s">
        <v>166</v>
      </c>
      <c r="F457" s="172" t="s">
        <v>1621</v>
      </c>
      <c r="G457" s="173" t="s">
        <v>1846</v>
      </c>
      <c r="H457" s="50" t="s">
        <v>1786</v>
      </c>
      <c r="I457" s="50" t="s">
        <v>18</v>
      </c>
      <c r="J457" s="133" t="s">
        <v>1772</v>
      </c>
      <c r="K457" s="50" t="s">
        <v>1754</v>
      </c>
      <c r="L457" s="50" t="s">
        <v>1753</v>
      </c>
      <c r="M457" s="133" t="s">
        <v>1754</v>
      </c>
      <c r="N457" s="133" t="s">
        <v>1601</v>
      </c>
      <c r="O457" s="133" t="s">
        <v>1601</v>
      </c>
      <c r="P457" s="133" t="s">
        <v>1601</v>
      </c>
      <c r="Q457" s="133" t="s">
        <v>1755</v>
      </c>
      <c r="R457" s="142" t="s">
        <v>1601</v>
      </c>
      <c r="S457" s="174" t="s">
        <v>1601</v>
      </c>
      <c r="T457" s="175" t="s">
        <v>1754</v>
      </c>
      <c r="U457" s="133" t="s">
        <v>1756</v>
      </c>
      <c r="V457" s="133" t="s">
        <v>1754</v>
      </c>
      <c r="W457" s="133" t="str">
        <f>IF([Access_Indicator2]="Yes","No service",IF([Access_Indicator3]="Available", "Improved",IF([Access_Indicator4]="No", "Limited",IF(AND([Access_Indicator4]="yes", [Access_Indicator5]&lt;=[Access_Indicator6]),"Basic","Limited"))))</f>
        <v>Limited</v>
      </c>
      <c r="X457" s="133" t="str">
        <f>IF([Use_Indicator1]="", "Fill in data", IF([Use_Indicator1]="All", "Improved", IF([Use_Indicator1]="Some", "Basic", IF([Use_Indicator1]="No use", "No Service"))))</f>
        <v>Improved</v>
      </c>
      <c r="Y457" s="134" t="s">
        <v>1601</v>
      </c>
      <c r="Z457" s="134" t="str">
        <f>IF(S457="No data", "No Data", IF([Reliability_Indicator2]="Yes","No Service", IF(S457="Routine", "Improved", IF(S457="Unreliable", "Basic", IF(S457="No O&amp;M", "No service")))))</f>
        <v>No Data</v>
      </c>
      <c r="AA457" s="133" t="str">
        <f>IF([EnvPro_Indicator1]="", "Fill in data", IF([EnvPro_Indicator1]="Significant pollution", "No service", IF(AND([EnvPro_Indicator1]="Not polluting groundwater &amp; not untreated in river", [EnvPro_Indicator2]="No"),"Basic", IF([EnvPro_Indicator2]="Yes", "Improved"))))</f>
        <v>Basic</v>
      </c>
      <c r="AB457" s="134" t="str">
        <f t="shared" si="7"/>
        <v>Limited</v>
      </c>
      <c r="AC457" s="134" t="str">
        <f>IF(OR(San[[#This Row],[Access_SL1]]="No data",San[[#This Row],[Use_SL1]]="No data",San[[#This Row],[Reliability_SL1]]="No data",San[[#This Row],[EnvPro_SL1]]="No data"),"Incomplete", "Complete")</f>
        <v>Incomplete</v>
      </c>
      <c r="AD457" s="176">
        <v>3.3125118303993943</v>
      </c>
      <c r="AE457" s="176">
        <v>0</v>
      </c>
      <c r="AF457" s="136">
        <v>6.5921042885712176</v>
      </c>
      <c r="AG457" s="136">
        <v>88.31021794508915</v>
      </c>
      <c r="AH457" s="136" t="s">
        <v>1601</v>
      </c>
      <c r="AW457" s="1">
        <f>IFERROR(VLOOKUP(San[[#This Row],[Access_SL1]],$AS$5:$AT$8,2,FALSE),"Error")</f>
        <v>1</v>
      </c>
      <c r="AX457" s="1">
        <f>IFERROR(VLOOKUP(San[[#This Row],[Use_SL1]],$AS$5:$AT$8,2,FALSE),"Error")</f>
        <v>3</v>
      </c>
      <c r="AY457" s="1" t="str">
        <f>IFERROR(VLOOKUP(San[[#This Row],[Use_SL2]],$AS$5:$AT$8,2,FALSE),"Error")</f>
        <v>Error</v>
      </c>
      <c r="AZ457" s="1" t="str">
        <f>IFERROR(VLOOKUP(San[[#This Row],[Reliability_SL1]],$AS$5:$AT$8,2,FALSE),"Error")</f>
        <v>Error</v>
      </c>
      <c r="BA457" s="1">
        <f>IFERROR(VLOOKUP(San[[#This Row],[EnvPro_SL1]],$AS$5:$AT$8,2,FALSE),"Error")</f>
        <v>2</v>
      </c>
    </row>
    <row r="458" spans="2:53">
      <c r="B458" s="133" t="s">
        <v>774</v>
      </c>
      <c r="C458" s="171" t="s">
        <v>1650</v>
      </c>
      <c r="D458" s="171" t="s">
        <v>1646</v>
      </c>
      <c r="E458" s="171" t="s">
        <v>262</v>
      </c>
      <c r="F458" s="172" t="s">
        <v>1640</v>
      </c>
      <c r="G458" s="173" t="s">
        <v>1925</v>
      </c>
      <c r="H458" s="50" t="s">
        <v>1783</v>
      </c>
      <c r="I458" s="50" t="s">
        <v>18</v>
      </c>
      <c r="J458" s="133" t="s">
        <v>1774</v>
      </c>
      <c r="K458" s="50" t="s">
        <v>1754</v>
      </c>
      <c r="L458" s="50" t="s">
        <v>1776</v>
      </c>
      <c r="M458" s="133" t="s">
        <v>1752</v>
      </c>
      <c r="N458" s="133" t="s">
        <v>1601</v>
      </c>
      <c r="O458" s="133" t="s">
        <v>1601</v>
      </c>
      <c r="P458" s="133" t="s">
        <v>1601</v>
      </c>
      <c r="Q458" s="133" t="s">
        <v>1755</v>
      </c>
      <c r="R458" s="142" t="s">
        <v>1601</v>
      </c>
      <c r="S458" s="174" t="s">
        <v>1908</v>
      </c>
      <c r="T458" s="175" t="s">
        <v>1754</v>
      </c>
      <c r="U458" s="133" t="s">
        <v>1756</v>
      </c>
      <c r="V458" s="133" t="s">
        <v>1754</v>
      </c>
      <c r="W458" s="133" t="str">
        <f>IF([Access_Indicator2]="Yes","No service",IF([Access_Indicator3]="Available", "Improved",IF([Access_Indicator4]="No", "Limited",IF(AND([Access_Indicator4]="yes", [Access_Indicator5]&lt;=[Access_Indicator6]),"Basic","Limited"))))</f>
        <v>Improved</v>
      </c>
      <c r="X458" s="133" t="str">
        <f>IF([Use_Indicator1]="", "Fill in data", IF([Use_Indicator1]="All", "Improved", IF([Use_Indicator1]="Some", "Basic", IF([Use_Indicator1]="No use", "No Service"))))</f>
        <v>Improved</v>
      </c>
      <c r="Y458" s="134" t="s">
        <v>1601</v>
      </c>
      <c r="Z458" s="134" t="str">
        <f>IF(S458="No data", "No Data", IF([Reliability_Indicator2]="Yes","No Service", IF(S458="Routine", "Improved", IF(S458="Unreliable", "Basic", IF(S458="No O&amp;M", "No service")))))</f>
        <v>Basic</v>
      </c>
      <c r="AA458" s="133" t="str">
        <f>IF([EnvPro_Indicator1]="", "Fill in data", IF([EnvPro_Indicator1]="Significant pollution", "No service", IF(AND([EnvPro_Indicator1]="Not polluting groundwater &amp; not untreated in river", [EnvPro_Indicator2]="No"),"Basic", IF([EnvPro_Indicator2]="Yes", "Improved"))))</f>
        <v>Basic</v>
      </c>
      <c r="AB458" s="134" t="str">
        <f t="shared" si="7"/>
        <v>Basic</v>
      </c>
      <c r="AC458" s="134" t="str">
        <f>IF(OR(San[[#This Row],[Access_SL1]]="No data",San[[#This Row],[Use_SL1]]="No data",San[[#This Row],[Reliability_SL1]]="No data",San[[#This Row],[EnvPro_SL1]]="No data"),"Incomplete", "Complete")</f>
        <v>Complete</v>
      </c>
      <c r="AD458" s="176">
        <v>44.830530513507256</v>
      </c>
      <c r="AE458" s="176">
        <v>0</v>
      </c>
      <c r="AF458" s="136">
        <v>4.8245672868404226</v>
      </c>
      <c r="AG458" s="136">
        <v>220.77554486272291</v>
      </c>
      <c r="AH458" s="136">
        <v>18.114916501556749</v>
      </c>
      <c r="AW458" s="1">
        <f>IFERROR(VLOOKUP(San[[#This Row],[Access_SL1]],$AS$5:$AT$8,2,FALSE),"Error")</f>
        <v>3</v>
      </c>
      <c r="AX458" s="1">
        <f>IFERROR(VLOOKUP(San[[#This Row],[Use_SL1]],$AS$5:$AT$8,2,FALSE),"Error")</f>
        <v>3</v>
      </c>
      <c r="AY458" s="1" t="str">
        <f>IFERROR(VLOOKUP(San[[#This Row],[Use_SL2]],$AS$5:$AT$8,2,FALSE),"Error")</f>
        <v>Error</v>
      </c>
      <c r="AZ458" s="1">
        <f>IFERROR(VLOOKUP(San[[#This Row],[Reliability_SL1]],$AS$5:$AT$8,2,FALSE),"Error")</f>
        <v>2</v>
      </c>
      <c r="BA458" s="1">
        <f>IFERROR(VLOOKUP(San[[#This Row],[EnvPro_SL1]],$AS$5:$AT$8,2,FALSE),"Error")</f>
        <v>2</v>
      </c>
    </row>
    <row r="459" spans="2:53">
      <c r="B459" s="133" t="s">
        <v>775</v>
      </c>
      <c r="C459" s="171" t="s">
        <v>1650</v>
      </c>
      <c r="D459" s="171" t="s">
        <v>1646</v>
      </c>
      <c r="E459" s="171" t="s">
        <v>262</v>
      </c>
      <c r="F459" s="172" t="s">
        <v>1640</v>
      </c>
      <c r="G459" s="173" t="s">
        <v>1926</v>
      </c>
      <c r="H459" s="50" t="s">
        <v>1783</v>
      </c>
      <c r="I459" s="50" t="s">
        <v>18</v>
      </c>
      <c r="J459" s="133" t="s">
        <v>1774</v>
      </c>
      <c r="K459" s="50" t="s">
        <v>1754</v>
      </c>
      <c r="L459" s="50" t="s">
        <v>1776</v>
      </c>
      <c r="M459" s="133" t="s">
        <v>1752</v>
      </c>
      <c r="N459" s="133" t="s">
        <v>1601</v>
      </c>
      <c r="O459" s="133" t="s">
        <v>1601</v>
      </c>
      <c r="P459" s="133" t="s">
        <v>1601</v>
      </c>
      <c r="Q459" s="133" t="s">
        <v>1755</v>
      </c>
      <c r="R459" s="142" t="s">
        <v>1601</v>
      </c>
      <c r="S459" s="174" t="s">
        <v>1777</v>
      </c>
      <c r="T459" s="175" t="s">
        <v>1754</v>
      </c>
      <c r="U459" s="133" t="s">
        <v>1756</v>
      </c>
      <c r="V459" s="133" t="s">
        <v>1754</v>
      </c>
      <c r="W459" s="133" t="str">
        <f>IF([Access_Indicator2]="Yes","No service",IF([Access_Indicator3]="Available", "Improved",IF([Access_Indicator4]="No", "Limited",IF(AND([Access_Indicator4]="yes", [Access_Indicator5]&lt;=[Access_Indicator6]),"Basic","Limited"))))</f>
        <v>Improved</v>
      </c>
      <c r="X459" s="133" t="str">
        <f>IF([Use_Indicator1]="", "Fill in data", IF([Use_Indicator1]="All", "Improved", IF([Use_Indicator1]="Some", "Basic", IF([Use_Indicator1]="No use", "No Service"))))</f>
        <v>Improved</v>
      </c>
      <c r="Y459" s="134" t="s">
        <v>1601</v>
      </c>
      <c r="Z459" s="134" t="str">
        <f>IF(S459="No data", "No Data", IF([Reliability_Indicator2]="Yes","No Service", IF(S459="Routine", "Improved", IF(S459="Unreliable", "Basic", IF(S459="No O&amp;M", "No service")))))</f>
        <v>No service</v>
      </c>
      <c r="AA459" s="133" t="str">
        <f>IF([EnvPro_Indicator1]="", "Fill in data", IF([EnvPro_Indicator1]="Significant pollution", "No service", IF(AND([EnvPro_Indicator1]="Not polluting groundwater &amp; not untreated in river", [EnvPro_Indicator2]="No"),"Basic", IF([EnvPro_Indicator2]="Yes", "Improved"))))</f>
        <v>Basic</v>
      </c>
      <c r="AB459" s="134" t="str">
        <f t="shared" si="7"/>
        <v>No Service</v>
      </c>
      <c r="AC459" s="134" t="str">
        <f>IF(OR(San[[#This Row],[Access_SL1]]="No data",San[[#This Row],[Use_SL1]]="No data",San[[#This Row],[Reliability_SL1]]="No data",San[[#This Row],[EnvPro_SL1]]="No data"),"Incomplete", "Complete")</f>
        <v>Complete</v>
      </c>
      <c r="AD459" s="176">
        <v>44.830530513507256</v>
      </c>
      <c r="AE459" s="176">
        <v>0</v>
      </c>
      <c r="AF459" s="136">
        <v>4.8245672868404226</v>
      </c>
      <c r="AG459" s="136">
        <v>91.989810359467867</v>
      </c>
      <c r="AH459" s="136">
        <v>0</v>
      </c>
      <c r="AW459" s="1">
        <f>IFERROR(VLOOKUP(San[[#This Row],[Access_SL1]],$AS$5:$AT$8,2,FALSE),"Error")</f>
        <v>3</v>
      </c>
      <c r="AX459" s="1">
        <f>IFERROR(VLOOKUP(San[[#This Row],[Use_SL1]],$AS$5:$AT$8,2,FALSE),"Error")</f>
        <v>3</v>
      </c>
      <c r="AY459" s="1" t="str">
        <f>IFERROR(VLOOKUP(San[[#This Row],[Use_SL2]],$AS$5:$AT$8,2,FALSE),"Error")</f>
        <v>Error</v>
      </c>
      <c r="AZ459" s="1">
        <f>IFERROR(VLOOKUP(San[[#This Row],[Reliability_SL1]],$AS$5:$AT$8,2,FALSE),"Error")</f>
        <v>0</v>
      </c>
      <c r="BA459" s="1">
        <f>IFERROR(VLOOKUP(San[[#This Row],[EnvPro_SL1]],$AS$5:$AT$8,2,FALSE),"Error")</f>
        <v>2</v>
      </c>
    </row>
    <row r="460" spans="2:53">
      <c r="B460" s="133" t="s">
        <v>776</v>
      </c>
      <c r="C460" s="171" t="s">
        <v>1650</v>
      </c>
      <c r="D460" s="171" t="s">
        <v>1646</v>
      </c>
      <c r="E460" s="171" t="s">
        <v>262</v>
      </c>
      <c r="F460" s="172" t="s">
        <v>1640</v>
      </c>
      <c r="G460" s="173" t="s">
        <v>1927</v>
      </c>
      <c r="H460" s="50" t="s">
        <v>1786</v>
      </c>
      <c r="I460" s="50" t="s">
        <v>18</v>
      </c>
      <c r="J460" s="133" t="s">
        <v>1772</v>
      </c>
      <c r="K460" s="50" t="s">
        <v>1754</v>
      </c>
      <c r="L460" s="50" t="s">
        <v>1753</v>
      </c>
      <c r="M460" s="133" t="s">
        <v>1754</v>
      </c>
      <c r="N460" s="133" t="s">
        <v>1601</v>
      </c>
      <c r="O460" s="133" t="s">
        <v>1601</v>
      </c>
      <c r="P460" s="133" t="s">
        <v>1601</v>
      </c>
      <c r="Q460" s="133" t="s">
        <v>1755</v>
      </c>
      <c r="R460" s="142" t="s">
        <v>1601</v>
      </c>
      <c r="S460" s="174" t="s">
        <v>1601</v>
      </c>
      <c r="T460" s="175" t="s">
        <v>1754</v>
      </c>
      <c r="U460" s="133" t="s">
        <v>1756</v>
      </c>
      <c r="V460" s="133" t="s">
        <v>1754</v>
      </c>
      <c r="W460" s="133" t="str">
        <f>IF([Access_Indicator2]="Yes","No service",IF([Access_Indicator3]="Available", "Improved",IF([Access_Indicator4]="No", "Limited",IF(AND([Access_Indicator4]="yes", [Access_Indicator5]&lt;=[Access_Indicator6]),"Basic","Limited"))))</f>
        <v>Limited</v>
      </c>
      <c r="X460" s="133" t="str">
        <f>IF([Use_Indicator1]="", "Fill in data", IF([Use_Indicator1]="All", "Improved", IF([Use_Indicator1]="Some", "Basic", IF([Use_Indicator1]="No use", "No Service"))))</f>
        <v>Improved</v>
      </c>
      <c r="Y460" s="134" t="s">
        <v>1601</v>
      </c>
      <c r="Z460" s="134" t="str">
        <f>IF(S460="No data", "No Data", IF([Reliability_Indicator2]="Yes","No Service", IF(S460="Routine", "Improved", IF(S460="Unreliable", "Basic", IF(S460="No O&amp;M", "No service")))))</f>
        <v>No Data</v>
      </c>
      <c r="AA460" s="133" t="str">
        <f>IF([EnvPro_Indicator1]="", "Fill in data", IF([EnvPro_Indicator1]="Significant pollution", "No service", IF(AND([EnvPro_Indicator1]="Not polluting groundwater &amp; not untreated in river", [EnvPro_Indicator2]="No"),"Basic", IF([EnvPro_Indicator2]="Yes", "Improved"))))</f>
        <v>Basic</v>
      </c>
      <c r="AB460" s="134" t="str">
        <f t="shared" si="7"/>
        <v>Limited</v>
      </c>
      <c r="AC460" s="134" t="str">
        <f>IF(OR(San[[#This Row],[Access_SL1]]="No data",San[[#This Row],[Use_SL1]]="No data",San[[#This Row],[Reliability_SL1]]="No data",San[[#This Row],[EnvPro_SL1]]="No data"),"Incomplete", "Complete")</f>
        <v>Incomplete</v>
      </c>
      <c r="AD460" s="176">
        <v>44.830530513507256</v>
      </c>
      <c r="AE460" s="176">
        <v>0</v>
      </c>
      <c r="AF460" s="136">
        <v>4.8245672868404226</v>
      </c>
      <c r="AG460" s="136">
        <v>58.873478630059438</v>
      </c>
      <c r="AH460" s="136" t="s">
        <v>1601</v>
      </c>
      <c r="AW460" s="1">
        <f>IFERROR(VLOOKUP(San[[#This Row],[Access_SL1]],$AS$5:$AT$8,2,FALSE),"Error")</f>
        <v>1</v>
      </c>
      <c r="AX460" s="1">
        <f>IFERROR(VLOOKUP(San[[#This Row],[Use_SL1]],$AS$5:$AT$8,2,FALSE),"Error")</f>
        <v>3</v>
      </c>
      <c r="AY460" s="1" t="str">
        <f>IFERROR(VLOOKUP(San[[#This Row],[Use_SL2]],$AS$5:$AT$8,2,FALSE),"Error")</f>
        <v>Error</v>
      </c>
      <c r="AZ460" s="1" t="str">
        <f>IFERROR(VLOOKUP(San[[#This Row],[Reliability_SL1]],$AS$5:$AT$8,2,FALSE),"Error")</f>
        <v>Error</v>
      </c>
      <c r="BA460" s="1">
        <f>IFERROR(VLOOKUP(San[[#This Row],[EnvPro_SL1]],$AS$5:$AT$8,2,FALSE),"Error")</f>
        <v>2</v>
      </c>
    </row>
    <row r="461" spans="2:53">
      <c r="B461" s="133" t="s">
        <v>777</v>
      </c>
      <c r="C461" s="171" t="s">
        <v>1650</v>
      </c>
      <c r="D461" s="171" t="s">
        <v>1646</v>
      </c>
      <c r="E461" s="171" t="s">
        <v>262</v>
      </c>
      <c r="F461" s="172" t="s">
        <v>1640</v>
      </c>
      <c r="G461" s="173" t="s">
        <v>1928</v>
      </c>
      <c r="H461" s="50" t="s">
        <v>1783</v>
      </c>
      <c r="I461" s="50" t="s">
        <v>18</v>
      </c>
      <c r="J461" s="133" t="s">
        <v>1772</v>
      </c>
      <c r="K461" s="50" t="s">
        <v>1754</v>
      </c>
      <c r="L461" s="50" t="s">
        <v>1753</v>
      </c>
      <c r="M461" s="133" t="s">
        <v>1754</v>
      </c>
      <c r="N461" s="133" t="s">
        <v>1601</v>
      </c>
      <c r="O461" s="133" t="s">
        <v>1601</v>
      </c>
      <c r="P461" s="133" t="s">
        <v>1601</v>
      </c>
      <c r="Q461" s="133" t="s">
        <v>1755</v>
      </c>
      <c r="R461" s="142" t="s">
        <v>1601</v>
      </c>
      <c r="S461" s="174" t="s">
        <v>1601</v>
      </c>
      <c r="T461" s="175" t="s">
        <v>1754</v>
      </c>
      <c r="U461" s="133" t="s">
        <v>1756</v>
      </c>
      <c r="V461" s="133" t="s">
        <v>1754</v>
      </c>
      <c r="W461" s="133" t="str">
        <f>IF([Access_Indicator2]="Yes","No service",IF([Access_Indicator3]="Available", "Improved",IF([Access_Indicator4]="No", "Limited",IF(AND([Access_Indicator4]="yes", [Access_Indicator5]&lt;=[Access_Indicator6]),"Basic","Limited"))))</f>
        <v>Limited</v>
      </c>
      <c r="X461" s="133" t="str">
        <f>IF([Use_Indicator1]="", "Fill in data", IF([Use_Indicator1]="All", "Improved", IF([Use_Indicator1]="Some", "Basic", IF([Use_Indicator1]="No use", "No Service"))))</f>
        <v>Improved</v>
      </c>
      <c r="Y461" s="134" t="s">
        <v>1601</v>
      </c>
      <c r="Z461" s="134" t="str">
        <f>IF(S461="No data", "No Data", IF([Reliability_Indicator2]="Yes","No Service", IF(S461="Routine", "Improved", IF(S461="Unreliable", "Basic", IF(S461="No O&amp;M", "No service")))))</f>
        <v>No Data</v>
      </c>
      <c r="AA461" s="133" t="str">
        <f>IF([EnvPro_Indicator1]="", "Fill in data", IF([EnvPro_Indicator1]="Significant pollution", "No service", IF(AND([EnvPro_Indicator1]="Not polluting groundwater &amp; not untreated in river", [EnvPro_Indicator2]="No"),"Basic", IF([EnvPro_Indicator2]="Yes", "Improved"))))</f>
        <v>Basic</v>
      </c>
      <c r="AB461" s="134" t="str">
        <f t="shared" si="7"/>
        <v>Limited</v>
      </c>
      <c r="AC461" s="134" t="str">
        <f>IF(OR(San[[#This Row],[Access_SL1]]="No data",San[[#This Row],[Use_SL1]]="No data",San[[#This Row],[Reliability_SL1]]="No data",San[[#This Row],[EnvPro_SL1]]="No data"),"Incomplete", "Complete")</f>
        <v>Incomplete</v>
      </c>
      <c r="AD461" s="176">
        <v>44.830530513507256</v>
      </c>
      <c r="AE461" s="176">
        <v>0</v>
      </c>
      <c r="AF461" s="136">
        <v>4.8245672868404226</v>
      </c>
      <c r="AG461" s="136">
        <v>58.873478630059438</v>
      </c>
      <c r="AH461" s="136" t="s">
        <v>1601</v>
      </c>
      <c r="AW461" s="1">
        <f>IFERROR(VLOOKUP(San[[#This Row],[Access_SL1]],$AS$5:$AT$8,2,FALSE),"Error")</f>
        <v>1</v>
      </c>
      <c r="AX461" s="1">
        <f>IFERROR(VLOOKUP(San[[#This Row],[Use_SL1]],$AS$5:$AT$8,2,FALSE),"Error")</f>
        <v>3</v>
      </c>
      <c r="AY461" s="1" t="str">
        <f>IFERROR(VLOOKUP(San[[#This Row],[Use_SL2]],$AS$5:$AT$8,2,FALSE),"Error")</f>
        <v>Error</v>
      </c>
      <c r="AZ461" s="1" t="str">
        <f>IFERROR(VLOOKUP(San[[#This Row],[Reliability_SL1]],$AS$5:$AT$8,2,FALSE),"Error")</f>
        <v>Error</v>
      </c>
      <c r="BA461" s="1">
        <f>IFERROR(VLOOKUP(San[[#This Row],[EnvPro_SL1]],$AS$5:$AT$8,2,FALSE),"Error")</f>
        <v>2</v>
      </c>
    </row>
    <row r="462" spans="2:53">
      <c r="B462" s="133" t="s">
        <v>778</v>
      </c>
      <c r="C462" s="171" t="s">
        <v>1650</v>
      </c>
      <c r="D462" s="171" t="s">
        <v>1646</v>
      </c>
      <c r="E462" s="171" t="s">
        <v>262</v>
      </c>
      <c r="F462" s="172" t="s">
        <v>1640</v>
      </c>
      <c r="G462" s="173" t="s">
        <v>1929</v>
      </c>
      <c r="H462" s="50" t="s">
        <v>1786</v>
      </c>
      <c r="I462" s="50" t="s">
        <v>18</v>
      </c>
      <c r="J462" s="133" t="s">
        <v>1772</v>
      </c>
      <c r="K462" s="50" t="s">
        <v>1754</v>
      </c>
      <c r="L462" s="50" t="s">
        <v>1753</v>
      </c>
      <c r="M462" s="133" t="s">
        <v>1754</v>
      </c>
      <c r="N462" s="133" t="s">
        <v>1601</v>
      </c>
      <c r="O462" s="133" t="s">
        <v>1601</v>
      </c>
      <c r="P462" s="133" t="s">
        <v>1601</v>
      </c>
      <c r="Q462" s="133" t="s">
        <v>1755</v>
      </c>
      <c r="R462" s="142" t="s">
        <v>1601</v>
      </c>
      <c r="S462" s="174" t="s">
        <v>1601</v>
      </c>
      <c r="T462" s="175" t="s">
        <v>1754</v>
      </c>
      <c r="U462" s="133" t="s">
        <v>1756</v>
      </c>
      <c r="V462" s="133" t="s">
        <v>1754</v>
      </c>
      <c r="W462" s="133" t="str">
        <f>IF([Access_Indicator2]="Yes","No service",IF([Access_Indicator3]="Available", "Improved",IF([Access_Indicator4]="No", "Limited",IF(AND([Access_Indicator4]="yes", [Access_Indicator5]&lt;=[Access_Indicator6]),"Basic","Limited"))))</f>
        <v>Limited</v>
      </c>
      <c r="X462" s="133" t="str">
        <f>IF([Use_Indicator1]="", "Fill in data", IF([Use_Indicator1]="All", "Improved", IF([Use_Indicator1]="Some", "Basic", IF([Use_Indicator1]="No use", "No Service"))))</f>
        <v>Improved</v>
      </c>
      <c r="Y462" s="134" t="s">
        <v>1601</v>
      </c>
      <c r="Z462" s="134" t="str">
        <f>IF(S462="No data", "No Data", IF([Reliability_Indicator2]="Yes","No Service", IF(S462="Routine", "Improved", IF(S462="Unreliable", "Basic", IF(S462="No O&amp;M", "No service")))))</f>
        <v>No Data</v>
      </c>
      <c r="AA462" s="133" t="str">
        <f>IF([EnvPro_Indicator1]="", "Fill in data", IF([EnvPro_Indicator1]="Significant pollution", "No service", IF(AND([EnvPro_Indicator1]="Not polluting groundwater &amp; not untreated in river", [EnvPro_Indicator2]="No"),"Basic", IF([EnvPro_Indicator2]="Yes", "Improved"))))</f>
        <v>Basic</v>
      </c>
      <c r="AB462" s="134" t="str">
        <f t="shared" si="7"/>
        <v>Limited</v>
      </c>
      <c r="AC462" s="134" t="str">
        <f>IF(OR(San[[#This Row],[Access_SL1]]="No data",San[[#This Row],[Use_SL1]]="No data",San[[#This Row],[Reliability_SL1]]="No data",San[[#This Row],[EnvPro_SL1]]="No data"),"Incomplete", "Complete")</f>
        <v>Incomplete</v>
      </c>
      <c r="AD462" s="176">
        <v>44.830530513507256</v>
      </c>
      <c r="AE462" s="176">
        <v>0</v>
      </c>
      <c r="AF462" s="136">
        <v>4.8245672868404226</v>
      </c>
      <c r="AG462" s="136">
        <v>38.635720350976506</v>
      </c>
      <c r="AH462" s="136" t="s">
        <v>1601</v>
      </c>
      <c r="AW462" s="1">
        <f>IFERROR(VLOOKUP(San[[#This Row],[Access_SL1]],$AS$5:$AT$8,2,FALSE),"Error")</f>
        <v>1</v>
      </c>
      <c r="AX462" s="1">
        <f>IFERROR(VLOOKUP(San[[#This Row],[Use_SL1]],$AS$5:$AT$8,2,FALSE),"Error")</f>
        <v>3</v>
      </c>
      <c r="AY462" s="1" t="str">
        <f>IFERROR(VLOOKUP(San[[#This Row],[Use_SL2]],$AS$5:$AT$8,2,FALSE),"Error")</f>
        <v>Error</v>
      </c>
      <c r="AZ462" s="1" t="str">
        <f>IFERROR(VLOOKUP(San[[#This Row],[Reliability_SL1]],$AS$5:$AT$8,2,FALSE),"Error")</f>
        <v>Error</v>
      </c>
      <c r="BA462" s="1">
        <f>IFERROR(VLOOKUP(San[[#This Row],[EnvPro_SL1]],$AS$5:$AT$8,2,FALSE),"Error")</f>
        <v>2</v>
      </c>
    </row>
    <row r="463" spans="2:53">
      <c r="B463" s="133" t="s">
        <v>779</v>
      </c>
      <c r="C463" s="171" t="s">
        <v>1650</v>
      </c>
      <c r="D463" s="171" t="s">
        <v>1646</v>
      </c>
      <c r="E463" s="171" t="s">
        <v>262</v>
      </c>
      <c r="F463" s="172" t="s">
        <v>1640</v>
      </c>
      <c r="G463" s="173" t="s">
        <v>1930</v>
      </c>
      <c r="H463" s="50" t="s">
        <v>1783</v>
      </c>
      <c r="I463" s="50" t="s">
        <v>18</v>
      </c>
      <c r="J463" s="133" t="s">
        <v>1772</v>
      </c>
      <c r="K463" s="50" t="s">
        <v>1754</v>
      </c>
      <c r="L463" s="50" t="s">
        <v>1753</v>
      </c>
      <c r="M463" s="133" t="s">
        <v>1754</v>
      </c>
      <c r="N463" s="133" t="s">
        <v>1601</v>
      </c>
      <c r="O463" s="133" t="s">
        <v>1601</v>
      </c>
      <c r="P463" s="133" t="s">
        <v>1601</v>
      </c>
      <c r="Q463" s="133" t="s">
        <v>1755</v>
      </c>
      <c r="R463" s="142" t="s">
        <v>1601</v>
      </c>
      <c r="S463" s="174" t="s">
        <v>1601</v>
      </c>
      <c r="T463" s="175" t="s">
        <v>1754</v>
      </c>
      <c r="U463" s="133" t="s">
        <v>1756</v>
      </c>
      <c r="V463" s="133" t="s">
        <v>1754</v>
      </c>
      <c r="W463" s="133" t="str">
        <f>IF([Access_Indicator2]="Yes","No service",IF([Access_Indicator3]="Available", "Improved",IF([Access_Indicator4]="No", "Limited",IF(AND([Access_Indicator4]="yes", [Access_Indicator5]&lt;=[Access_Indicator6]),"Basic","Limited"))))</f>
        <v>Limited</v>
      </c>
      <c r="X463" s="133" t="str">
        <f>IF([Use_Indicator1]="", "Fill in data", IF([Use_Indicator1]="All", "Improved", IF([Use_Indicator1]="Some", "Basic", IF([Use_Indicator1]="No use", "No Service"))))</f>
        <v>Improved</v>
      </c>
      <c r="Y463" s="134" t="s">
        <v>1601</v>
      </c>
      <c r="Z463" s="134" t="str">
        <f>IF(S463="No data", "No Data", IF([Reliability_Indicator2]="Yes","No Service", IF(S463="Routine", "Improved", IF(S463="Unreliable", "Basic", IF(S463="No O&amp;M", "No service")))))</f>
        <v>No Data</v>
      </c>
      <c r="AA463" s="133" t="str">
        <f>IF([EnvPro_Indicator1]="", "Fill in data", IF([EnvPro_Indicator1]="Significant pollution", "No service", IF(AND([EnvPro_Indicator1]="Not polluting groundwater &amp; not untreated in river", [EnvPro_Indicator2]="No"),"Basic", IF([EnvPro_Indicator2]="Yes", "Improved"))))</f>
        <v>Basic</v>
      </c>
      <c r="AB463" s="134" t="str">
        <f t="shared" si="7"/>
        <v>Limited</v>
      </c>
      <c r="AC463" s="134" t="str">
        <f>IF(OR(San[[#This Row],[Access_SL1]]="No data",San[[#This Row],[Use_SL1]]="No data",San[[#This Row],[Reliability_SL1]]="No data",San[[#This Row],[EnvPro_SL1]]="No data"),"Incomplete", "Complete")</f>
        <v>Incomplete</v>
      </c>
      <c r="AD463" s="176">
        <v>44.830530513507256</v>
      </c>
      <c r="AE463" s="176">
        <v>0</v>
      </c>
      <c r="AF463" s="136">
        <v>4.8245672868404226</v>
      </c>
      <c r="AG463" s="136">
        <v>60.713274837248797</v>
      </c>
      <c r="AH463" s="136" t="s">
        <v>1601</v>
      </c>
      <c r="AW463" s="1">
        <f>IFERROR(VLOOKUP(San[[#This Row],[Access_SL1]],$AS$5:$AT$8,2,FALSE),"Error")</f>
        <v>1</v>
      </c>
      <c r="AX463" s="1">
        <f>IFERROR(VLOOKUP(San[[#This Row],[Use_SL1]],$AS$5:$AT$8,2,FALSE),"Error")</f>
        <v>3</v>
      </c>
      <c r="AY463" s="1" t="str">
        <f>IFERROR(VLOOKUP(San[[#This Row],[Use_SL2]],$AS$5:$AT$8,2,FALSE),"Error")</f>
        <v>Error</v>
      </c>
      <c r="AZ463" s="1" t="str">
        <f>IFERROR(VLOOKUP(San[[#This Row],[Reliability_SL1]],$AS$5:$AT$8,2,FALSE),"Error")</f>
        <v>Error</v>
      </c>
      <c r="BA463" s="1">
        <f>IFERROR(VLOOKUP(San[[#This Row],[EnvPro_SL1]],$AS$5:$AT$8,2,FALSE),"Error")</f>
        <v>2</v>
      </c>
    </row>
    <row r="464" spans="2:53">
      <c r="B464" s="133" t="s">
        <v>780</v>
      </c>
      <c r="C464" s="171" t="s">
        <v>1650</v>
      </c>
      <c r="D464" s="171" t="s">
        <v>1646</v>
      </c>
      <c r="E464" s="171" t="s">
        <v>262</v>
      </c>
      <c r="F464" s="172" t="s">
        <v>1640</v>
      </c>
      <c r="G464" s="173" t="s">
        <v>1931</v>
      </c>
      <c r="H464" s="50" t="s">
        <v>1786</v>
      </c>
      <c r="I464" s="50" t="s">
        <v>18</v>
      </c>
      <c r="J464" s="133" t="s">
        <v>1774</v>
      </c>
      <c r="K464" s="50" t="s">
        <v>1754</v>
      </c>
      <c r="L464" s="50" t="s">
        <v>1776</v>
      </c>
      <c r="M464" s="133" t="s">
        <v>1752</v>
      </c>
      <c r="N464" s="133" t="s">
        <v>1601</v>
      </c>
      <c r="O464" s="133" t="s">
        <v>1601</v>
      </c>
      <c r="P464" s="133" t="s">
        <v>1601</v>
      </c>
      <c r="Q464" s="133" t="s">
        <v>1755</v>
      </c>
      <c r="R464" s="142" t="s">
        <v>1601</v>
      </c>
      <c r="S464" s="174" t="s">
        <v>1908</v>
      </c>
      <c r="T464" s="175" t="s">
        <v>1754</v>
      </c>
      <c r="U464" s="133" t="s">
        <v>1756</v>
      </c>
      <c r="V464" s="133" t="s">
        <v>1754</v>
      </c>
      <c r="W464" s="133" t="str">
        <f>IF([Access_Indicator2]="Yes","No service",IF([Access_Indicator3]="Available", "Improved",IF([Access_Indicator4]="No", "Limited",IF(AND([Access_Indicator4]="yes", [Access_Indicator5]&lt;=[Access_Indicator6]),"Basic","Limited"))))</f>
        <v>Improved</v>
      </c>
      <c r="X464" s="133" t="str">
        <f>IF([Use_Indicator1]="", "Fill in data", IF([Use_Indicator1]="All", "Improved", IF([Use_Indicator1]="Some", "Basic", IF([Use_Indicator1]="No use", "No Service"))))</f>
        <v>Improved</v>
      </c>
      <c r="Y464" s="134" t="s">
        <v>1601</v>
      </c>
      <c r="Z464" s="134" t="str">
        <f>IF(S464="No data", "No Data", IF([Reliability_Indicator2]="Yes","No Service", IF(S464="Routine", "Improved", IF(S464="Unreliable", "Basic", IF(S464="No O&amp;M", "No service")))))</f>
        <v>Basic</v>
      </c>
      <c r="AA464" s="133" t="str">
        <f>IF([EnvPro_Indicator1]="", "Fill in data", IF([EnvPro_Indicator1]="Significant pollution", "No service", IF(AND([EnvPro_Indicator1]="Not polluting groundwater &amp; not untreated in river", [EnvPro_Indicator2]="No"),"Basic", IF([EnvPro_Indicator2]="Yes", "Improved"))))</f>
        <v>Basic</v>
      </c>
      <c r="AB464" s="134" t="str">
        <f t="shared" si="7"/>
        <v>Basic</v>
      </c>
      <c r="AC464" s="134" t="str">
        <f>IF(OR(San[[#This Row],[Access_SL1]]="No data",San[[#This Row],[Use_SL1]]="No data",San[[#This Row],[Reliability_SL1]]="No data",San[[#This Row],[EnvPro_SL1]]="No data"),"Incomplete", "Complete")</f>
        <v>Complete</v>
      </c>
      <c r="AD464" s="176">
        <v>44.830530513507256</v>
      </c>
      <c r="AE464" s="176">
        <v>0</v>
      </c>
      <c r="AF464" s="136">
        <v>4.8245672868404226</v>
      </c>
      <c r="AG464" s="136">
        <v>62.553071044438148</v>
      </c>
      <c r="AH464" s="136">
        <v>42.456835550523635</v>
      </c>
      <c r="AW464" s="1">
        <f>IFERROR(VLOOKUP(San[[#This Row],[Access_SL1]],$AS$5:$AT$8,2,FALSE),"Error")</f>
        <v>3</v>
      </c>
      <c r="AX464" s="1">
        <f>IFERROR(VLOOKUP(San[[#This Row],[Use_SL1]],$AS$5:$AT$8,2,FALSE),"Error")</f>
        <v>3</v>
      </c>
      <c r="AY464" s="1" t="str">
        <f>IFERROR(VLOOKUP(San[[#This Row],[Use_SL2]],$AS$5:$AT$8,2,FALSE),"Error")</f>
        <v>Error</v>
      </c>
      <c r="AZ464" s="1">
        <f>IFERROR(VLOOKUP(San[[#This Row],[Reliability_SL1]],$AS$5:$AT$8,2,FALSE),"Error")</f>
        <v>2</v>
      </c>
      <c r="BA464" s="1">
        <f>IFERROR(VLOOKUP(San[[#This Row],[EnvPro_SL1]],$AS$5:$AT$8,2,FALSE),"Error")</f>
        <v>2</v>
      </c>
    </row>
    <row r="465" spans="2:53">
      <c r="B465" s="133" t="s">
        <v>781</v>
      </c>
      <c r="C465" s="171" t="s">
        <v>1650</v>
      </c>
      <c r="D465" s="171" t="s">
        <v>1646</v>
      </c>
      <c r="E465" s="171" t="s">
        <v>262</v>
      </c>
      <c r="F465" s="172" t="s">
        <v>1640</v>
      </c>
      <c r="G465" s="173" t="s">
        <v>1932</v>
      </c>
      <c r="H465" s="50" t="s">
        <v>1783</v>
      </c>
      <c r="I465" s="50" t="s">
        <v>18</v>
      </c>
      <c r="J465" s="133" t="s">
        <v>1774</v>
      </c>
      <c r="K465" s="50" t="s">
        <v>1754</v>
      </c>
      <c r="L465" s="50" t="s">
        <v>1776</v>
      </c>
      <c r="M465" s="133" t="s">
        <v>1752</v>
      </c>
      <c r="N465" s="133" t="s">
        <v>1601</v>
      </c>
      <c r="O465" s="133" t="s">
        <v>1601</v>
      </c>
      <c r="P465" s="133" t="s">
        <v>1601</v>
      </c>
      <c r="Q465" s="133" t="s">
        <v>1755</v>
      </c>
      <c r="R465" s="142" t="s">
        <v>1601</v>
      </c>
      <c r="S465" s="174" t="s">
        <v>1908</v>
      </c>
      <c r="T465" s="175" t="s">
        <v>1754</v>
      </c>
      <c r="U465" s="133" t="s">
        <v>1756</v>
      </c>
      <c r="V465" s="133" t="s">
        <v>1754</v>
      </c>
      <c r="W465" s="133" t="str">
        <f>IF([Access_Indicator2]="Yes","No service",IF([Access_Indicator3]="Available", "Improved",IF([Access_Indicator4]="No", "Limited",IF(AND([Access_Indicator4]="yes", [Access_Indicator5]&lt;=[Access_Indicator6]),"Basic","Limited"))))</f>
        <v>Improved</v>
      </c>
      <c r="X465" s="133" t="str">
        <f>IF([Use_Indicator1]="", "Fill in data", IF([Use_Indicator1]="All", "Improved", IF([Use_Indicator1]="Some", "Basic", IF([Use_Indicator1]="No use", "No Service"))))</f>
        <v>Improved</v>
      </c>
      <c r="Y465" s="134" t="s">
        <v>1601</v>
      </c>
      <c r="Z465" s="134" t="str">
        <f>IF(S465="No data", "No Data", IF([Reliability_Indicator2]="Yes","No Service", IF(S465="Routine", "Improved", IF(S465="Unreliable", "Basic", IF(S465="No O&amp;M", "No service")))))</f>
        <v>Basic</v>
      </c>
      <c r="AA465" s="133" t="str">
        <f>IF([EnvPro_Indicator1]="", "Fill in data", IF([EnvPro_Indicator1]="Significant pollution", "No service", IF(AND([EnvPro_Indicator1]="Not polluting groundwater &amp; not untreated in river", [EnvPro_Indicator2]="No"),"Basic", IF([EnvPro_Indicator2]="Yes", "Improved"))))</f>
        <v>Basic</v>
      </c>
      <c r="AB465" s="134" t="str">
        <f t="shared" si="7"/>
        <v>Basic</v>
      </c>
      <c r="AC465" s="134" t="str">
        <f>IF(OR(San[[#This Row],[Access_SL1]]="No data",San[[#This Row],[Use_SL1]]="No data",San[[#This Row],[Reliability_SL1]]="No data",San[[#This Row],[EnvPro_SL1]]="No data"),"Incomplete", "Complete")</f>
        <v>Complete</v>
      </c>
      <c r="AD465" s="176">
        <v>44.830530513507256</v>
      </c>
      <c r="AE465" s="176">
        <v>0</v>
      </c>
      <c r="AF465" s="136">
        <v>4.8245672868404226</v>
      </c>
      <c r="AG465" s="136">
        <v>156.38267761109537</v>
      </c>
      <c r="AH465" s="136" t="s">
        <v>1601</v>
      </c>
      <c r="AW465" s="1">
        <f>IFERROR(VLOOKUP(San[[#This Row],[Access_SL1]],$AS$5:$AT$8,2,FALSE),"Error")</f>
        <v>3</v>
      </c>
      <c r="AX465" s="1">
        <f>IFERROR(VLOOKUP(San[[#This Row],[Use_SL1]],$AS$5:$AT$8,2,FALSE),"Error")</f>
        <v>3</v>
      </c>
      <c r="AY465" s="1" t="str">
        <f>IFERROR(VLOOKUP(San[[#This Row],[Use_SL2]],$AS$5:$AT$8,2,FALSE),"Error")</f>
        <v>Error</v>
      </c>
      <c r="AZ465" s="1">
        <f>IFERROR(VLOOKUP(San[[#This Row],[Reliability_SL1]],$AS$5:$AT$8,2,FALSE),"Error")</f>
        <v>2</v>
      </c>
      <c r="BA465" s="1">
        <f>IFERROR(VLOOKUP(San[[#This Row],[EnvPro_SL1]],$AS$5:$AT$8,2,FALSE),"Error")</f>
        <v>2</v>
      </c>
    </row>
    <row r="466" spans="2:53">
      <c r="B466" s="133" t="s">
        <v>782</v>
      </c>
      <c r="C466" s="171" t="s">
        <v>1650</v>
      </c>
      <c r="D466" s="171" t="s">
        <v>1646</v>
      </c>
      <c r="E466" s="171" t="s">
        <v>262</v>
      </c>
      <c r="F466" s="172" t="s">
        <v>1640</v>
      </c>
      <c r="G466" s="173" t="s">
        <v>1933</v>
      </c>
      <c r="H466" s="50" t="s">
        <v>1783</v>
      </c>
      <c r="I466" s="50" t="s">
        <v>18</v>
      </c>
      <c r="J466" s="133" t="s">
        <v>1772</v>
      </c>
      <c r="K466" s="50" t="s">
        <v>1754</v>
      </c>
      <c r="L466" s="50" t="s">
        <v>1753</v>
      </c>
      <c r="M466" s="133" t="s">
        <v>1754</v>
      </c>
      <c r="N466" s="133" t="s">
        <v>1601</v>
      </c>
      <c r="O466" s="133" t="s">
        <v>1601</v>
      </c>
      <c r="P466" s="133" t="s">
        <v>1601</v>
      </c>
      <c r="Q466" s="133" t="s">
        <v>1755</v>
      </c>
      <c r="R466" s="142" t="s">
        <v>1601</v>
      </c>
      <c r="S466" s="174" t="s">
        <v>1601</v>
      </c>
      <c r="T466" s="175" t="s">
        <v>1754</v>
      </c>
      <c r="U466" s="133" t="s">
        <v>1756</v>
      </c>
      <c r="V466" s="133" t="s">
        <v>1754</v>
      </c>
      <c r="W466" s="133" t="str">
        <f>IF([Access_Indicator2]="Yes","No service",IF([Access_Indicator3]="Available", "Improved",IF([Access_Indicator4]="No", "Limited",IF(AND([Access_Indicator4]="yes", [Access_Indicator5]&lt;=[Access_Indicator6]),"Basic","Limited"))))</f>
        <v>Limited</v>
      </c>
      <c r="X466" s="133" t="str">
        <f>IF([Use_Indicator1]="", "Fill in data", IF([Use_Indicator1]="All", "Improved", IF([Use_Indicator1]="Some", "Basic", IF([Use_Indicator1]="No use", "No Service"))))</f>
        <v>Improved</v>
      </c>
      <c r="Y466" s="134" t="s">
        <v>1601</v>
      </c>
      <c r="Z466" s="134" t="str">
        <f>IF(S466="No data", "No Data", IF([Reliability_Indicator2]="Yes","No Service", IF(S466="Routine", "Improved", IF(S466="Unreliable", "Basic", IF(S466="No O&amp;M", "No service")))))</f>
        <v>No Data</v>
      </c>
      <c r="AA466" s="133" t="str">
        <f>IF([EnvPro_Indicator1]="", "Fill in data", IF([EnvPro_Indicator1]="Significant pollution", "No service", IF(AND([EnvPro_Indicator1]="Not polluting groundwater &amp; not untreated in river", [EnvPro_Indicator2]="No"),"Basic", IF([EnvPro_Indicator2]="Yes", "Improved"))))</f>
        <v>Basic</v>
      </c>
      <c r="AB466" s="134" t="str">
        <f t="shared" si="7"/>
        <v>Limited</v>
      </c>
      <c r="AC466" s="134" t="str">
        <f>IF(OR(San[[#This Row],[Access_SL1]]="No data",San[[#This Row],[Use_SL1]]="No data",San[[#This Row],[Reliability_SL1]]="No data",San[[#This Row],[EnvPro_SL1]]="No data"),"Incomplete", "Complete")</f>
        <v>Incomplete</v>
      </c>
      <c r="AD466" s="176">
        <v>44.830530513507256</v>
      </c>
      <c r="AE466" s="176">
        <v>0</v>
      </c>
      <c r="AF466" s="136">
        <v>4.8245672868404226</v>
      </c>
      <c r="AG466" s="136">
        <v>101.18879139541465</v>
      </c>
      <c r="AH466" s="136" t="s">
        <v>1601</v>
      </c>
      <c r="AW466" s="1">
        <f>IFERROR(VLOOKUP(San[[#This Row],[Access_SL1]],$AS$5:$AT$8,2,FALSE),"Error")</f>
        <v>1</v>
      </c>
      <c r="AX466" s="1">
        <f>IFERROR(VLOOKUP(San[[#This Row],[Use_SL1]],$AS$5:$AT$8,2,FALSE),"Error")</f>
        <v>3</v>
      </c>
      <c r="AY466" s="1" t="str">
        <f>IFERROR(VLOOKUP(San[[#This Row],[Use_SL2]],$AS$5:$AT$8,2,FALSE),"Error")</f>
        <v>Error</v>
      </c>
      <c r="AZ466" s="1" t="str">
        <f>IFERROR(VLOOKUP(San[[#This Row],[Reliability_SL1]],$AS$5:$AT$8,2,FALSE),"Error")</f>
        <v>Error</v>
      </c>
      <c r="BA466" s="1">
        <f>IFERROR(VLOOKUP(San[[#This Row],[EnvPro_SL1]],$AS$5:$AT$8,2,FALSE),"Error")</f>
        <v>2</v>
      </c>
    </row>
    <row r="467" spans="2:53">
      <c r="B467" s="133" t="s">
        <v>783</v>
      </c>
      <c r="C467" s="171" t="s">
        <v>1650</v>
      </c>
      <c r="D467" s="171" t="s">
        <v>1646</v>
      </c>
      <c r="E467" s="171" t="s">
        <v>262</v>
      </c>
      <c r="F467" s="172" t="s">
        <v>1640</v>
      </c>
      <c r="G467" s="173" t="s">
        <v>1934</v>
      </c>
      <c r="H467" s="50" t="s">
        <v>1783</v>
      </c>
      <c r="I467" s="50" t="s">
        <v>18</v>
      </c>
      <c r="J467" s="133" t="s">
        <v>1772</v>
      </c>
      <c r="K467" s="50" t="s">
        <v>1754</v>
      </c>
      <c r="L467" s="50" t="s">
        <v>1753</v>
      </c>
      <c r="M467" s="133" t="s">
        <v>1754</v>
      </c>
      <c r="N467" s="133" t="s">
        <v>1601</v>
      </c>
      <c r="O467" s="133" t="s">
        <v>1601</v>
      </c>
      <c r="P467" s="133" t="s">
        <v>1601</v>
      </c>
      <c r="Q467" s="133" t="s">
        <v>1755</v>
      </c>
      <c r="R467" s="142" t="s">
        <v>1601</v>
      </c>
      <c r="S467" s="174" t="s">
        <v>1601</v>
      </c>
      <c r="T467" s="175" t="s">
        <v>1754</v>
      </c>
      <c r="U467" s="133" t="s">
        <v>1756</v>
      </c>
      <c r="V467" s="133" t="s">
        <v>1754</v>
      </c>
      <c r="W467" s="133" t="str">
        <f>IF([Access_Indicator2]="Yes","No service",IF([Access_Indicator3]="Available", "Improved",IF([Access_Indicator4]="No", "Limited",IF(AND([Access_Indicator4]="yes", [Access_Indicator5]&lt;=[Access_Indicator6]),"Basic","Limited"))))</f>
        <v>Limited</v>
      </c>
      <c r="X467" s="133" t="str">
        <f>IF([Use_Indicator1]="", "Fill in data", IF([Use_Indicator1]="All", "Improved", IF([Use_Indicator1]="Some", "Basic", IF([Use_Indicator1]="No use", "No Service"))))</f>
        <v>Improved</v>
      </c>
      <c r="Y467" s="134" t="s">
        <v>1601</v>
      </c>
      <c r="Z467" s="134" t="str">
        <f>IF(S467="No data", "No Data", IF([Reliability_Indicator2]="Yes","No Service", IF(S467="Routine", "Improved", IF(S467="Unreliable", "Basic", IF(S467="No O&amp;M", "No service")))))</f>
        <v>No Data</v>
      </c>
      <c r="AA467" s="133" t="str">
        <f>IF([EnvPro_Indicator1]="", "Fill in data", IF([EnvPro_Indicator1]="Significant pollution", "No service", IF(AND([EnvPro_Indicator1]="Not polluting groundwater &amp; not untreated in river", [EnvPro_Indicator2]="No"),"Basic", IF([EnvPro_Indicator2]="Yes", "Improved"))))</f>
        <v>Basic</v>
      </c>
      <c r="AB467" s="134" t="str">
        <f t="shared" si="7"/>
        <v>Limited</v>
      </c>
      <c r="AC467" s="134" t="str">
        <f>IF(OR(San[[#This Row],[Access_SL1]]="No data",San[[#This Row],[Use_SL1]]="No data",San[[#This Row],[Reliability_SL1]]="No data",San[[#This Row],[EnvPro_SL1]]="No data"),"Incomplete", "Complete")</f>
        <v>Incomplete</v>
      </c>
      <c r="AD467" s="176">
        <v>44.830530513507256</v>
      </c>
      <c r="AE467" s="176">
        <v>0</v>
      </c>
      <c r="AF467" s="136">
        <v>4.8245672868404226</v>
      </c>
      <c r="AG467" s="136">
        <v>91.989810359467867</v>
      </c>
      <c r="AH467" s="136" t="s">
        <v>1601</v>
      </c>
      <c r="AW467" s="1">
        <f>IFERROR(VLOOKUP(San[[#This Row],[Access_SL1]],$AS$5:$AT$8,2,FALSE),"Error")</f>
        <v>1</v>
      </c>
      <c r="AX467" s="1">
        <f>IFERROR(VLOOKUP(San[[#This Row],[Use_SL1]],$AS$5:$AT$8,2,FALSE),"Error")</f>
        <v>3</v>
      </c>
      <c r="AY467" s="1" t="str">
        <f>IFERROR(VLOOKUP(San[[#This Row],[Use_SL2]],$AS$5:$AT$8,2,FALSE),"Error")</f>
        <v>Error</v>
      </c>
      <c r="AZ467" s="1" t="str">
        <f>IFERROR(VLOOKUP(San[[#This Row],[Reliability_SL1]],$AS$5:$AT$8,2,FALSE),"Error")</f>
        <v>Error</v>
      </c>
      <c r="BA467" s="1">
        <f>IFERROR(VLOOKUP(San[[#This Row],[EnvPro_SL1]],$AS$5:$AT$8,2,FALSE),"Error")</f>
        <v>2</v>
      </c>
    </row>
    <row r="468" spans="2:53">
      <c r="B468" s="133" t="s">
        <v>784</v>
      </c>
      <c r="C468" s="171" t="s">
        <v>1650</v>
      </c>
      <c r="D468" s="171" t="s">
        <v>1646</v>
      </c>
      <c r="E468" s="171" t="s">
        <v>262</v>
      </c>
      <c r="F468" s="172" t="s">
        <v>1640</v>
      </c>
      <c r="G468" s="173" t="s">
        <v>1935</v>
      </c>
      <c r="H468" s="50" t="s">
        <v>1783</v>
      </c>
      <c r="I468" s="50" t="s">
        <v>18</v>
      </c>
      <c r="J468" s="133" t="s">
        <v>1772</v>
      </c>
      <c r="K468" s="50" t="s">
        <v>1754</v>
      </c>
      <c r="L468" s="50" t="s">
        <v>1753</v>
      </c>
      <c r="M468" s="133" t="s">
        <v>1754</v>
      </c>
      <c r="N468" s="133" t="s">
        <v>1601</v>
      </c>
      <c r="O468" s="133" t="s">
        <v>1601</v>
      </c>
      <c r="P468" s="133" t="s">
        <v>1601</v>
      </c>
      <c r="Q468" s="133" t="s">
        <v>1755</v>
      </c>
      <c r="R468" s="142" t="s">
        <v>1601</v>
      </c>
      <c r="S468" s="174" t="s">
        <v>1601</v>
      </c>
      <c r="T468" s="175" t="s">
        <v>1754</v>
      </c>
      <c r="U468" s="133" t="s">
        <v>1756</v>
      </c>
      <c r="V468" s="133" t="s">
        <v>1754</v>
      </c>
      <c r="W468" s="133" t="str">
        <f>IF([Access_Indicator2]="Yes","No service",IF([Access_Indicator3]="Available", "Improved",IF([Access_Indicator4]="No", "Limited",IF(AND([Access_Indicator4]="yes", [Access_Indicator5]&lt;=[Access_Indicator6]),"Basic","Limited"))))</f>
        <v>Limited</v>
      </c>
      <c r="X468" s="133" t="str">
        <f>IF([Use_Indicator1]="", "Fill in data", IF([Use_Indicator1]="All", "Improved", IF([Use_Indicator1]="Some", "Basic", IF([Use_Indicator1]="No use", "No Service"))))</f>
        <v>Improved</v>
      </c>
      <c r="Y468" s="134" t="s">
        <v>1601</v>
      </c>
      <c r="Z468" s="134" t="str">
        <f>IF(S468="No data", "No Data", IF([Reliability_Indicator2]="Yes","No Service", IF(S468="Routine", "Improved", IF(S468="Unreliable", "Basic", IF(S468="No O&amp;M", "No service")))))</f>
        <v>No Data</v>
      </c>
      <c r="AA468" s="133" t="str">
        <f>IF([EnvPro_Indicator1]="", "Fill in data", IF([EnvPro_Indicator1]="Significant pollution", "No service", IF(AND([EnvPro_Indicator1]="Not polluting groundwater &amp; not untreated in river", [EnvPro_Indicator2]="No"),"Basic", IF([EnvPro_Indicator2]="Yes", "Improved"))))</f>
        <v>Basic</v>
      </c>
      <c r="AB468" s="134" t="str">
        <f t="shared" si="7"/>
        <v>Limited</v>
      </c>
      <c r="AC468" s="134" t="str">
        <f>IF(OR(San[[#This Row],[Access_SL1]]="No data",San[[#This Row],[Use_SL1]]="No data",San[[#This Row],[Reliability_SL1]]="No data",San[[#This Row],[EnvPro_SL1]]="No data"),"Incomplete", "Complete")</f>
        <v>Incomplete</v>
      </c>
      <c r="AD468" s="176">
        <v>44.830530513507256</v>
      </c>
      <c r="AE468" s="176">
        <v>0</v>
      </c>
      <c r="AF468" s="136">
        <v>4.8245672868404226</v>
      </c>
      <c r="AG468" s="136">
        <v>68.256439286725154</v>
      </c>
      <c r="AH468" s="136" t="s">
        <v>1601</v>
      </c>
      <c r="AW468" s="1">
        <f>IFERROR(VLOOKUP(San[[#This Row],[Access_SL1]],$AS$5:$AT$8,2,FALSE),"Error")</f>
        <v>1</v>
      </c>
      <c r="AX468" s="1">
        <f>IFERROR(VLOOKUP(San[[#This Row],[Use_SL1]],$AS$5:$AT$8,2,FALSE),"Error")</f>
        <v>3</v>
      </c>
      <c r="AY468" s="1" t="str">
        <f>IFERROR(VLOOKUP(San[[#This Row],[Use_SL2]],$AS$5:$AT$8,2,FALSE),"Error")</f>
        <v>Error</v>
      </c>
      <c r="AZ468" s="1" t="str">
        <f>IFERROR(VLOOKUP(San[[#This Row],[Reliability_SL1]],$AS$5:$AT$8,2,FALSE),"Error")</f>
        <v>Error</v>
      </c>
      <c r="BA468" s="1">
        <f>IFERROR(VLOOKUP(San[[#This Row],[EnvPro_SL1]],$AS$5:$AT$8,2,FALSE),"Error")</f>
        <v>2</v>
      </c>
    </row>
    <row r="469" spans="2:53">
      <c r="B469" s="133" t="s">
        <v>785</v>
      </c>
      <c r="C469" s="171" t="s">
        <v>1650</v>
      </c>
      <c r="D469" s="171" t="s">
        <v>1646</v>
      </c>
      <c r="E469" s="171" t="s">
        <v>262</v>
      </c>
      <c r="F469" s="172" t="s">
        <v>1640</v>
      </c>
      <c r="G469" s="173" t="s">
        <v>1936</v>
      </c>
      <c r="H469" s="50" t="s">
        <v>1783</v>
      </c>
      <c r="I469" s="50" t="s">
        <v>18</v>
      </c>
      <c r="J469" s="133" t="s">
        <v>1772</v>
      </c>
      <c r="K469" s="50" t="s">
        <v>1754</v>
      </c>
      <c r="L469" s="50" t="s">
        <v>1753</v>
      </c>
      <c r="M469" s="133" t="s">
        <v>1754</v>
      </c>
      <c r="N469" s="133" t="s">
        <v>1601</v>
      </c>
      <c r="O469" s="133" t="s">
        <v>1601</v>
      </c>
      <c r="P469" s="133" t="s">
        <v>1601</v>
      </c>
      <c r="Q469" s="133" t="s">
        <v>1755</v>
      </c>
      <c r="R469" s="142" t="s">
        <v>1601</v>
      </c>
      <c r="S469" s="174" t="s">
        <v>1908</v>
      </c>
      <c r="T469" s="175" t="s">
        <v>1754</v>
      </c>
      <c r="U469" s="133" t="s">
        <v>1756</v>
      </c>
      <c r="V469" s="133" t="s">
        <v>1754</v>
      </c>
      <c r="W469" s="133" t="str">
        <f>IF([Access_Indicator2]="Yes","No service",IF([Access_Indicator3]="Available", "Improved",IF([Access_Indicator4]="No", "Limited",IF(AND([Access_Indicator4]="yes", [Access_Indicator5]&lt;=[Access_Indicator6]),"Basic","Limited"))))</f>
        <v>Limited</v>
      </c>
      <c r="X469" s="133" t="str">
        <f>IF([Use_Indicator1]="", "Fill in data", IF([Use_Indicator1]="All", "Improved", IF([Use_Indicator1]="Some", "Basic", IF([Use_Indicator1]="No use", "No Service"))))</f>
        <v>Improved</v>
      </c>
      <c r="Y469" s="134" t="s">
        <v>1601</v>
      </c>
      <c r="Z469" s="134" t="str">
        <f>IF(S469="No data", "No Data", IF([Reliability_Indicator2]="Yes","No Service", IF(S469="Routine", "Improved", IF(S469="Unreliable", "Basic", IF(S469="No O&amp;M", "No service")))))</f>
        <v>Basic</v>
      </c>
      <c r="AA469" s="133" t="str">
        <f>IF([EnvPro_Indicator1]="", "Fill in data", IF([EnvPro_Indicator1]="Significant pollution", "No service", IF(AND([EnvPro_Indicator1]="Not polluting groundwater &amp; not untreated in river", [EnvPro_Indicator2]="No"),"Basic", IF([EnvPro_Indicator2]="Yes", "Improved"))))</f>
        <v>Basic</v>
      </c>
      <c r="AB469" s="134" t="str">
        <f t="shared" si="7"/>
        <v>Limited</v>
      </c>
      <c r="AC469" s="134" t="str">
        <f>IF(OR(San[[#This Row],[Access_SL1]]="No data",San[[#This Row],[Use_SL1]]="No data",San[[#This Row],[Reliability_SL1]]="No data",San[[#This Row],[EnvPro_SL1]]="No data"),"Incomplete", "Complete")</f>
        <v>Complete</v>
      </c>
      <c r="AD469" s="176">
        <v>44.830530513507256</v>
      </c>
      <c r="AE469" s="176">
        <v>0</v>
      </c>
      <c r="AF469" s="136">
        <v>4.8245672868404226</v>
      </c>
      <c r="AG469" s="136">
        <v>367.95924143787147</v>
      </c>
      <c r="AH469" s="136" t="s">
        <v>1601</v>
      </c>
      <c r="AW469" s="1">
        <f>IFERROR(VLOOKUP(San[[#This Row],[Access_SL1]],$AS$5:$AT$8,2,FALSE),"Error")</f>
        <v>1</v>
      </c>
      <c r="AX469" s="1">
        <f>IFERROR(VLOOKUP(San[[#This Row],[Use_SL1]],$AS$5:$AT$8,2,FALSE),"Error")</f>
        <v>3</v>
      </c>
      <c r="AY469" s="1" t="str">
        <f>IFERROR(VLOOKUP(San[[#This Row],[Use_SL2]],$AS$5:$AT$8,2,FALSE),"Error")</f>
        <v>Error</v>
      </c>
      <c r="AZ469" s="1">
        <f>IFERROR(VLOOKUP(San[[#This Row],[Reliability_SL1]],$AS$5:$AT$8,2,FALSE),"Error")</f>
        <v>2</v>
      </c>
      <c r="BA469" s="1">
        <f>IFERROR(VLOOKUP(San[[#This Row],[EnvPro_SL1]],$AS$5:$AT$8,2,FALSE),"Error")</f>
        <v>2</v>
      </c>
    </row>
    <row r="470" spans="2:53">
      <c r="B470" s="133" t="s">
        <v>786</v>
      </c>
      <c r="C470" s="171" t="s">
        <v>1650</v>
      </c>
      <c r="D470" s="171" t="s">
        <v>1646</v>
      </c>
      <c r="E470" s="171" t="s">
        <v>262</v>
      </c>
      <c r="F470" s="172" t="s">
        <v>1640</v>
      </c>
      <c r="G470" s="173" t="s">
        <v>1937</v>
      </c>
      <c r="H470" s="50" t="s">
        <v>1783</v>
      </c>
      <c r="I470" s="50" t="s">
        <v>18</v>
      </c>
      <c r="J470" s="133" t="s">
        <v>1774</v>
      </c>
      <c r="K470" s="50" t="s">
        <v>1754</v>
      </c>
      <c r="L470" s="50" t="s">
        <v>1776</v>
      </c>
      <c r="M470" s="133" t="s">
        <v>1752</v>
      </c>
      <c r="N470" s="133" t="s">
        <v>1601</v>
      </c>
      <c r="O470" s="133" t="s">
        <v>1601</v>
      </c>
      <c r="P470" s="133" t="s">
        <v>1601</v>
      </c>
      <c r="Q470" s="133" t="s">
        <v>1755</v>
      </c>
      <c r="R470" s="142" t="s">
        <v>1601</v>
      </c>
      <c r="S470" s="174" t="s">
        <v>1908</v>
      </c>
      <c r="T470" s="175" t="s">
        <v>1754</v>
      </c>
      <c r="U470" s="133" t="s">
        <v>1756</v>
      </c>
      <c r="V470" s="133" t="s">
        <v>1754</v>
      </c>
      <c r="W470" s="133" t="str">
        <f>IF([Access_Indicator2]="Yes","No service",IF([Access_Indicator3]="Available", "Improved",IF([Access_Indicator4]="No", "Limited",IF(AND([Access_Indicator4]="yes", [Access_Indicator5]&lt;=[Access_Indicator6]),"Basic","Limited"))))</f>
        <v>Improved</v>
      </c>
      <c r="X470" s="133" t="str">
        <f>IF([Use_Indicator1]="", "Fill in data", IF([Use_Indicator1]="All", "Improved", IF([Use_Indicator1]="Some", "Basic", IF([Use_Indicator1]="No use", "No Service"))))</f>
        <v>Improved</v>
      </c>
      <c r="Y470" s="134" t="s">
        <v>1601</v>
      </c>
      <c r="Z470" s="134" t="str">
        <f>IF(S470="No data", "No Data", IF([Reliability_Indicator2]="Yes","No Service", IF(S470="Routine", "Improved", IF(S470="Unreliable", "Basic", IF(S470="No O&amp;M", "No service")))))</f>
        <v>Basic</v>
      </c>
      <c r="AA470" s="133" t="str">
        <f>IF([EnvPro_Indicator1]="", "Fill in data", IF([EnvPro_Indicator1]="Significant pollution", "No service", IF(AND([EnvPro_Indicator1]="Not polluting groundwater &amp; not untreated in river", [EnvPro_Indicator2]="No"),"Basic", IF([EnvPro_Indicator2]="Yes", "Improved"))))</f>
        <v>Basic</v>
      </c>
      <c r="AB470" s="134" t="str">
        <f t="shared" si="7"/>
        <v>Basic</v>
      </c>
      <c r="AC470" s="134" t="str">
        <f>IF(OR(San[[#This Row],[Access_SL1]]="No data",San[[#This Row],[Use_SL1]]="No data",San[[#This Row],[Reliability_SL1]]="No data",San[[#This Row],[EnvPro_SL1]]="No data"),"Incomplete", "Complete")</f>
        <v>Complete</v>
      </c>
      <c r="AD470" s="176">
        <v>44.830530513507256</v>
      </c>
      <c r="AE470" s="176">
        <v>0</v>
      </c>
      <c r="AF470" s="136">
        <v>4.8245672868404226</v>
      </c>
      <c r="AG470" s="136">
        <v>108.54797622417209</v>
      </c>
      <c r="AH470" s="136" t="s">
        <v>1601</v>
      </c>
      <c r="AW470" s="1">
        <f>IFERROR(VLOOKUP(San[[#This Row],[Access_SL1]],$AS$5:$AT$8,2,FALSE),"Error")</f>
        <v>3</v>
      </c>
      <c r="AX470" s="1">
        <f>IFERROR(VLOOKUP(San[[#This Row],[Use_SL1]],$AS$5:$AT$8,2,FALSE),"Error")</f>
        <v>3</v>
      </c>
      <c r="AY470" s="1" t="str">
        <f>IFERROR(VLOOKUP(San[[#This Row],[Use_SL2]],$AS$5:$AT$8,2,FALSE),"Error")</f>
        <v>Error</v>
      </c>
      <c r="AZ470" s="1">
        <f>IFERROR(VLOOKUP(San[[#This Row],[Reliability_SL1]],$AS$5:$AT$8,2,FALSE),"Error")</f>
        <v>2</v>
      </c>
      <c r="BA470" s="1">
        <f>IFERROR(VLOOKUP(San[[#This Row],[EnvPro_SL1]],$AS$5:$AT$8,2,FALSE),"Error")</f>
        <v>2</v>
      </c>
    </row>
    <row r="471" spans="2:53">
      <c r="B471" s="133" t="s">
        <v>787</v>
      </c>
      <c r="C471" s="171" t="s">
        <v>1650</v>
      </c>
      <c r="D471" s="171" t="s">
        <v>1646</v>
      </c>
      <c r="E471" s="171" t="s">
        <v>262</v>
      </c>
      <c r="F471" s="172" t="s">
        <v>1640</v>
      </c>
      <c r="G471" s="173" t="s">
        <v>1938</v>
      </c>
      <c r="H471" s="50" t="s">
        <v>1783</v>
      </c>
      <c r="I471" s="50" t="s">
        <v>18</v>
      </c>
      <c r="J471" s="133" t="s">
        <v>1774</v>
      </c>
      <c r="K471" s="50" t="s">
        <v>1754</v>
      </c>
      <c r="L471" s="50" t="s">
        <v>1776</v>
      </c>
      <c r="M471" s="133" t="s">
        <v>1752</v>
      </c>
      <c r="N471" s="133" t="s">
        <v>1601</v>
      </c>
      <c r="O471" s="133" t="s">
        <v>1601</v>
      </c>
      <c r="P471" s="133" t="s">
        <v>1601</v>
      </c>
      <c r="Q471" s="133" t="s">
        <v>1755</v>
      </c>
      <c r="R471" s="142" t="s">
        <v>1601</v>
      </c>
      <c r="S471" s="174" t="s">
        <v>1601</v>
      </c>
      <c r="T471" s="175" t="s">
        <v>1754</v>
      </c>
      <c r="U471" s="133" t="s">
        <v>1756</v>
      </c>
      <c r="V471" s="133" t="s">
        <v>1754</v>
      </c>
      <c r="W471" s="133" t="str">
        <f>IF([Access_Indicator2]="Yes","No service",IF([Access_Indicator3]="Available", "Improved",IF([Access_Indicator4]="No", "Limited",IF(AND([Access_Indicator4]="yes", [Access_Indicator5]&lt;=[Access_Indicator6]),"Basic","Limited"))))</f>
        <v>Improved</v>
      </c>
      <c r="X471" s="133" t="str">
        <f>IF([Use_Indicator1]="", "Fill in data", IF([Use_Indicator1]="All", "Improved", IF([Use_Indicator1]="Some", "Basic", IF([Use_Indicator1]="No use", "No Service"))))</f>
        <v>Improved</v>
      </c>
      <c r="Y471" s="134" t="s">
        <v>1601</v>
      </c>
      <c r="Z471" s="134" t="str">
        <f>IF(S471="No data", "No Data", IF([Reliability_Indicator2]="Yes","No Service", IF(S471="Routine", "Improved", IF(S471="Unreliable", "Basic", IF(S471="No O&amp;M", "No service")))))</f>
        <v>No Data</v>
      </c>
      <c r="AA471" s="133" t="str">
        <f>IF([EnvPro_Indicator1]="", "Fill in data", IF([EnvPro_Indicator1]="Significant pollution", "No service", IF(AND([EnvPro_Indicator1]="Not polluting groundwater &amp; not untreated in river", [EnvPro_Indicator2]="No"),"Basic", IF([EnvPro_Indicator2]="Yes", "Improved"))))</f>
        <v>Basic</v>
      </c>
      <c r="AB471" s="134" t="str">
        <f t="shared" si="7"/>
        <v>Basic</v>
      </c>
      <c r="AC471" s="134" t="str">
        <f>IF(OR(San[[#This Row],[Access_SL1]]="No data",San[[#This Row],[Use_SL1]]="No data",San[[#This Row],[Reliability_SL1]]="No data",San[[#This Row],[EnvPro_SL1]]="No data"),"Incomplete", "Complete")</f>
        <v>Incomplete</v>
      </c>
      <c r="AD471" s="176">
        <v>44.830530513507256</v>
      </c>
      <c r="AE471" s="176">
        <v>0</v>
      </c>
      <c r="AF471" s="136">
        <v>4.8245672868404226</v>
      </c>
      <c r="AG471" s="136">
        <v>86.470421737899798</v>
      </c>
      <c r="AH471" s="136" t="s">
        <v>1601</v>
      </c>
      <c r="AW471" s="1">
        <f>IFERROR(VLOOKUP(San[[#This Row],[Access_SL1]],$AS$5:$AT$8,2,FALSE),"Error")</f>
        <v>3</v>
      </c>
      <c r="AX471" s="1">
        <f>IFERROR(VLOOKUP(San[[#This Row],[Use_SL1]],$AS$5:$AT$8,2,FALSE),"Error")</f>
        <v>3</v>
      </c>
      <c r="AY471" s="1" t="str">
        <f>IFERROR(VLOOKUP(San[[#This Row],[Use_SL2]],$AS$5:$AT$8,2,FALSE),"Error")</f>
        <v>Error</v>
      </c>
      <c r="AZ471" s="1" t="str">
        <f>IFERROR(VLOOKUP(San[[#This Row],[Reliability_SL1]],$AS$5:$AT$8,2,FALSE),"Error")</f>
        <v>Error</v>
      </c>
      <c r="BA471" s="1">
        <f>IFERROR(VLOOKUP(San[[#This Row],[EnvPro_SL1]],$AS$5:$AT$8,2,FALSE),"Error")</f>
        <v>2</v>
      </c>
    </row>
    <row r="472" spans="2:53">
      <c r="B472" s="133" t="s">
        <v>788</v>
      </c>
      <c r="C472" s="171" t="s">
        <v>1650</v>
      </c>
      <c r="D472" s="171" t="s">
        <v>1646</v>
      </c>
      <c r="E472" s="171" t="s">
        <v>262</v>
      </c>
      <c r="F472" s="172" t="s">
        <v>1640</v>
      </c>
      <c r="G472" s="173" t="s">
        <v>1939</v>
      </c>
      <c r="H472" s="50" t="s">
        <v>1783</v>
      </c>
      <c r="I472" s="50" t="s">
        <v>18</v>
      </c>
      <c r="J472" s="133" t="s">
        <v>1772</v>
      </c>
      <c r="K472" s="50" t="s">
        <v>1754</v>
      </c>
      <c r="L472" s="50" t="s">
        <v>1753</v>
      </c>
      <c r="M472" s="133" t="s">
        <v>1754</v>
      </c>
      <c r="N472" s="133" t="s">
        <v>1601</v>
      </c>
      <c r="O472" s="133" t="s">
        <v>1601</v>
      </c>
      <c r="P472" s="133" t="s">
        <v>1601</v>
      </c>
      <c r="Q472" s="133" t="s">
        <v>1755</v>
      </c>
      <c r="R472" s="142" t="s">
        <v>1601</v>
      </c>
      <c r="S472" s="174" t="s">
        <v>1601</v>
      </c>
      <c r="T472" s="175" t="s">
        <v>1754</v>
      </c>
      <c r="U472" s="133" t="s">
        <v>1756</v>
      </c>
      <c r="V472" s="133" t="s">
        <v>1754</v>
      </c>
      <c r="W472" s="133" t="str">
        <f>IF([Access_Indicator2]="Yes","No service",IF([Access_Indicator3]="Available", "Improved",IF([Access_Indicator4]="No", "Limited",IF(AND([Access_Indicator4]="yes", [Access_Indicator5]&lt;=[Access_Indicator6]),"Basic","Limited"))))</f>
        <v>Limited</v>
      </c>
      <c r="X472" s="133" t="str">
        <f>IF([Use_Indicator1]="", "Fill in data", IF([Use_Indicator1]="All", "Improved", IF([Use_Indicator1]="Some", "Basic", IF([Use_Indicator1]="No use", "No Service"))))</f>
        <v>Improved</v>
      </c>
      <c r="Y472" s="134" t="s">
        <v>1601</v>
      </c>
      <c r="Z472" s="134" t="str">
        <f>IF(S472="No data", "No Data", IF([Reliability_Indicator2]="Yes","No Service", IF(S472="Routine", "Improved", IF(S472="Unreliable", "Basic", IF(S472="No O&amp;M", "No service")))))</f>
        <v>No Data</v>
      </c>
      <c r="AA472" s="133" t="str">
        <f>IF([EnvPro_Indicator1]="", "Fill in data", IF([EnvPro_Indicator1]="Significant pollution", "No service", IF(AND([EnvPro_Indicator1]="Not polluting groundwater &amp; not untreated in river", [EnvPro_Indicator2]="No"),"Basic", IF([EnvPro_Indicator2]="Yes", "Improved"))))</f>
        <v>Basic</v>
      </c>
      <c r="AB472" s="134" t="str">
        <f t="shared" si="7"/>
        <v>Limited</v>
      </c>
      <c r="AC472" s="134" t="str">
        <f>IF(OR(San[[#This Row],[Access_SL1]]="No data",San[[#This Row],[Use_SL1]]="No data",San[[#This Row],[Reliability_SL1]]="No data",San[[#This Row],[EnvPro_SL1]]="No data"),"Incomplete", "Complete")</f>
        <v>Incomplete</v>
      </c>
      <c r="AD472" s="176">
        <v>44.830530513507256</v>
      </c>
      <c r="AE472" s="176">
        <v>0</v>
      </c>
      <c r="AF472" s="136">
        <v>4.8245672868404226</v>
      </c>
      <c r="AG472" s="136">
        <v>39.261251061420886</v>
      </c>
      <c r="AH472" s="136" t="s">
        <v>1601</v>
      </c>
      <c r="AW472" s="1">
        <f>IFERROR(VLOOKUP(San[[#This Row],[Access_SL1]],$AS$5:$AT$8,2,FALSE),"Error")</f>
        <v>1</v>
      </c>
      <c r="AX472" s="1">
        <f>IFERROR(VLOOKUP(San[[#This Row],[Use_SL1]],$AS$5:$AT$8,2,FALSE),"Error")</f>
        <v>3</v>
      </c>
      <c r="AY472" s="1" t="str">
        <f>IFERROR(VLOOKUP(San[[#This Row],[Use_SL2]],$AS$5:$AT$8,2,FALSE),"Error")</f>
        <v>Error</v>
      </c>
      <c r="AZ472" s="1" t="str">
        <f>IFERROR(VLOOKUP(San[[#This Row],[Reliability_SL1]],$AS$5:$AT$8,2,FALSE),"Error")</f>
        <v>Error</v>
      </c>
      <c r="BA472" s="1">
        <f>IFERROR(VLOOKUP(San[[#This Row],[EnvPro_SL1]],$AS$5:$AT$8,2,FALSE),"Error")</f>
        <v>2</v>
      </c>
    </row>
    <row r="473" spans="2:53">
      <c r="B473" s="133" t="s">
        <v>789</v>
      </c>
      <c r="C473" s="171" t="s">
        <v>1650</v>
      </c>
      <c r="D473" s="171" t="s">
        <v>1646</v>
      </c>
      <c r="E473" s="171" t="s">
        <v>262</v>
      </c>
      <c r="F473" s="172" t="s">
        <v>1640</v>
      </c>
      <c r="G473" s="173" t="s">
        <v>1940</v>
      </c>
      <c r="H473" s="50" t="s">
        <v>1783</v>
      </c>
      <c r="I473" s="50" t="s">
        <v>18</v>
      </c>
      <c r="J473" s="133" t="s">
        <v>1772</v>
      </c>
      <c r="K473" s="50" t="s">
        <v>1754</v>
      </c>
      <c r="L473" s="50" t="s">
        <v>1753</v>
      </c>
      <c r="M473" s="133" t="s">
        <v>1754</v>
      </c>
      <c r="N473" s="133" t="s">
        <v>1601</v>
      </c>
      <c r="O473" s="133" t="s">
        <v>1601</v>
      </c>
      <c r="P473" s="133" t="s">
        <v>1601</v>
      </c>
      <c r="Q473" s="133" t="s">
        <v>1755</v>
      </c>
      <c r="R473" s="142" t="s">
        <v>1601</v>
      </c>
      <c r="S473" s="174" t="s">
        <v>1601</v>
      </c>
      <c r="T473" s="175" t="s">
        <v>1754</v>
      </c>
      <c r="U473" s="133" t="s">
        <v>1756</v>
      </c>
      <c r="V473" s="133" t="s">
        <v>1754</v>
      </c>
      <c r="W473" s="133" t="str">
        <f>IF([Access_Indicator2]="Yes","No service",IF([Access_Indicator3]="Available", "Improved",IF([Access_Indicator4]="No", "Limited",IF(AND([Access_Indicator4]="yes", [Access_Indicator5]&lt;=[Access_Indicator6]),"Basic","Limited"))))</f>
        <v>Limited</v>
      </c>
      <c r="X473" s="133" t="str">
        <f>IF([Use_Indicator1]="", "Fill in data", IF([Use_Indicator1]="All", "Improved", IF([Use_Indicator1]="Some", "Basic", IF([Use_Indicator1]="No use", "No Service"))))</f>
        <v>Improved</v>
      </c>
      <c r="Y473" s="134" t="s">
        <v>1601</v>
      </c>
      <c r="Z473" s="134" t="str">
        <f>IF(S473="No data", "No Data", IF([Reliability_Indicator2]="Yes","No Service", IF(S473="Routine", "Improved", IF(S473="Unreliable", "Basic", IF(S473="No O&amp;M", "No service")))))</f>
        <v>No Data</v>
      </c>
      <c r="AA473" s="133" t="str">
        <f>IF([EnvPro_Indicator1]="", "Fill in data", IF([EnvPro_Indicator1]="Significant pollution", "No service", IF(AND([EnvPro_Indicator1]="Not polluting groundwater &amp; not untreated in river", [EnvPro_Indicator2]="No"),"Basic", IF([EnvPro_Indicator2]="Yes", "Improved"))))</f>
        <v>Basic</v>
      </c>
      <c r="AB473" s="134" t="str">
        <f t="shared" si="7"/>
        <v>Limited</v>
      </c>
      <c r="AC473" s="134" t="str">
        <f>IF(OR(San[[#This Row],[Access_SL1]]="No data",San[[#This Row],[Use_SL1]]="No data",San[[#This Row],[Reliability_SL1]]="No data",San[[#This Row],[EnvPro_SL1]]="No data"),"Incomplete", "Complete")</f>
        <v>Incomplete</v>
      </c>
      <c r="AD473" s="176">
        <v>44.830530513507256</v>
      </c>
      <c r="AE473" s="176">
        <v>0</v>
      </c>
      <c r="AF473" s="136">
        <v>4.8245672868404226</v>
      </c>
      <c r="AG473" s="136">
        <v>139.82451174639118</v>
      </c>
      <c r="AH473" s="136" t="s">
        <v>1601</v>
      </c>
      <c r="AW473" s="1">
        <f>IFERROR(VLOOKUP(San[[#This Row],[Access_SL1]],$AS$5:$AT$8,2,FALSE),"Error")</f>
        <v>1</v>
      </c>
      <c r="AX473" s="1">
        <f>IFERROR(VLOOKUP(San[[#This Row],[Use_SL1]],$AS$5:$AT$8,2,FALSE),"Error")</f>
        <v>3</v>
      </c>
      <c r="AY473" s="1" t="str">
        <f>IFERROR(VLOOKUP(San[[#This Row],[Use_SL2]],$AS$5:$AT$8,2,FALSE),"Error")</f>
        <v>Error</v>
      </c>
      <c r="AZ473" s="1" t="str">
        <f>IFERROR(VLOOKUP(San[[#This Row],[Reliability_SL1]],$AS$5:$AT$8,2,FALSE),"Error")</f>
        <v>Error</v>
      </c>
      <c r="BA473" s="1">
        <f>IFERROR(VLOOKUP(San[[#This Row],[EnvPro_SL1]],$AS$5:$AT$8,2,FALSE),"Error")</f>
        <v>2</v>
      </c>
    </row>
    <row r="474" spans="2:53">
      <c r="B474" s="133" t="s">
        <v>790</v>
      </c>
      <c r="C474" s="171" t="s">
        <v>1650</v>
      </c>
      <c r="D474" s="171" t="s">
        <v>1646</v>
      </c>
      <c r="E474" s="171" t="s">
        <v>262</v>
      </c>
      <c r="F474" s="172" t="s">
        <v>1640</v>
      </c>
      <c r="G474" s="173" t="s">
        <v>1941</v>
      </c>
      <c r="H474" s="50" t="s">
        <v>1783</v>
      </c>
      <c r="I474" s="50" t="s">
        <v>18</v>
      </c>
      <c r="J474" s="133" t="s">
        <v>1772</v>
      </c>
      <c r="K474" s="50" t="s">
        <v>1754</v>
      </c>
      <c r="L474" s="50" t="s">
        <v>1753</v>
      </c>
      <c r="M474" s="133" t="s">
        <v>1754</v>
      </c>
      <c r="N474" s="133" t="s">
        <v>1601</v>
      </c>
      <c r="O474" s="133" t="s">
        <v>1601</v>
      </c>
      <c r="P474" s="133" t="s">
        <v>1601</v>
      </c>
      <c r="Q474" s="133" t="s">
        <v>1755</v>
      </c>
      <c r="R474" s="142" t="s">
        <v>1601</v>
      </c>
      <c r="S474" s="174" t="s">
        <v>1601</v>
      </c>
      <c r="T474" s="175" t="s">
        <v>1754</v>
      </c>
      <c r="U474" s="133" t="s">
        <v>1756</v>
      </c>
      <c r="V474" s="133" t="s">
        <v>1754</v>
      </c>
      <c r="W474" s="133" t="str">
        <f>IF([Access_Indicator2]="Yes","No service",IF([Access_Indicator3]="Available", "Improved",IF([Access_Indicator4]="No", "Limited",IF(AND([Access_Indicator4]="yes", [Access_Indicator5]&lt;=[Access_Indicator6]),"Basic","Limited"))))</f>
        <v>Limited</v>
      </c>
      <c r="X474" s="133" t="str">
        <f>IF([Use_Indicator1]="", "Fill in data", IF([Use_Indicator1]="All", "Improved", IF([Use_Indicator1]="Some", "Basic", IF([Use_Indicator1]="No use", "No Service"))))</f>
        <v>Improved</v>
      </c>
      <c r="Y474" s="134" t="s">
        <v>1601</v>
      </c>
      <c r="Z474" s="134" t="str">
        <f>IF(S474="No data", "No Data", IF([Reliability_Indicator2]="Yes","No Service", IF(S474="Routine", "Improved", IF(S474="Unreliable", "Basic", IF(S474="No O&amp;M", "No service")))))</f>
        <v>No Data</v>
      </c>
      <c r="AA474" s="133" t="str">
        <f>IF([EnvPro_Indicator1]="", "Fill in data", IF([EnvPro_Indicator1]="Significant pollution", "No service", IF(AND([EnvPro_Indicator1]="Not polluting groundwater &amp; not untreated in river", [EnvPro_Indicator2]="No"),"Basic", IF([EnvPro_Indicator2]="Yes", "Improved"))))</f>
        <v>Basic</v>
      </c>
      <c r="AB474" s="134" t="str">
        <f t="shared" si="7"/>
        <v>Limited</v>
      </c>
      <c r="AC474" s="134" t="str">
        <f>IF(OR(San[[#This Row],[Access_SL1]]="No data",San[[#This Row],[Use_SL1]]="No data",San[[#This Row],[Reliability_SL1]]="No data",San[[#This Row],[EnvPro_SL1]]="No data"),"Incomplete", "Complete")</f>
        <v>Incomplete</v>
      </c>
      <c r="AD474" s="176">
        <v>44.830530513507256</v>
      </c>
      <c r="AE474" s="176">
        <v>0</v>
      </c>
      <c r="AF474" s="136">
        <v>4.8245672868404226</v>
      </c>
      <c r="AG474" s="136">
        <v>55.193886215680728</v>
      </c>
      <c r="AH474" s="136" t="s">
        <v>1601</v>
      </c>
      <c r="AW474" s="1">
        <f>IFERROR(VLOOKUP(San[[#This Row],[Access_SL1]],$AS$5:$AT$8,2,FALSE),"Error")</f>
        <v>1</v>
      </c>
      <c r="AX474" s="1">
        <f>IFERROR(VLOOKUP(San[[#This Row],[Use_SL1]],$AS$5:$AT$8,2,FALSE),"Error")</f>
        <v>3</v>
      </c>
      <c r="AY474" s="1" t="str">
        <f>IFERROR(VLOOKUP(San[[#This Row],[Use_SL2]],$AS$5:$AT$8,2,FALSE),"Error")</f>
        <v>Error</v>
      </c>
      <c r="AZ474" s="1" t="str">
        <f>IFERROR(VLOOKUP(San[[#This Row],[Reliability_SL1]],$AS$5:$AT$8,2,FALSE),"Error")</f>
        <v>Error</v>
      </c>
      <c r="BA474" s="1">
        <f>IFERROR(VLOOKUP(San[[#This Row],[EnvPro_SL1]],$AS$5:$AT$8,2,FALSE),"Error")</f>
        <v>2</v>
      </c>
    </row>
    <row r="475" spans="2:53">
      <c r="B475" s="133" t="s">
        <v>791</v>
      </c>
      <c r="C475" s="171" t="s">
        <v>1650</v>
      </c>
      <c r="D475" s="171" t="s">
        <v>1646</v>
      </c>
      <c r="E475" s="171" t="s">
        <v>262</v>
      </c>
      <c r="F475" s="172" t="s">
        <v>1640</v>
      </c>
      <c r="G475" s="173" t="s">
        <v>1942</v>
      </c>
      <c r="H475" s="50" t="s">
        <v>1783</v>
      </c>
      <c r="I475" s="50" t="s">
        <v>18</v>
      </c>
      <c r="J475" s="133" t="s">
        <v>1772</v>
      </c>
      <c r="K475" s="50" t="s">
        <v>1754</v>
      </c>
      <c r="L475" s="50" t="s">
        <v>1753</v>
      </c>
      <c r="M475" s="133" t="s">
        <v>1754</v>
      </c>
      <c r="N475" s="133" t="s">
        <v>1601</v>
      </c>
      <c r="O475" s="133" t="s">
        <v>1601</v>
      </c>
      <c r="P475" s="133" t="s">
        <v>1601</v>
      </c>
      <c r="Q475" s="133" t="s">
        <v>1755</v>
      </c>
      <c r="R475" s="142" t="s">
        <v>1601</v>
      </c>
      <c r="S475" s="174" t="s">
        <v>1601</v>
      </c>
      <c r="T475" s="175" t="s">
        <v>1752</v>
      </c>
      <c r="U475" s="133" t="s">
        <v>1756</v>
      </c>
      <c r="V475" s="133" t="s">
        <v>1754</v>
      </c>
      <c r="W475" s="133" t="str">
        <f>IF([Access_Indicator2]="Yes","No service",IF([Access_Indicator3]="Available", "Improved",IF([Access_Indicator4]="No", "Limited",IF(AND([Access_Indicator4]="yes", [Access_Indicator5]&lt;=[Access_Indicator6]),"Basic","Limited"))))</f>
        <v>Limited</v>
      </c>
      <c r="X475" s="133" t="str">
        <f>IF([Use_Indicator1]="", "Fill in data", IF([Use_Indicator1]="All", "Improved", IF([Use_Indicator1]="Some", "Basic", IF([Use_Indicator1]="No use", "No Service"))))</f>
        <v>Improved</v>
      </c>
      <c r="Y475" s="134" t="s">
        <v>1601</v>
      </c>
      <c r="Z475" s="134" t="str">
        <f>IF(S475="No data", "No Data", IF([Reliability_Indicator2]="Yes","No Service", IF(S475="Routine", "Improved", IF(S475="Unreliable", "Basic", IF(S475="No O&amp;M", "No service")))))</f>
        <v>No Data</v>
      </c>
      <c r="AA475" s="133" t="str">
        <f>IF([EnvPro_Indicator1]="", "Fill in data", IF([EnvPro_Indicator1]="Significant pollution", "No service", IF(AND([EnvPro_Indicator1]="Not polluting groundwater &amp; not untreated in river", [EnvPro_Indicator2]="No"),"Basic", IF([EnvPro_Indicator2]="Yes", "Improved"))))</f>
        <v>Basic</v>
      </c>
      <c r="AB475" s="134" t="str">
        <f t="shared" si="7"/>
        <v>Limited</v>
      </c>
      <c r="AC475" s="134" t="str">
        <f>IF(OR(San[[#This Row],[Access_SL1]]="No data",San[[#This Row],[Use_SL1]]="No data",San[[#This Row],[Reliability_SL1]]="No data",San[[#This Row],[EnvPro_SL1]]="No data"),"Incomplete", "Complete")</f>
        <v>Incomplete</v>
      </c>
      <c r="AD475" s="176">
        <v>44.830530513507256</v>
      </c>
      <c r="AE475" s="176">
        <v>0</v>
      </c>
      <c r="AF475" s="136">
        <v>4.8245672868404226</v>
      </c>
      <c r="AG475" s="136">
        <v>45.994905179733934</v>
      </c>
      <c r="AH475" s="136" t="s">
        <v>1601</v>
      </c>
      <c r="AW475" s="1">
        <f>IFERROR(VLOOKUP(San[[#This Row],[Access_SL1]],$AS$5:$AT$8,2,FALSE),"Error")</f>
        <v>1</v>
      </c>
      <c r="AX475" s="1">
        <f>IFERROR(VLOOKUP(San[[#This Row],[Use_SL1]],$AS$5:$AT$8,2,FALSE),"Error")</f>
        <v>3</v>
      </c>
      <c r="AY475" s="1" t="str">
        <f>IFERROR(VLOOKUP(San[[#This Row],[Use_SL2]],$AS$5:$AT$8,2,FALSE),"Error")</f>
        <v>Error</v>
      </c>
      <c r="AZ475" s="1" t="str">
        <f>IFERROR(VLOOKUP(San[[#This Row],[Reliability_SL1]],$AS$5:$AT$8,2,FALSE),"Error")</f>
        <v>Error</v>
      </c>
      <c r="BA475" s="1">
        <f>IFERROR(VLOOKUP(San[[#This Row],[EnvPro_SL1]],$AS$5:$AT$8,2,FALSE),"Error")</f>
        <v>2</v>
      </c>
    </row>
    <row r="476" spans="2:53">
      <c r="B476" s="133" t="s">
        <v>792</v>
      </c>
      <c r="C476" s="171" t="s">
        <v>1650</v>
      </c>
      <c r="D476" s="171" t="s">
        <v>1646</v>
      </c>
      <c r="E476" s="171" t="s">
        <v>262</v>
      </c>
      <c r="F476" s="172" t="s">
        <v>1640</v>
      </c>
      <c r="G476" s="173" t="s">
        <v>1943</v>
      </c>
      <c r="H476" s="50" t="s">
        <v>1783</v>
      </c>
      <c r="I476" s="50" t="s">
        <v>18</v>
      </c>
      <c r="J476" s="133" t="s">
        <v>1772</v>
      </c>
      <c r="K476" s="50" t="s">
        <v>1754</v>
      </c>
      <c r="L476" s="50" t="s">
        <v>1753</v>
      </c>
      <c r="M476" s="133" t="s">
        <v>1754</v>
      </c>
      <c r="N476" s="133" t="s">
        <v>1601</v>
      </c>
      <c r="O476" s="133" t="s">
        <v>1601</v>
      </c>
      <c r="P476" s="133" t="s">
        <v>1601</v>
      </c>
      <c r="Q476" s="133" t="s">
        <v>1755</v>
      </c>
      <c r="R476" s="142" t="s">
        <v>1601</v>
      </c>
      <c r="S476" s="174" t="s">
        <v>1601</v>
      </c>
      <c r="T476" s="175" t="s">
        <v>1752</v>
      </c>
      <c r="U476" s="133" t="s">
        <v>1756</v>
      </c>
      <c r="V476" s="133" t="s">
        <v>1754</v>
      </c>
      <c r="W476" s="133" t="str">
        <f>IF([Access_Indicator2]="Yes","No service",IF([Access_Indicator3]="Available", "Improved",IF([Access_Indicator4]="No", "Limited",IF(AND([Access_Indicator4]="yes", [Access_Indicator5]&lt;=[Access_Indicator6]),"Basic","Limited"))))</f>
        <v>Limited</v>
      </c>
      <c r="X476" s="133" t="str">
        <f>IF([Use_Indicator1]="", "Fill in data", IF([Use_Indicator1]="All", "Improved", IF([Use_Indicator1]="Some", "Basic", IF([Use_Indicator1]="No use", "No Service"))))</f>
        <v>Improved</v>
      </c>
      <c r="Y476" s="134" t="s">
        <v>1601</v>
      </c>
      <c r="Z476" s="134" t="str">
        <f>IF(S476="No data", "No Data", IF([Reliability_Indicator2]="Yes","No Service", IF(S476="Routine", "Improved", IF(S476="Unreliable", "Basic", IF(S476="No O&amp;M", "No service")))))</f>
        <v>No Data</v>
      </c>
      <c r="AA476" s="133" t="str">
        <f>IF([EnvPro_Indicator1]="", "Fill in data", IF([EnvPro_Indicator1]="Significant pollution", "No service", IF(AND([EnvPro_Indicator1]="Not polluting groundwater &amp; not untreated in river", [EnvPro_Indicator2]="No"),"Basic", IF([EnvPro_Indicator2]="Yes", "Improved"))))</f>
        <v>Basic</v>
      </c>
      <c r="AB476" s="134" t="str">
        <f t="shared" si="7"/>
        <v>Limited</v>
      </c>
      <c r="AC476" s="134" t="str">
        <f>IF(OR(San[[#This Row],[Access_SL1]]="No data",San[[#This Row],[Use_SL1]]="No data",San[[#This Row],[Reliability_SL1]]="No data",San[[#This Row],[EnvPro_SL1]]="No data"),"Incomplete", "Complete")</f>
        <v>Incomplete</v>
      </c>
      <c r="AD476" s="176">
        <v>44.830530513507256</v>
      </c>
      <c r="AE476" s="176">
        <v>0</v>
      </c>
      <c r="AF476" s="136">
        <v>4.8245672868404226</v>
      </c>
      <c r="AG476" s="136">
        <v>125.1061420888763</v>
      </c>
      <c r="AH476" s="136" t="s">
        <v>1601</v>
      </c>
      <c r="AW476" s="1">
        <f>IFERROR(VLOOKUP(San[[#This Row],[Access_SL1]],$AS$5:$AT$8,2,FALSE),"Error")</f>
        <v>1</v>
      </c>
      <c r="AX476" s="1">
        <f>IFERROR(VLOOKUP(San[[#This Row],[Use_SL1]],$AS$5:$AT$8,2,FALSE),"Error")</f>
        <v>3</v>
      </c>
      <c r="AY476" s="1" t="str">
        <f>IFERROR(VLOOKUP(San[[#This Row],[Use_SL2]],$AS$5:$AT$8,2,FALSE),"Error")</f>
        <v>Error</v>
      </c>
      <c r="AZ476" s="1" t="str">
        <f>IFERROR(VLOOKUP(San[[#This Row],[Reliability_SL1]],$AS$5:$AT$8,2,FALSE),"Error")</f>
        <v>Error</v>
      </c>
      <c r="BA476" s="1">
        <f>IFERROR(VLOOKUP(San[[#This Row],[EnvPro_SL1]],$AS$5:$AT$8,2,FALSE),"Error")</f>
        <v>2</v>
      </c>
    </row>
    <row r="477" spans="2:53">
      <c r="B477" s="133" t="s">
        <v>793</v>
      </c>
      <c r="C477" s="171" t="s">
        <v>1650</v>
      </c>
      <c r="D477" s="171" t="s">
        <v>1646</v>
      </c>
      <c r="E477" s="171" t="s">
        <v>262</v>
      </c>
      <c r="F477" s="172" t="s">
        <v>1640</v>
      </c>
      <c r="G477" s="173" t="s">
        <v>1944</v>
      </c>
      <c r="H477" s="50" t="s">
        <v>1783</v>
      </c>
      <c r="I477" s="50" t="s">
        <v>18</v>
      </c>
      <c r="J477" s="133" t="s">
        <v>1772</v>
      </c>
      <c r="K477" s="50" t="s">
        <v>1754</v>
      </c>
      <c r="L477" s="50" t="s">
        <v>1753</v>
      </c>
      <c r="M477" s="133" t="s">
        <v>1754</v>
      </c>
      <c r="N477" s="133" t="s">
        <v>1601</v>
      </c>
      <c r="O477" s="133" t="s">
        <v>1601</v>
      </c>
      <c r="P477" s="133" t="s">
        <v>1601</v>
      </c>
      <c r="Q477" s="133" t="s">
        <v>1755</v>
      </c>
      <c r="R477" s="142" t="s">
        <v>1601</v>
      </c>
      <c r="S477" s="174" t="s">
        <v>1601</v>
      </c>
      <c r="T477" s="175" t="s">
        <v>1754</v>
      </c>
      <c r="U477" s="133" t="s">
        <v>1756</v>
      </c>
      <c r="V477" s="133" t="s">
        <v>1754</v>
      </c>
      <c r="W477" s="133" t="str">
        <f>IF([Access_Indicator2]="Yes","No service",IF([Access_Indicator3]="Available", "Improved",IF([Access_Indicator4]="No", "Limited",IF(AND([Access_Indicator4]="yes", [Access_Indicator5]&lt;=[Access_Indicator6]),"Basic","Limited"))))</f>
        <v>Limited</v>
      </c>
      <c r="X477" s="133" t="str">
        <f>IF([Use_Indicator1]="", "Fill in data", IF([Use_Indicator1]="All", "Improved", IF([Use_Indicator1]="Some", "Basic", IF([Use_Indicator1]="No use", "No Service"))))</f>
        <v>Improved</v>
      </c>
      <c r="Y477" s="134" t="s">
        <v>1601</v>
      </c>
      <c r="Z477" s="134" t="str">
        <f>IF(S477="No data", "No Data", IF([Reliability_Indicator2]="Yes","No Service", IF(S477="Routine", "Improved", IF(S477="Unreliable", "Basic", IF(S477="No O&amp;M", "No service")))))</f>
        <v>No Data</v>
      </c>
      <c r="AA477" s="133" t="str">
        <f>IF([EnvPro_Indicator1]="", "Fill in data", IF([EnvPro_Indicator1]="Significant pollution", "No service", IF(AND([EnvPro_Indicator1]="Not polluting groundwater &amp; not untreated in river", [EnvPro_Indicator2]="No"),"Basic", IF([EnvPro_Indicator2]="Yes", "Improved"))))</f>
        <v>Basic</v>
      </c>
      <c r="AB477" s="134" t="str">
        <f t="shared" si="7"/>
        <v>Limited</v>
      </c>
      <c r="AC477" s="134" t="str">
        <f>IF(OR(San[[#This Row],[Access_SL1]]="No data",San[[#This Row],[Use_SL1]]="No data",San[[#This Row],[Reliability_SL1]]="No data",San[[#This Row],[EnvPro_SL1]]="No data"),"Incomplete", "Complete")</f>
        <v>Incomplete</v>
      </c>
      <c r="AD477" s="176">
        <v>44.830530513507256</v>
      </c>
      <c r="AE477" s="176">
        <v>0</v>
      </c>
      <c r="AF477" s="136">
        <v>4.8245672868404226</v>
      </c>
      <c r="AG477" s="136">
        <v>73.591848287574294</v>
      </c>
      <c r="AH477" s="136" t="s">
        <v>1601</v>
      </c>
      <c r="AW477" s="1">
        <f>IFERROR(VLOOKUP(San[[#This Row],[Access_SL1]],$AS$5:$AT$8,2,FALSE),"Error")</f>
        <v>1</v>
      </c>
      <c r="AX477" s="1">
        <f>IFERROR(VLOOKUP(San[[#This Row],[Use_SL1]],$AS$5:$AT$8,2,FALSE),"Error")</f>
        <v>3</v>
      </c>
      <c r="AY477" s="1" t="str">
        <f>IFERROR(VLOOKUP(San[[#This Row],[Use_SL2]],$AS$5:$AT$8,2,FALSE),"Error")</f>
        <v>Error</v>
      </c>
      <c r="AZ477" s="1" t="str">
        <f>IFERROR(VLOOKUP(San[[#This Row],[Reliability_SL1]],$AS$5:$AT$8,2,FALSE),"Error")</f>
        <v>Error</v>
      </c>
      <c r="BA477" s="1">
        <f>IFERROR(VLOOKUP(San[[#This Row],[EnvPro_SL1]],$AS$5:$AT$8,2,FALSE),"Error")</f>
        <v>2</v>
      </c>
    </row>
    <row r="478" spans="2:53">
      <c r="B478" s="133" t="s">
        <v>794</v>
      </c>
      <c r="C478" s="171" t="s">
        <v>1650</v>
      </c>
      <c r="D478" s="171" t="s">
        <v>1646</v>
      </c>
      <c r="E478" s="171" t="s">
        <v>262</v>
      </c>
      <c r="F478" s="172" t="s">
        <v>1640</v>
      </c>
      <c r="G478" s="173" t="s">
        <v>1945</v>
      </c>
      <c r="H478" s="50" t="s">
        <v>1786</v>
      </c>
      <c r="I478" s="50" t="s">
        <v>18</v>
      </c>
      <c r="J478" s="133" t="s">
        <v>1772</v>
      </c>
      <c r="K478" s="50" t="s">
        <v>1754</v>
      </c>
      <c r="L478" s="50" t="s">
        <v>1753</v>
      </c>
      <c r="M478" s="133" t="s">
        <v>1754</v>
      </c>
      <c r="N478" s="133" t="s">
        <v>1601</v>
      </c>
      <c r="O478" s="133" t="s">
        <v>1601</v>
      </c>
      <c r="P478" s="133" t="s">
        <v>1601</v>
      </c>
      <c r="Q478" s="133" t="s">
        <v>1755</v>
      </c>
      <c r="R478" s="142" t="s">
        <v>1601</v>
      </c>
      <c r="S478" s="174" t="s">
        <v>1601</v>
      </c>
      <c r="T478" s="175" t="s">
        <v>1754</v>
      </c>
      <c r="U478" s="133" t="s">
        <v>1756</v>
      </c>
      <c r="V478" s="133" t="s">
        <v>1754</v>
      </c>
      <c r="W478" s="133" t="str">
        <f>IF([Access_Indicator2]="Yes","No service",IF([Access_Indicator3]="Available", "Improved",IF([Access_Indicator4]="No", "Limited",IF(AND([Access_Indicator4]="yes", [Access_Indicator5]&lt;=[Access_Indicator6]),"Basic","Limited"))))</f>
        <v>Limited</v>
      </c>
      <c r="X478" s="133" t="str">
        <f>IF([Use_Indicator1]="", "Fill in data", IF([Use_Indicator1]="All", "Improved", IF([Use_Indicator1]="Some", "Basic", IF([Use_Indicator1]="No use", "No Service"))))</f>
        <v>Improved</v>
      </c>
      <c r="Y478" s="134" t="s">
        <v>1601</v>
      </c>
      <c r="Z478" s="134" t="str">
        <f>IF(S478="No data", "No Data", IF([Reliability_Indicator2]="Yes","No Service", IF(S478="Routine", "Improved", IF(S478="Unreliable", "Basic", IF(S478="No O&amp;M", "No service")))))</f>
        <v>No Data</v>
      </c>
      <c r="AA478" s="133" t="str">
        <f>IF([EnvPro_Indicator1]="", "Fill in data", IF([EnvPro_Indicator1]="Significant pollution", "No service", IF(AND([EnvPro_Indicator1]="Not polluting groundwater &amp; not untreated in river", [EnvPro_Indicator2]="No"),"Basic", IF([EnvPro_Indicator2]="Yes", "Improved"))))</f>
        <v>Basic</v>
      </c>
      <c r="AB478" s="134" t="str">
        <f t="shared" si="7"/>
        <v>Limited</v>
      </c>
      <c r="AC478" s="134" t="str">
        <f>IF(OR(San[[#This Row],[Access_SL1]]="No data",San[[#This Row],[Use_SL1]]="No data",San[[#This Row],[Reliability_SL1]]="No data",San[[#This Row],[EnvPro_SL1]]="No data"),"Incomplete", "Complete")</f>
        <v>Incomplete</v>
      </c>
      <c r="AD478" s="176">
        <v>44.830530513507256</v>
      </c>
      <c r="AE478" s="176">
        <v>0</v>
      </c>
      <c r="AF478" s="136">
        <v>4.8245672868404226</v>
      </c>
      <c r="AG478" s="136">
        <v>119.58675346730824</v>
      </c>
      <c r="AH478" s="136" t="s">
        <v>1601</v>
      </c>
      <c r="AW478" s="1">
        <f>IFERROR(VLOOKUP(San[[#This Row],[Access_SL1]],$AS$5:$AT$8,2,FALSE),"Error")</f>
        <v>1</v>
      </c>
      <c r="AX478" s="1">
        <f>IFERROR(VLOOKUP(San[[#This Row],[Use_SL1]],$AS$5:$AT$8,2,FALSE),"Error")</f>
        <v>3</v>
      </c>
      <c r="AY478" s="1" t="str">
        <f>IFERROR(VLOOKUP(San[[#This Row],[Use_SL2]],$AS$5:$AT$8,2,FALSE),"Error")</f>
        <v>Error</v>
      </c>
      <c r="AZ478" s="1" t="str">
        <f>IFERROR(VLOOKUP(San[[#This Row],[Reliability_SL1]],$AS$5:$AT$8,2,FALSE),"Error")</f>
        <v>Error</v>
      </c>
      <c r="BA478" s="1">
        <f>IFERROR(VLOOKUP(San[[#This Row],[EnvPro_SL1]],$AS$5:$AT$8,2,FALSE),"Error")</f>
        <v>2</v>
      </c>
    </row>
    <row r="479" spans="2:53">
      <c r="B479" s="133" t="s">
        <v>795</v>
      </c>
      <c r="C479" s="171" t="s">
        <v>1650</v>
      </c>
      <c r="D479" s="171" t="s">
        <v>1646</v>
      </c>
      <c r="E479" s="171" t="s">
        <v>262</v>
      </c>
      <c r="F479" s="172" t="s">
        <v>1640</v>
      </c>
      <c r="G479" s="173" t="s">
        <v>1946</v>
      </c>
      <c r="H479" s="50" t="s">
        <v>1783</v>
      </c>
      <c r="I479" s="50" t="s">
        <v>18</v>
      </c>
      <c r="J479" s="133" t="s">
        <v>1774</v>
      </c>
      <c r="K479" s="50" t="s">
        <v>1754</v>
      </c>
      <c r="L479" s="50" t="s">
        <v>1776</v>
      </c>
      <c r="M479" s="133" t="s">
        <v>1752</v>
      </c>
      <c r="N479" s="133" t="s">
        <v>1601</v>
      </c>
      <c r="O479" s="133" t="s">
        <v>1601</v>
      </c>
      <c r="P479" s="133" t="s">
        <v>1601</v>
      </c>
      <c r="Q479" s="133" t="s">
        <v>1755</v>
      </c>
      <c r="R479" s="142" t="s">
        <v>1601</v>
      </c>
      <c r="S479" s="174" t="s">
        <v>1908</v>
      </c>
      <c r="T479" s="175" t="s">
        <v>1754</v>
      </c>
      <c r="U479" s="133" t="s">
        <v>1756</v>
      </c>
      <c r="V479" s="133" t="s">
        <v>1754</v>
      </c>
      <c r="W479" s="133" t="str">
        <f>IF([Access_Indicator2]="Yes","No service",IF([Access_Indicator3]="Available", "Improved",IF([Access_Indicator4]="No", "Limited",IF(AND([Access_Indicator4]="yes", [Access_Indicator5]&lt;=[Access_Indicator6]),"Basic","Limited"))))</f>
        <v>Improved</v>
      </c>
      <c r="X479" s="133" t="str">
        <f>IF([Use_Indicator1]="", "Fill in data", IF([Use_Indicator1]="All", "Improved", IF([Use_Indicator1]="Some", "Basic", IF([Use_Indicator1]="No use", "No Service"))))</f>
        <v>Improved</v>
      </c>
      <c r="Y479" s="134" t="s">
        <v>1601</v>
      </c>
      <c r="Z479" s="134" t="str">
        <f>IF(S479="No data", "No Data", IF([Reliability_Indicator2]="Yes","No Service", IF(S479="Routine", "Improved", IF(S479="Unreliable", "Basic", IF(S479="No O&amp;M", "No service")))))</f>
        <v>Basic</v>
      </c>
      <c r="AA479" s="133" t="str">
        <f>IF([EnvPro_Indicator1]="", "Fill in data", IF([EnvPro_Indicator1]="Significant pollution", "No service", IF(AND([EnvPro_Indicator1]="Not polluting groundwater &amp; not untreated in river", [EnvPro_Indicator2]="No"),"Basic", IF([EnvPro_Indicator2]="Yes", "Improved"))))</f>
        <v>Basic</v>
      </c>
      <c r="AB479" s="134" t="str">
        <f t="shared" si="7"/>
        <v>Basic</v>
      </c>
      <c r="AC479" s="134" t="str">
        <f>IF(OR(San[[#This Row],[Access_SL1]]="No data",San[[#This Row],[Use_SL1]]="No data",San[[#This Row],[Reliability_SL1]]="No data",San[[#This Row],[EnvPro_SL1]]="No data"),"Incomplete", "Complete")</f>
        <v>Complete</v>
      </c>
      <c r="AD479" s="176">
        <v>44.830530513507256</v>
      </c>
      <c r="AE479" s="176">
        <v>0</v>
      </c>
      <c r="AF479" s="136">
        <v>4.8245672868404226</v>
      </c>
      <c r="AG479" s="136">
        <v>147.18369657514859</v>
      </c>
      <c r="AH479" s="136">
        <v>4.2456835550523637</v>
      </c>
      <c r="AW479" s="1">
        <f>IFERROR(VLOOKUP(San[[#This Row],[Access_SL1]],$AS$5:$AT$8,2,FALSE),"Error")</f>
        <v>3</v>
      </c>
      <c r="AX479" s="1">
        <f>IFERROR(VLOOKUP(San[[#This Row],[Use_SL1]],$AS$5:$AT$8,2,FALSE),"Error")</f>
        <v>3</v>
      </c>
      <c r="AY479" s="1" t="str">
        <f>IFERROR(VLOOKUP(San[[#This Row],[Use_SL2]],$AS$5:$AT$8,2,FALSE),"Error")</f>
        <v>Error</v>
      </c>
      <c r="AZ479" s="1">
        <f>IFERROR(VLOOKUP(San[[#This Row],[Reliability_SL1]],$AS$5:$AT$8,2,FALSE),"Error")</f>
        <v>2</v>
      </c>
      <c r="BA479" s="1">
        <f>IFERROR(VLOOKUP(San[[#This Row],[EnvPro_SL1]],$AS$5:$AT$8,2,FALSE),"Error")</f>
        <v>2</v>
      </c>
    </row>
    <row r="480" spans="2:53">
      <c r="B480" s="133" t="s">
        <v>796</v>
      </c>
      <c r="C480" s="171" t="s">
        <v>1650</v>
      </c>
      <c r="D480" s="171" t="s">
        <v>1646</v>
      </c>
      <c r="E480" s="171" t="s">
        <v>262</v>
      </c>
      <c r="F480" s="172" t="s">
        <v>1640</v>
      </c>
      <c r="G480" s="173" t="s">
        <v>1947</v>
      </c>
      <c r="H480" s="50" t="s">
        <v>1783</v>
      </c>
      <c r="I480" s="50" t="s">
        <v>18</v>
      </c>
      <c r="J480" s="133" t="s">
        <v>1774</v>
      </c>
      <c r="K480" s="50" t="s">
        <v>1754</v>
      </c>
      <c r="L480" s="50" t="s">
        <v>1776</v>
      </c>
      <c r="M480" s="133" t="s">
        <v>1752</v>
      </c>
      <c r="N480" s="133" t="s">
        <v>1601</v>
      </c>
      <c r="O480" s="133" t="s">
        <v>1601</v>
      </c>
      <c r="P480" s="133" t="s">
        <v>1601</v>
      </c>
      <c r="Q480" s="133" t="s">
        <v>1768</v>
      </c>
      <c r="R480" s="142" t="s">
        <v>1601</v>
      </c>
      <c r="S480" s="174" t="s">
        <v>1777</v>
      </c>
      <c r="T480" s="175" t="s">
        <v>1754</v>
      </c>
      <c r="U480" s="133" t="s">
        <v>1756</v>
      </c>
      <c r="V480" s="133" t="s">
        <v>1754</v>
      </c>
      <c r="W480" s="133" t="str">
        <f>IF([Access_Indicator2]="Yes","No service",IF([Access_Indicator3]="Available", "Improved",IF([Access_Indicator4]="No", "Limited",IF(AND([Access_Indicator4]="yes", [Access_Indicator5]&lt;=[Access_Indicator6]),"Basic","Limited"))))</f>
        <v>Improved</v>
      </c>
      <c r="X480" s="133" t="str">
        <f>IF([Use_Indicator1]="", "Fill in data", IF([Use_Indicator1]="All", "Improved", IF([Use_Indicator1]="Some", "Basic", IF([Use_Indicator1]="No use", "No Service"))))</f>
        <v>Basic</v>
      </c>
      <c r="Y480" s="134" t="s">
        <v>1601</v>
      </c>
      <c r="Z480" s="134" t="str">
        <f>IF(S480="No data", "No Data", IF([Reliability_Indicator2]="Yes","No Service", IF(S480="Routine", "Improved", IF(S480="Unreliable", "Basic", IF(S480="No O&amp;M", "No service")))))</f>
        <v>No service</v>
      </c>
      <c r="AA480" s="133" t="str">
        <f>IF([EnvPro_Indicator1]="", "Fill in data", IF([EnvPro_Indicator1]="Significant pollution", "No service", IF(AND([EnvPro_Indicator1]="Not polluting groundwater &amp; not untreated in river", [EnvPro_Indicator2]="No"),"Basic", IF([EnvPro_Indicator2]="Yes", "Improved"))))</f>
        <v>Basic</v>
      </c>
      <c r="AB480" s="134" t="str">
        <f t="shared" si="7"/>
        <v>No Service</v>
      </c>
      <c r="AC480" s="134" t="str">
        <f>IF(OR(San[[#This Row],[Access_SL1]]="No data",San[[#This Row],[Use_SL1]]="No data",San[[#This Row],[Reliability_SL1]]="No data",San[[#This Row],[EnvPro_SL1]]="No data"),"Incomplete", "Complete")</f>
        <v>Complete</v>
      </c>
      <c r="AD480" s="176">
        <v>44.830530513507256</v>
      </c>
      <c r="AE480" s="176">
        <v>0</v>
      </c>
      <c r="AF480" s="136">
        <v>4.8245672868404226</v>
      </c>
      <c r="AG480" s="136">
        <v>136.14491933201245</v>
      </c>
      <c r="AH480" s="136" t="s">
        <v>1601</v>
      </c>
      <c r="AW480" s="1">
        <f>IFERROR(VLOOKUP(San[[#This Row],[Access_SL1]],$AS$5:$AT$8,2,FALSE),"Error")</f>
        <v>3</v>
      </c>
      <c r="AX480" s="1">
        <f>IFERROR(VLOOKUP(San[[#This Row],[Use_SL1]],$AS$5:$AT$8,2,FALSE),"Error")</f>
        <v>2</v>
      </c>
      <c r="AY480" s="1" t="str">
        <f>IFERROR(VLOOKUP(San[[#This Row],[Use_SL2]],$AS$5:$AT$8,2,FALSE),"Error")</f>
        <v>Error</v>
      </c>
      <c r="AZ480" s="1">
        <f>IFERROR(VLOOKUP(San[[#This Row],[Reliability_SL1]],$AS$5:$AT$8,2,FALSE),"Error")</f>
        <v>0</v>
      </c>
      <c r="BA480" s="1">
        <f>IFERROR(VLOOKUP(San[[#This Row],[EnvPro_SL1]],$AS$5:$AT$8,2,FALSE),"Error")</f>
        <v>2</v>
      </c>
    </row>
    <row r="481" spans="2:53">
      <c r="B481" s="133" t="s">
        <v>797</v>
      </c>
      <c r="C481" s="171" t="s">
        <v>1650</v>
      </c>
      <c r="D481" s="171" t="s">
        <v>1646</v>
      </c>
      <c r="E481" s="171" t="s">
        <v>262</v>
      </c>
      <c r="F481" s="172" t="s">
        <v>1640</v>
      </c>
      <c r="G481" s="173" t="s">
        <v>1948</v>
      </c>
      <c r="H481" s="50" t="s">
        <v>1786</v>
      </c>
      <c r="I481" s="50" t="s">
        <v>18</v>
      </c>
      <c r="J481" s="133" t="s">
        <v>1772</v>
      </c>
      <c r="K481" s="50" t="s">
        <v>1754</v>
      </c>
      <c r="L481" s="50" t="s">
        <v>1753</v>
      </c>
      <c r="M481" s="133" t="s">
        <v>1754</v>
      </c>
      <c r="N481" s="133" t="s">
        <v>1601</v>
      </c>
      <c r="O481" s="133" t="s">
        <v>1601</v>
      </c>
      <c r="P481" s="133" t="s">
        <v>1601</v>
      </c>
      <c r="Q481" s="133" t="s">
        <v>1755</v>
      </c>
      <c r="R481" s="142" t="s">
        <v>1601</v>
      </c>
      <c r="S481" s="174" t="s">
        <v>1601</v>
      </c>
      <c r="T481" s="175" t="s">
        <v>1754</v>
      </c>
      <c r="U481" s="133" t="s">
        <v>1756</v>
      </c>
      <c r="V481" s="133" t="s">
        <v>1754</v>
      </c>
      <c r="W481" s="133" t="str">
        <f>IF([Access_Indicator2]="Yes","No service",IF([Access_Indicator3]="Available", "Improved",IF([Access_Indicator4]="No", "Limited",IF(AND([Access_Indicator4]="yes", [Access_Indicator5]&lt;=[Access_Indicator6]),"Basic","Limited"))))</f>
        <v>Limited</v>
      </c>
      <c r="X481" s="133" t="str">
        <f>IF([Use_Indicator1]="", "Fill in data", IF([Use_Indicator1]="All", "Improved", IF([Use_Indicator1]="Some", "Basic", IF([Use_Indicator1]="No use", "No Service"))))</f>
        <v>Improved</v>
      </c>
      <c r="Y481" s="134" t="s">
        <v>1601</v>
      </c>
      <c r="Z481" s="134" t="str">
        <f>IF(S481="No data", "No Data", IF([Reliability_Indicator2]="Yes","No Service", IF(S481="Routine", "Improved", IF(S481="Unreliable", "Basic", IF(S481="No O&amp;M", "No service")))))</f>
        <v>No Data</v>
      </c>
      <c r="AA481" s="133" t="str">
        <f>IF([EnvPro_Indicator1]="", "Fill in data", IF([EnvPro_Indicator1]="Significant pollution", "No service", IF(AND([EnvPro_Indicator1]="Not polluting groundwater &amp; not untreated in river", [EnvPro_Indicator2]="No"),"Basic", IF([EnvPro_Indicator2]="Yes", "Improved"))))</f>
        <v>Basic</v>
      </c>
      <c r="AB481" s="134" t="str">
        <f t="shared" si="7"/>
        <v>Limited</v>
      </c>
      <c r="AC481" s="134" t="str">
        <f>IF(OR(San[[#This Row],[Access_SL1]]="No data",San[[#This Row],[Use_SL1]]="No data",San[[#This Row],[Reliability_SL1]]="No data",San[[#This Row],[EnvPro_SL1]]="No data"),"Incomplete", "Complete")</f>
        <v>Incomplete</v>
      </c>
      <c r="AD481" s="176">
        <v>44.830530513507256</v>
      </c>
      <c r="AE481" s="176">
        <v>0</v>
      </c>
      <c r="AF481" s="136">
        <v>4.8245672868404226</v>
      </c>
      <c r="AG481" s="136">
        <v>121.42654967449759</v>
      </c>
      <c r="AH481" s="136" t="s">
        <v>1601</v>
      </c>
      <c r="AW481" s="1">
        <f>IFERROR(VLOOKUP(San[[#This Row],[Access_SL1]],$AS$5:$AT$8,2,FALSE),"Error")</f>
        <v>1</v>
      </c>
      <c r="AX481" s="1">
        <f>IFERROR(VLOOKUP(San[[#This Row],[Use_SL1]],$AS$5:$AT$8,2,FALSE),"Error")</f>
        <v>3</v>
      </c>
      <c r="AY481" s="1" t="str">
        <f>IFERROR(VLOOKUP(San[[#This Row],[Use_SL2]],$AS$5:$AT$8,2,FALSE),"Error")</f>
        <v>Error</v>
      </c>
      <c r="AZ481" s="1" t="str">
        <f>IFERROR(VLOOKUP(San[[#This Row],[Reliability_SL1]],$AS$5:$AT$8,2,FALSE),"Error")</f>
        <v>Error</v>
      </c>
      <c r="BA481" s="1">
        <f>IFERROR(VLOOKUP(San[[#This Row],[EnvPro_SL1]],$AS$5:$AT$8,2,FALSE),"Error")</f>
        <v>2</v>
      </c>
    </row>
    <row r="482" spans="2:53">
      <c r="B482" s="133" t="s">
        <v>798</v>
      </c>
      <c r="C482" s="171" t="s">
        <v>1650</v>
      </c>
      <c r="D482" s="171" t="s">
        <v>1646</v>
      </c>
      <c r="E482" s="171" t="s">
        <v>262</v>
      </c>
      <c r="F482" s="172" t="s">
        <v>1640</v>
      </c>
      <c r="G482" s="173" t="s">
        <v>1949</v>
      </c>
      <c r="H482" s="50" t="s">
        <v>1783</v>
      </c>
      <c r="I482" s="50" t="s">
        <v>18</v>
      </c>
      <c r="J482" s="133" t="s">
        <v>1774</v>
      </c>
      <c r="K482" s="50" t="s">
        <v>1754</v>
      </c>
      <c r="L482" s="50" t="s">
        <v>1776</v>
      </c>
      <c r="M482" s="133" t="s">
        <v>1752</v>
      </c>
      <c r="N482" s="133" t="s">
        <v>1601</v>
      </c>
      <c r="O482" s="133" t="s">
        <v>1601</v>
      </c>
      <c r="P482" s="133" t="s">
        <v>1601</v>
      </c>
      <c r="Q482" s="133" t="s">
        <v>1755</v>
      </c>
      <c r="R482" s="142" t="s">
        <v>1601</v>
      </c>
      <c r="S482" s="174" t="s">
        <v>1908</v>
      </c>
      <c r="T482" s="175" t="s">
        <v>1754</v>
      </c>
      <c r="U482" s="133" t="s">
        <v>1756</v>
      </c>
      <c r="V482" s="133" t="s">
        <v>1754</v>
      </c>
      <c r="W482" s="133" t="str">
        <f>IF([Access_Indicator2]="Yes","No service",IF([Access_Indicator3]="Available", "Improved",IF([Access_Indicator4]="No", "Limited",IF(AND([Access_Indicator4]="yes", [Access_Indicator5]&lt;=[Access_Indicator6]),"Basic","Limited"))))</f>
        <v>Improved</v>
      </c>
      <c r="X482" s="133" t="str">
        <f>IF([Use_Indicator1]="", "Fill in data", IF([Use_Indicator1]="All", "Improved", IF([Use_Indicator1]="Some", "Basic", IF([Use_Indicator1]="No use", "No Service"))))</f>
        <v>Improved</v>
      </c>
      <c r="Y482" s="134" t="s">
        <v>1601</v>
      </c>
      <c r="Z482" s="134" t="str">
        <f>IF(S482="No data", "No Data", IF([Reliability_Indicator2]="Yes","No Service", IF(S482="Routine", "Improved", IF(S482="Unreliable", "Basic", IF(S482="No O&amp;M", "No service")))))</f>
        <v>Basic</v>
      </c>
      <c r="AA482" s="133" t="str">
        <f>IF([EnvPro_Indicator1]="", "Fill in data", IF([EnvPro_Indicator1]="Significant pollution", "No service", IF(AND([EnvPro_Indicator1]="Not polluting groundwater &amp; not untreated in river", [EnvPro_Indicator2]="No"),"Basic", IF([EnvPro_Indicator2]="Yes", "Improved"))))</f>
        <v>Basic</v>
      </c>
      <c r="AB482" s="134" t="str">
        <f t="shared" si="7"/>
        <v>Basic</v>
      </c>
      <c r="AC482" s="134" t="str">
        <f>IF(OR(San[[#This Row],[Access_SL1]]="No data",San[[#This Row],[Use_SL1]]="No data",San[[#This Row],[Reliability_SL1]]="No data",San[[#This Row],[EnvPro_SL1]]="No data"),"Incomplete", "Complete")</f>
        <v>Complete</v>
      </c>
      <c r="AD482" s="176">
        <v>44.830530513507256</v>
      </c>
      <c r="AE482" s="176">
        <v>0</v>
      </c>
      <c r="AF482" s="136">
        <v>4.8245672868404226</v>
      </c>
      <c r="AG482" s="136">
        <v>91.989810359467867</v>
      </c>
      <c r="AH482" s="136">
        <v>4.2456835550523637</v>
      </c>
      <c r="AW482" s="1">
        <f>IFERROR(VLOOKUP(San[[#This Row],[Access_SL1]],$AS$5:$AT$8,2,FALSE),"Error")</f>
        <v>3</v>
      </c>
      <c r="AX482" s="1">
        <f>IFERROR(VLOOKUP(San[[#This Row],[Use_SL1]],$AS$5:$AT$8,2,FALSE),"Error")</f>
        <v>3</v>
      </c>
      <c r="AY482" s="1" t="str">
        <f>IFERROR(VLOOKUP(San[[#This Row],[Use_SL2]],$AS$5:$AT$8,2,FALSE),"Error")</f>
        <v>Error</v>
      </c>
      <c r="AZ482" s="1">
        <f>IFERROR(VLOOKUP(San[[#This Row],[Reliability_SL1]],$AS$5:$AT$8,2,FALSE),"Error")</f>
        <v>2</v>
      </c>
      <c r="BA482" s="1">
        <f>IFERROR(VLOOKUP(San[[#This Row],[EnvPro_SL1]],$AS$5:$AT$8,2,FALSE),"Error")</f>
        <v>2</v>
      </c>
    </row>
    <row r="483" spans="2:53">
      <c r="B483" s="133" t="s">
        <v>799</v>
      </c>
      <c r="C483" s="171" t="s">
        <v>1650</v>
      </c>
      <c r="D483" s="171" t="s">
        <v>1646</v>
      </c>
      <c r="E483" s="171" t="s">
        <v>262</v>
      </c>
      <c r="F483" s="172" t="s">
        <v>1640</v>
      </c>
      <c r="G483" s="173" t="s">
        <v>1950</v>
      </c>
      <c r="H483" s="50" t="s">
        <v>1786</v>
      </c>
      <c r="I483" s="50" t="s">
        <v>18</v>
      </c>
      <c r="J483" s="133" t="s">
        <v>1772</v>
      </c>
      <c r="K483" s="50" t="s">
        <v>1754</v>
      </c>
      <c r="L483" s="50" t="s">
        <v>1753</v>
      </c>
      <c r="M483" s="133" t="s">
        <v>1754</v>
      </c>
      <c r="N483" s="133" t="s">
        <v>1601</v>
      </c>
      <c r="O483" s="133" t="s">
        <v>1601</v>
      </c>
      <c r="P483" s="133" t="s">
        <v>1601</v>
      </c>
      <c r="Q483" s="133" t="s">
        <v>1755</v>
      </c>
      <c r="R483" s="142" t="s">
        <v>1601</v>
      </c>
      <c r="S483" s="174" t="s">
        <v>1601</v>
      </c>
      <c r="T483" s="175" t="s">
        <v>1754</v>
      </c>
      <c r="U483" s="133" t="s">
        <v>1756</v>
      </c>
      <c r="V483" s="133" t="s">
        <v>1754</v>
      </c>
      <c r="W483" s="133" t="str">
        <f>IF([Access_Indicator2]="Yes","No service",IF([Access_Indicator3]="Available", "Improved",IF([Access_Indicator4]="No", "Limited",IF(AND([Access_Indicator4]="yes", [Access_Indicator5]&lt;=[Access_Indicator6]),"Basic","Limited"))))</f>
        <v>Limited</v>
      </c>
      <c r="X483" s="133" t="str">
        <f>IF([Use_Indicator1]="", "Fill in data", IF([Use_Indicator1]="All", "Improved", IF([Use_Indicator1]="Some", "Basic", IF([Use_Indicator1]="No use", "No Service"))))</f>
        <v>Improved</v>
      </c>
      <c r="Y483" s="134" t="s">
        <v>1601</v>
      </c>
      <c r="Z483" s="134" t="str">
        <f>IF(S483="No data", "No Data", IF([Reliability_Indicator2]="Yes","No Service", IF(S483="Routine", "Improved", IF(S483="Unreliable", "Basic", IF(S483="No O&amp;M", "No service")))))</f>
        <v>No Data</v>
      </c>
      <c r="AA483" s="133" t="str">
        <f>IF([EnvPro_Indicator1]="", "Fill in data", IF([EnvPro_Indicator1]="Significant pollution", "No service", IF(AND([EnvPro_Indicator1]="Not polluting groundwater &amp; not untreated in river", [EnvPro_Indicator2]="No"),"Basic", IF([EnvPro_Indicator2]="Yes", "Improved"))))</f>
        <v>Basic</v>
      </c>
      <c r="AB483" s="134" t="str">
        <f t="shared" si="7"/>
        <v>Limited</v>
      </c>
      <c r="AC483" s="134" t="str">
        <f>IF(OR(San[[#This Row],[Access_SL1]]="No data",San[[#This Row],[Use_SL1]]="No data",San[[#This Row],[Reliability_SL1]]="No data",San[[#This Row],[EnvPro_SL1]]="No data"),"Incomplete", "Complete")</f>
        <v>Incomplete</v>
      </c>
      <c r="AD483" s="176">
        <v>44.830530513507256</v>
      </c>
      <c r="AE483" s="176">
        <v>0</v>
      </c>
      <c r="AF483" s="136">
        <v>4.8245672868404226</v>
      </c>
      <c r="AG483" s="136">
        <v>0</v>
      </c>
      <c r="AH483" s="136" t="s">
        <v>1601</v>
      </c>
      <c r="AW483" s="1">
        <f>IFERROR(VLOOKUP(San[[#This Row],[Access_SL1]],$AS$5:$AT$8,2,FALSE),"Error")</f>
        <v>1</v>
      </c>
      <c r="AX483" s="1">
        <f>IFERROR(VLOOKUP(San[[#This Row],[Use_SL1]],$AS$5:$AT$8,2,FALSE),"Error")</f>
        <v>3</v>
      </c>
      <c r="AY483" s="1" t="str">
        <f>IFERROR(VLOOKUP(San[[#This Row],[Use_SL2]],$AS$5:$AT$8,2,FALSE),"Error")</f>
        <v>Error</v>
      </c>
      <c r="AZ483" s="1" t="str">
        <f>IFERROR(VLOOKUP(San[[#This Row],[Reliability_SL1]],$AS$5:$AT$8,2,FALSE),"Error")</f>
        <v>Error</v>
      </c>
      <c r="BA483" s="1">
        <f>IFERROR(VLOOKUP(San[[#This Row],[EnvPro_SL1]],$AS$5:$AT$8,2,FALSE),"Error")</f>
        <v>2</v>
      </c>
    </row>
    <row r="484" spans="2:53">
      <c r="B484" s="133" t="s">
        <v>800</v>
      </c>
      <c r="C484" s="171" t="s">
        <v>1650</v>
      </c>
      <c r="D484" s="171" t="s">
        <v>1646</v>
      </c>
      <c r="E484" s="171" t="s">
        <v>262</v>
      </c>
      <c r="F484" s="172" t="s">
        <v>1640</v>
      </c>
      <c r="G484" s="173" t="s">
        <v>1951</v>
      </c>
      <c r="H484" s="50" t="s">
        <v>1783</v>
      </c>
      <c r="I484" s="50" t="s">
        <v>18</v>
      </c>
      <c r="J484" s="133" t="s">
        <v>1772</v>
      </c>
      <c r="K484" s="50" t="s">
        <v>1754</v>
      </c>
      <c r="L484" s="50" t="s">
        <v>1753</v>
      </c>
      <c r="M484" s="133" t="s">
        <v>1754</v>
      </c>
      <c r="N484" s="133" t="s">
        <v>1601</v>
      </c>
      <c r="O484" s="133" t="s">
        <v>1601</v>
      </c>
      <c r="P484" s="133" t="s">
        <v>1601</v>
      </c>
      <c r="Q484" s="133" t="s">
        <v>1755</v>
      </c>
      <c r="R484" s="142" t="s">
        <v>1601</v>
      </c>
      <c r="S484" s="174" t="s">
        <v>1601</v>
      </c>
      <c r="T484" s="175" t="s">
        <v>1754</v>
      </c>
      <c r="U484" s="133" t="s">
        <v>1756</v>
      </c>
      <c r="V484" s="133" t="s">
        <v>1754</v>
      </c>
      <c r="W484" s="133" t="str">
        <f>IF([Access_Indicator2]="Yes","No service",IF([Access_Indicator3]="Available", "Improved",IF([Access_Indicator4]="No", "Limited",IF(AND([Access_Indicator4]="yes", [Access_Indicator5]&lt;=[Access_Indicator6]),"Basic","Limited"))))</f>
        <v>Limited</v>
      </c>
      <c r="X484" s="133" t="str">
        <f>IF([Use_Indicator1]="", "Fill in data", IF([Use_Indicator1]="All", "Improved", IF([Use_Indicator1]="Some", "Basic", IF([Use_Indicator1]="No use", "No Service"))))</f>
        <v>Improved</v>
      </c>
      <c r="Y484" s="134" t="s">
        <v>1601</v>
      </c>
      <c r="Z484" s="134" t="str">
        <f>IF(S484="No data", "No Data", IF([Reliability_Indicator2]="Yes","No Service", IF(S484="Routine", "Improved", IF(S484="Unreliable", "Basic", IF(S484="No O&amp;M", "No service")))))</f>
        <v>No Data</v>
      </c>
      <c r="AA484" s="133" t="str">
        <f>IF([EnvPro_Indicator1]="", "Fill in data", IF([EnvPro_Indicator1]="Significant pollution", "No service", IF(AND([EnvPro_Indicator1]="Not polluting groundwater &amp; not untreated in river", [EnvPro_Indicator2]="No"),"Basic", IF([EnvPro_Indicator2]="Yes", "Improved"))))</f>
        <v>Basic</v>
      </c>
      <c r="AB484" s="134" t="str">
        <f t="shared" si="7"/>
        <v>Limited</v>
      </c>
      <c r="AC484" s="134" t="str">
        <f>IF(OR(San[[#This Row],[Access_SL1]]="No data",San[[#This Row],[Use_SL1]]="No data",San[[#This Row],[Reliability_SL1]]="No data",San[[#This Row],[EnvPro_SL1]]="No data"),"Incomplete", "Complete")</f>
        <v>Incomplete</v>
      </c>
      <c r="AD484" s="176">
        <v>44.830530513507256</v>
      </c>
      <c r="AE484" s="176">
        <v>0</v>
      </c>
      <c r="AF484" s="136">
        <v>4.8245672868404226</v>
      </c>
      <c r="AG484" s="136">
        <v>73.591848287574294</v>
      </c>
      <c r="AH484" s="136" t="s">
        <v>1601</v>
      </c>
      <c r="AW484" s="1">
        <f>IFERROR(VLOOKUP(San[[#This Row],[Access_SL1]],$AS$5:$AT$8,2,FALSE),"Error")</f>
        <v>1</v>
      </c>
      <c r="AX484" s="1">
        <f>IFERROR(VLOOKUP(San[[#This Row],[Use_SL1]],$AS$5:$AT$8,2,FALSE),"Error")</f>
        <v>3</v>
      </c>
      <c r="AY484" s="1" t="str">
        <f>IFERROR(VLOOKUP(San[[#This Row],[Use_SL2]],$AS$5:$AT$8,2,FALSE),"Error")</f>
        <v>Error</v>
      </c>
      <c r="AZ484" s="1" t="str">
        <f>IFERROR(VLOOKUP(San[[#This Row],[Reliability_SL1]],$AS$5:$AT$8,2,FALSE),"Error")</f>
        <v>Error</v>
      </c>
      <c r="BA484" s="1">
        <f>IFERROR(VLOOKUP(San[[#This Row],[EnvPro_SL1]],$AS$5:$AT$8,2,FALSE),"Error")</f>
        <v>2</v>
      </c>
    </row>
    <row r="485" spans="2:53">
      <c r="B485" s="133" t="s">
        <v>801</v>
      </c>
      <c r="C485" s="171" t="s">
        <v>1650</v>
      </c>
      <c r="D485" s="171" t="s">
        <v>1646</v>
      </c>
      <c r="E485" s="171" t="s">
        <v>262</v>
      </c>
      <c r="F485" s="172" t="s">
        <v>1640</v>
      </c>
      <c r="G485" s="173" t="s">
        <v>1952</v>
      </c>
      <c r="H485" s="50" t="s">
        <v>1783</v>
      </c>
      <c r="I485" s="50" t="s">
        <v>18</v>
      </c>
      <c r="J485" s="133" t="s">
        <v>1772</v>
      </c>
      <c r="K485" s="50" t="s">
        <v>1754</v>
      </c>
      <c r="L485" s="50" t="s">
        <v>1753</v>
      </c>
      <c r="M485" s="133" t="s">
        <v>1754</v>
      </c>
      <c r="N485" s="133" t="s">
        <v>1601</v>
      </c>
      <c r="O485" s="133" t="s">
        <v>1601</v>
      </c>
      <c r="P485" s="133" t="s">
        <v>1601</v>
      </c>
      <c r="Q485" s="133" t="s">
        <v>1755</v>
      </c>
      <c r="R485" s="142" t="s">
        <v>1601</v>
      </c>
      <c r="S485" s="174" t="s">
        <v>1601</v>
      </c>
      <c r="T485" s="175" t="s">
        <v>1754</v>
      </c>
      <c r="U485" s="133" t="s">
        <v>1756</v>
      </c>
      <c r="V485" s="133" t="s">
        <v>1754</v>
      </c>
      <c r="W485" s="133" t="str">
        <f>IF([Access_Indicator2]="Yes","No service",IF([Access_Indicator3]="Available", "Improved",IF([Access_Indicator4]="No", "Limited",IF(AND([Access_Indicator4]="yes", [Access_Indicator5]&lt;=[Access_Indicator6]),"Basic","Limited"))))</f>
        <v>Limited</v>
      </c>
      <c r="X485" s="133" t="str">
        <f>IF([Use_Indicator1]="", "Fill in data", IF([Use_Indicator1]="All", "Improved", IF([Use_Indicator1]="Some", "Basic", IF([Use_Indicator1]="No use", "No Service"))))</f>
        <v>Improved</v>
      </c>
      <c r="Y485" s="134" t="s">
        <v>1601</v>
      </c>
      <c r="Z485" s="134" t="str">
        <f>IF(S485="No data", "No Data", IF([Reliability_Indicator2]="Yes","No Service", IF(S485="Routine", "Improved", IF(S485="Unreliable", "Basic", IF(S485="No O&amp;M", "No service")))))</f>
        <v>No Data</v>
      </c>
      <c r="AA485" s="133" t="str">
        <f>IF([EnvPro_Indicator1]="", "Fill in data", IF([EnvPro_Indicator1]="Significant pollution", "No service", IF(AND([EnvPro_Indicator1]="Not polluting groundwater &amp; not untreated in river", [EnvPro_Indicator2]="No"),"Basic", IF([EnvPro_Indicator2]="Yes", "Improved"))))</f>
        <v>Basic</v>
      </c>
      <c r="AB485" s="134" t="str">
        <f t="shared" si="7"/>
        <v>Limited</v>
      </c>
      <c r="AC485" s="134" t="str">
        <f>IF(OR(San[[#This Row],[Access_SL1]]="No data",San[[#This Row],[Use_SL1]]="No data",San[[#This Row],[Reliability_SL1]]="No data",San[[#This Row],[EnvPro_SL1]]="No data"),"Incomplete", "Complete")</f>
        <v>Incomplete</v>
      </c>
      <c r="AD485" s="176">
        <v>44.830530513507256</v>
      </c>
      <c r="AE485" s="176">
        <v>0</v>
      </c>
      <c r="AF485" s="136">
        <v>4.8245672868404226</v>
      </c>
      <c r="AG485" s="136">
        <v>58.873478630059438</v>
      </c>
      <c r="AH485" s="136" t="s">
        <v>1601</v>
      </c>
      <c r="AW485" s="1">
        <f>IFERROR(VLOOKUP(San[[#This Row],[Access_SL1]],$AS$5:$AT$8,2,FALSE),"Error")</f>
        <v>1</v>
      </c>
      <c r="AX485" s="1">
        <f>IFERROR(VLOOKUP(San[[#This Row],[Use_SL1]],$AS$5:$AT$8,2,FALSE),"Error")</f>
        <v>3</v>
      </c>
      <c r="AY485" s="1" t="str">
        <f>IFERROR(VLOOKUP(San[[#This Row],[Use_SL2]],$AS$5:$AT$8,2,FALSE),"Error")</f>
        <v>Error</v>
      </c>
      <c r="AZ485" s="1" t="str">
        <f>IFERROR(VLOOKUP(San[[#This Row],[Reliability_SL1]],$AS$5:$AT$8,2,FALSE),"Error")</f>
        <v>Error</v>
      </c>
      <c r="BA485" s="1">
        <f>IFERROR(VLOOKUP(San[[#This Row],[EnvPro_SL1]],$AS$5:$AT$8,2,FALSE),"Error")</f>
        <v>2</v>
      </c>
    </row>
    <row r="486" spans="2:53">
      <c r="B486" s="133" t="s">
        <v>802</v>
      </c>
      <c r="C486" s="171" t="s">
        <v>1650</v>
      </c>
      <c r="D486" s="171" t="s">
        <v>1646</v>
      </c>
      <c r="E486" s="171" t="s">
        <v>262</v>
      </c>
      <c r="F486" s="172" t="s">
        <v>1640</v>
      </c>
      <c r="G486" s="173" t="s">
        <v>1953</v>
      </c>
      <c r="H486" s="50" t="s">
        <v>1783</v>
      </c>
      <c r="I486" s="50" t="s">
        <v>18</v>
      </c>
      <c r="J486" s="133" t="s">
        <v>1774</v>
      </c>
      <c r="K486" s="50" t="s">
        <v>1754</v>
      </c>
      <c r="L486" s="50" t="s">
        <v>1776</v>
      </c>
      <c r="M486" s="133" t="s">
        <v>1752</v>
      </c>
      <c r="N486" s="133" t="s">
        <v>1601</v>
      </c>
      <c r="O486" s="133" t="s">
        <v>1601</v>
      </c>
      <c r="P486" s="133" t="s">
        <v>1601</v>
      </c>
      <c r="Q486" s="133" t="s">
        <v>1755</v>
      </c>
      <c r="R486" s="142" t="s">
        <v>1601</v>
      </c>
      <c r="S486" s="174" t="s">
        <v>1908</v>
      </c>
      <c r="T486" s="175" t="s">
        <v>1754</v>
      </c>
      <c r="U486" s="133" t="s">
        <v>1756</v>
      </c>
      <c r="V486" s="133" t="s">
        <v>1754</v>
      </c>
      <c r="W486" s="133" t="str">
        <f>IF([Access_Indicator2]="Yes","No service",IF([Access_Indicator3]="Available", "Improved",IF([Access_Indicator4]="No", "Limited",IF(AND([Access_Indicator4]="yes", [Access_Indicator5]&lt;=[Access_Indicator6]),"Basic","Limited"))))</f>
        <v>Improved</v>
      </c>
      <c r="X486" s="133" t="str">
        <f>IF([Use_Indicator1]="", "Fill in data", IF([Use_Indicator1]="All", "Improved", IF([Use_Indicator1]="Some", "Basic", IF([Use_Indicator1]="No use", "No Service"))))</f>
        <v>Improved</v>
      </c>
      <c r="Y486" s="134" t="s">
        <v>1601</v>
      </c>
      <c r="Z486" s="134" t="str">
        <f>IF(S486="No data", "No Data", IF([Reliability_Indicator2]="Yes","No Service", IF(S486="Routine", "Improved", IF(S486="Unreliable", "Basic", IF(S486="No O&amp;M", "No service")))))</f>
        <v>Basic</v>
      </c>
      <c r="AA486" s="133" t="str">
        <f>IF([EnvPro_Indicator1]="", "Fill in data", IF([EnvPro_Indicator1]="Significant pollution", "No service", IF(AND([EnvPro_Indicator1]="Not polluting groundwater &amp; not untreated in river", [EnvPro_Indicator2]="No"),"Basic", IF([EnvPro_Indicator2]="Yes", "Improved"))))</f>
        <v>Basic</v>
      </c>
      <c r="AB486" s="134" t="str">
        <f t="shared" si="7"/>
        <v>Basic</v>
      </c>
      <c r="AC486" s="134" t="str">
        <f>IF(OR(San[[#This Row],[Access_SL1]]="No data",San[[#This Row],[Use_SL1]]="No data",San[[#This Row],[Reliability_SL1]]="No data",San[[#This Row],[EnvPro_SL1]]="No data"),"Incomplete", "Complete")</f>
        <v>Complete</v>
      </c>
      <c r="AD486" s="176">
        <v>44.830530513507256</v>
      </c>
      <c r="AE486" s="176">
        <v>0</v>
      </c>
      <c r="AF486" s="136">
        <v>4.8245672868404226</v>
      </c>
      <c r="AG486" s="136">
        <v>55.193886215680728</v>
      </c>
      <c r="AH486" s="136">
        <v>6.368525332578546</v>
      </c>
      <c r="AW486" s="1">
        <f>IFERROR(VLOOKUP(San[[#This Row],[Access_SL1]],$AS$5:$AT$8,2,FALSE),"Error")</f>
        <v>3</v>
      </c>
      <c r="AX486" s="1">
        <f>IFERROR(VLOOKUP(San[[#This Row],[Use_SL1]],$AS$5:$AT$8,2,FALSE),"Error")</f>
        <v>3</v>
      </c>
      <c r="AY486" s="1" t="str">
        <f>IFERROR(VLOOKUP(San[[#This Row],[Use_SL2]],$AS$5:$AT$8,2,FALSE),"Error")</f>
        <v>Error</v>
      </c>
      <c r="AZ486" s="1">
        <f>IFERROR(VLOOKUP(San[[#This Row],[Reliability_SL1]],$AS$5:$AT$8,2,FALSE),"Error")</f>
        <v>2</v>
      </c>
      <c r="BA486" s="1">
        <f>IFERROR(VLOOKUP(San[[#This Row],[EnvPro_SL1]],$AS$5:$AT$8,2,FALSE),"Error")</f>
        <v>2</v>
      </c>
    </row>
    <row r="487" spans="2:53">
      <c r="B487" s="133" t="s">
        <v>803</v>
      </c>
      <c r="C487" s="171" t="s">
        <v>1650</v>
      </c>
      <c r="D487" s="171" t="s">
        <v>1646</v>
      </c>
      <c r="E487" s="171" t="s">
        <v>262</v>
      </c>
      <c r="F487" s="172" t="s">
        <v>1640</v>
      </c>
      <c r="G487" s="173" t="s">
        <v>1954</v>
      </c>
      <c r="H487" s="50" t="s">
        <v>1786</v>
      </c>
      <c r="I487" s="50" t="s">
        <v>18</v>
      </c>
      <c r="J487" s="133" t="s">
        <v>1772</v>
      </c>
      <c r="K487" s="50" t="s">
        <v>1754</v>
      </c>
      <c r="L487" s="50" t="s">
        <v>1753</v>
      </c>
      <c r="M487" s="133" t="s">
        <v>1754</v>
      </c>
      <c r="N487" s="133" t="s">
        <v>1601</v>
      </c>
      <c r="O487" s="133" t="s">
        <v>1601</v>
      </c>
      <c r="P487" s="133" t="s">
        <v>1601</v>
      </c>
      <c r="Q487" s="133" t="s">
        <v>1755</v>
      </c>
      <c r="R487" s="142" t="s">
        <v>1601</v>
      </c>
      <c r="S487" s="174" t="s">
        <v>1601</v>
      </c>
      <c r="T487" s="175" t="s">
        <v>1754</v>
      </c>
      <c r="U487" s="133" t="s">
        <v>1756</v>
      </c>
      <c r="V487" s="133" t="s">
        <v>1754</v>
      </c>
      <c r="W487" s="133" t="str">
        <f>IF([Access_Indicator2]="Yes","No service",IF([Access_Indicator3]="Available", "Improved",IF([Access_Indicator4]="No", "Limited",IF(AND([Access_Indicator4]="yes", [Access_Indicator5]&lt;=[Access_Indicator6]),"Basic","Limited"))))</f>
        <v>Limited</v>
      </c>
      <c r="X487" s="133" t="str">
        <f>IF([Use_Indicator1]="", "Fill in data", IF([Use_Indicator1]="All", "Improved", IF([Use_Indicator1]="Some", "Basic", IF([Use_Indicator1]="No use", "No Service"))))</f>
        <v>Improved</v>
      </c>
      <c r="Y487" s="134" t="s">
        <v>1601</v>
      </c>
      <c r="Z487" s="134" t="str">
        <f>IF(S487="No data", "No Data", IF([Reliability_Indicator2]="Yes","No Service", IF(S487="Routine", "Improved", IF(S487="Unreliable", "Basic", IF(S487="No O&amp;M", "No service")))))</f>
        <v>No Data</v>
      </c>
      <c r="AA487" s="133" t="str">
        <f>IF([EnvPro_Indicator1]="", "Fill in data", IF([EnvPro_Indicator1]="Significant pollution", "No service", IF(AND([EnvPro_Indicator1]="Not polluting groundwater &amp; not untreated in river", [EnvPro_Indicator2]="No"),"Basic", IF([EnvPro_Indicator2]="Yes", "Improved"))))</f>
        <v>Basic</v>
      </c>
      <c r="AB487" s="134" t="str">
        <f t="shared" si="7"/>
        <v>Limited</v>
      </c>
      <c r="AC487" s="134" t="str">
        <f>IF(OR(San[[#This Row],[Access_SL1]]="No data",San[[#This Row],[Use_SL1]]="No data",San[[#This Row],[Reliability_SL1]]="No data",San[[#This Row],[EnvPro_SL1]]="No data"),"Incomplete", "Complete")</f>
        <v>Incomplete</v>
      </c>
      <c r="AD487" s="176">
        <v>44.830530513507256</v>
      </c>
      <c r="AE487" s="176">
        <v>0</v>
      </c>
      <c r="AF487" s="136">
        <v>4.8245672868404226</v>
      </c>
      <c r="AG487" s="136">
        <v>88.31021794508915</v>
      </c>
      <c r="AH487" s="136" t="s">
        <v>1601</v>
      </c>
      <c r="AW487" s="1">
        <f>IFERROR(VLOOKUP(San[[#This Row],[Access_SL1]],$AS$5:$AT$8,2,FALSE),"Error")</f>
        <v>1</v>
      </c>
      <c r="AX487" s="1">
        <f>IFERROR(VLOOKUP(San[[#This Row],[Use_SL1]],$AS$5:$AT$8,2,FALSE),"Error")</f>
        <v>3</v>
      </c>
      <c r="AY487" s="1" t="str">
        <f>IFERROR(VLOOKUP(San[[#This Row],[Use_SL2]],$AS$5:$AT$8,2,FALSE),"Error")</f>
        <v>Error</v>
      </c>
      <c r="AZ487" s="1" t="str">
        <f>IFERROR(VLOOKUP(San[[#This Row],[Reliability_SL1]],$AS$5:$AT$8,2,FALSE),"Error")</f>
        <v>Error</v>
      </c>
      <c r="BA487" s="1">
        <f>IFERROR(VLOOKUP(San[[#This Row],[EnvPro_SL1]],$AS$5:$AT$8,2,FALSE),"Error")</f>
        <v>2</v>
      </c>
    </row>
    <row r="488" spans="2:53">
      <c r="B488" s="133" t="s">
        <v>804</v>
      </c>
      <c r="C488" s="171" t="s">
        <v>1650</v>
      </c>
      <c r="D488" s="171" t="s">
        <v>1646</v>
      </c>
      <c r="E488" s="171" t="s">
        <v>262</v>
      </c>
      <c r="F488" s="172" t="s">
        <v>1640</v>
      </c>
      <c r="G488" s="173" t="s">
        <v>1955</v>
      </c>
      <c r="H488" s="50" t="s">
        <v>1786</v>
      </c>
      <c r="I488" s="50" t="s">
        <v>18</v>
      </c>
      <c r="J488" s="133" t="s">
        <v>1774</v>
      </c>
      <c r="K488" s="50" t="s">
        <v>1754</v>
      </c>
      <c r="L488" s="50" t="s">
        <v>1776</v>
      </c>
      <c r="M488" s="133" t="s">
        <v>1752</v>
      </c>
      <c r="N488" s="133" t="s">
        <v>1601</v>
      </c>
      <c r="O488" s="133" t="s">
        <v>1601</v>
      </c>
      <c r="P488" s="133" t="s">
        <v>1601</v>
      </c>
      <c r="Q488" s="133" t="s">
        <v>1755</v>
      </c>
      <c r="R488" s="142" t="s">
        <v>1601</v>
      </c>
      <c r="S488" s="174" t="s">
        <v>1908</v>
      </c>
      <c r="T488" s="175" t="s">
        <v>1754</v>
      </c>
      <c r="U488" s="133" t="s">
        <v>1756</v>
      </c>
      <c r="V488" s="133" t="s">
        <v>1754</v>
      </c>
      <c r="W488" s="133" t="str">
        <f>IF([Access_Indicator2]="Yes","No service",IF([Access_Indicator3]="Available", "Improved",IF([Access_Indicator4]="No", "Limited",IF(AND([Access_Indicator4]="yes", [Access_Indicator5]&lt;=[Access_Indicator6]),"Basic","Limited"))))</f>
        <v>Improved</v>
      </c>
      <c r="X488" s="133" t="str">
        <f>IF([Use_Indicator1]="", "Fill in data", IF([Use_Indicator1]="All", "Improved", IF([Use_Indicator1]="Some", "Basic", IF([Use_Indicator1]="No use", "No Service"))))</f>
        <v>Improved</v>
      </c>
      <c r="Y488" s="134" t="s">
        <v>1601</v>
      </c>
      <c r="Z488" s="134" t="str">
        <f>IF(S488="No data", "No Data", IF([Reliability_Indicator2]="Yes","No Service", IF(S488="Routine", "Improved", IF(S488="Unreliable", "Basic", IF(S488="No O&amp;M", "No service")))))</f>
        <v>Basic</v>
      </c>
      <c r="AA488" s="133" t="str">
        <f>IF([EnvPro_Indicator1]="", "Fill in data", IF([EnvPro_Indicator1]="Significant pollution", "No service", IF(AND([EnvPro_Indicator1]="Not polluting groundwater &amp; not untreated in river", [EnvPro_Indicator2]="No"),"Basic", IF([EnvPro_Indicator2]="Yes", "Improved"))))</f>
        <v>Basic</v>
      </c>
      <c r="AB488" s="134" t="str">
        <f t="shared" si="7"/>
        <v>Basic</v>
      </c>
      <c r="AC488" s="134" t="str">
        <f>IF(OR(San[[#This Row],[Access_SL1]]="No data",San[[#This Row],[Use_SL1]]="No data",San[[#This Row],[Reliability_SL1]]="No data",San[[#This Row],[EnvPro_SL1]]="No data"),"Incomplete", "Complete")</f>
        <v>Complete</v>
      </c>
      <c r="AD488" s="176">
        <v>44.830530513507256</v>
      </c>
      <c r="AE488" s="176">
        <v>0</v>
      </c>
      <c r="AF488" s="136">
        <v>4.8245672868404226</v>
      </c>
      <c r="AG488" s="136">
        <v>147.18369657514859</v>
      </c>
      <c r="AH488" s="136" t="s">
        <v>1601</v>
      </c>
      <c r="AW488" s="1">
        <f>IFERROR(VLOOKUP(San[[#This Row],[Access_SL1]],$AS$5:$AT$8,2,FALSE),"Error")</f>
        <v>3</v>
      </c>
      <c r="AX488" s="1">
        <f>IFERROR(VLOOKUP(San[[#This Row],[Use_SL1]],$AS$5:$AT$8,2,FALSE),"Error")</f>
        <v>3</v>
      </c>
      <c r="AY488" s="1" t="str">
        <f>IFERROR(VLOOKUP(San[[#This Row],[Use_SL2]],$AS$5:$AT$8,2,FALSE),"Error")</f>
        <v>Error</v>
      </c>
      <c r="AZ488" s="1">
        <f>IFERROR(VLOOKUP(San[[#This Row],[Reliability_SL1]],$AS$5:$AT$8,2,FALSE),"Error")</f>
        <v>2</v>
      </c>
      <c r="BA488" s="1">
        <f>IFERROR(VLOOKUP(San[[#This Row],[EnvPro_SL1]],$AS$5:$AT$8,2,FALSE),"Error")</f>
        <v>2</v>
      </c>
    </row>
    <row r="489" spans="2:53">
      <c r="B489" s="133" t="s">
        <v>797</v>
      </c>
      <c r="C489" s="171" t="s">
        <v>1650</v>
      </c>
      <c r="D489" s="171" t="s">
        <v>1646</v>
      </c>
      <c r="E489" s="171" t="s">
        <v>262</v>
      </c>
      <c r="F489" s="172" t="s">
        <v>1640</v>
      </c>
      <c r="G489" s="173" t="s">
        <v>1948</v>
      </c>
      <c r="H489" s="50" t="s">
        <v>1783</v>
      </c>
      <c r="I489" s="50" t="s">
        <v>18</v>
      </c>
      <c r="J489" s="133" t="s">
        <v>1772</v>
      </c>
      <c r="K489" s="50" t="s">
        <v>1754</v>
      </c>
      <c r="L489" s="50" t="s">
        <v>1753</v>
      </c>
      <c r="M489" s="133" t="s">
        <v>1754</v>
      </c>
      <c r="N489" s="133" t="s">
        <v>1601</v>
      </c>
      <c r="O489" s="133" t="s">
        <v>1601</v>
      </c>
      <c r="P489" s="133" t="s">
        <v>1601</v>
      </c>
      <c r="Q489" s="133" t="s">
        <v>1755</v>
      </c>
      <c r="R489" s="142" t="s">
        <v>1601</v>
      </c>
      <c r="S489" s="174" t="s">
        <v>1601</v>
      </c>
      <c r="T489" s="175" t="s">
        <v>1754</v>
      </c>
      <c r="U489" s="133" t="s">
        <v>1756</v>
      </c>
      <c r="V489" s="133" t="s">
        <v>1754</v>
      </c>
      <c r="W489" s="133" t="str">
        <f>IF([Access_Indicator2]="Yes","No service",IF([Access_Indicator3]="Available", "Improved",IF([Access_Indicator4]="No", "Limited",IF(AND([Access_Indicator4]="yes", [Access_Indicator5]&lt;=[Access_Indicator6]),"Basic","Limited"))))</f>
        <v>Limited</v>
      </c>
      <c r="X489" s="133" t="str">
        <f>IF([Use_Indicator1]="", "Fill in data", IF([Use_Indicator1]="All", "Improved", IF([Use_Indicator1]="Some", "Basic", IF([Use_Indicator1]="No use", "No Service"))))</f>
        <v>Improved</v>
      </c>
      <c r="Y489" s="134" t="s">
        <v>1601</v>
      </c>
      <c r="Z489" s="134" t="str">
        <f>IF(S489="No data", "No Data", IF([Reliability_Indicator2]="Yes","No Service", IF(S489="Routine", "Improved", IF(S489="Unreliable", "Basic", IF(S489="No O&amp;M", "No service")))))</f>
        <v>No Data</v>
      </c>
      <c r="AA489" s="133" t="str">
        <f>IF([EnvPro_Indicator1]="", "Fill in data", IF([EnvPro_Indicator1]="Significant pollution", "No service", IF(AND([EnvPro_Indicator1]="Not polluting groundwater &amp; not untreated in river", [EnvPro_Indicator2]="No"),"Basic", IF([EnvPro_Indicator2]="Yes", "Improved"))))</f>
        <v>Basic</v>
      </c>
      <c r="AB489" s="134" t="str">
        <f t="shared" si="7"/>
        <v>Limited</v>
      </c>
      <c r="AC489" s="134" t="str">
        <f>IF(OR(San[[#This Row],[Access_SL1]]="No data",San[[#This Row],[Use_SL1]]="No data",San[[#This Row],[Reliability_SL1]]="No data",San[[#This Row],[EnvPro_SL1]]="No data"),"Incomplete", "Complete")</f>
        <v>Incomplete</v>
      </c>
      <c r="AD489" s="176">
        <v>44.830530513507256</v>
      </c>
      <c r="AE489" s="176">
        <v>0</v>
      </c>
      <c r="AF489" s="136">
        <v>4.8245672868404226</v>
      </c>
      <c r="AG489" s="136">
        <v>386.35720350976504</v>
      </c>
      <c r="AH489" s="136" t="s">
        <v>1601</v>
      </c>
      <c r="AW489" s="1">
        <f>IFERROR(VLOOKUP(San[[#This Row],[Access_SL1]],$AS$5:$AT$8,2,FALSE),"Error")</f>
        <v>1</v>
      </c>
      <c r="AX489" s="1">
        <f>IFERROR(VLOOKUP(San[[#This Row],[Use_SL1]],$AS$5:$AT$8,2,FALSE),"Error")</f>
        <v>3</v>
      </c>
      <c r="AY489" s="1" t="str">
        <f>IFERROR(VLOOKUP(San[[#This Row],[Use_SL2]],$AS$5:$AT$8,2,FALSE),"Error")</f>
        <v>Error</v>
      </c>
      <c r="AZ489" s="1" t="str">
        <f>IFERROR(VLOOKUP(San[[#This Row],[Reliability_SL1]],$AS$5:$AT$8,2,FALSE),"Error")</f>
        <v>Error</v>
      </c>
      <c r="BA489" s="1">
        <f>IFERROR(VLOOKUP(San[[#This Row],[EnvPro_SL1]],$AS$5:$AT$8,2,FALSE),"Error")</f>
        <v>2</v>
      </c>
    </row>
    <row r="490" spans="2:53">
      <c r="B490" s="133" t="s">
        <v>798</v>
      </c>
      <c r="C490" s="171" t="s">
        <v>1650</v>
      </c>
      <c r="D490" s="171" t="s">
        <v>1646</v>
      </c>
      <c r="E490" s="171" t="s">
        <v>262</v>
      </c>
      <c r="F490" s="172" t="s">
        <v>1640</v>
      </c>
      <c r="G490" s="173" t="s">
        <v>1949</v>
      </c>
      <c r="H490" s="50" t="s">
        <v>1783</v>
      </c>
      <c r="I490" s="50" t="s">
        <v>18</v>
      </c>
      <c r="J490" s="133" t="s">
        <v>1772</v>
      </c>
      <c r="K490" s="50" t="s">
        <v>1754</v>
      </c>
      <c r="L490" s="50" t="s">
        <v>1753</v>
      </c>
      <c r="M490" s="133" t="s">
        <v>1754</v>
      </c>
      <c r="N490" s="133" t="s">
        <v>1601</v>
      </c>
      <c r="O490" s="133" t="s">
        <v>1601</v>
      </c>
      <c r="P490" s="133" t="s">
        <v>1601</v>
      </c>
      <c r="Q490" s="133" t="s">
        <v>1755</v>
      </c>
      <c r="R490" s="142" t="s">
        <v>1601</v>
      </c>
      <c r="S490" s="174" t="s">
        <v>1601</v>
      </c>
      <c r="T490" s="175" t="s">
        <v>1754</v>
      </c>
      <c r="U490" s="133" t="s">
        <v>1756</v>
      </c>
      <c r="V490" s="133" t="s">
        <v>1754</v>
      </c>
      <c r="W490" s="133" t="str">
        <f>IF([Access_Indicator2]="Yes","No service",IF([Access_Indicator3]="Available", "Improved",IF([Access_Indicator4]="No", "Limited",IF(AND([Access_Indicator4]="yes", [Access_Indicator5]&lt;=[Access_Indicator6]),"Basic","Limited"))))</f>
        <v>Limited</v>
      </c>
      <c r="X490" s="133" t="str">
        <f>IF([Use_Indicator1]="", "Fill in data", IF([Use_Indicator1]="All", "Improved", IF([Use_Indicator1]="Some", "Basic", IF([Use_Indicator1]="No use", "No Service"))))</f>
        <v>Improved</v>
      </c>
      <c r="Y490" s="134" t="s">
        <v>1601</v>
      </c>
      <c r="Z490" s="134" t="str">
        <f>IF(S490="No data", "No Data", IF([Reliability_Indicator2]="Yes","No Service", IF(S490="Routine", "Improved", IF(S490="Unreliable", "Basic", IF(S490="No O&amp;M", "No service")))))</f>
        <v>No Data</v>
      </c>
      <c r="AA490" s="133" t="str">
        <f>IF([EnvPro_Indicator1]="", "Fill in data", IF([EnvPro_Indicator1]="Significant pollution", "No service", IF(AND([EnvPro_Indicator1]="Not polluting groundwater &amp; not untreated in river", [EnvPro_Indicator2]="No"),"Basic", IF([EnvPro_Indicator2]="Yes", "Improved"))))</f>
        <v>Basic</v>
      </c>
      <c r="AB490" s="134" t="str">
        <f t="shared" si="7"/>
        <v>Limited</v>
      </c>
      <c r="AC490" s="134" t="str">
        <f>IF(OR(San[[#This Row],[Access_SL1]]="No data",San[[#This Row],[Use_SL1]]="No data",San[[#This Row],[Reliability_SL1]]="No data",San[[#This Row],[EnvPro_SL1]]="No data"),"Incomplete", "Complete")</f>
        <v>Incomplete</v>
      </c>
      <c r="AD490" s="176">
        <v>44.830530513507256</v>
      </c>
      <c r="AE490" s="176">
        <v>0</v>
      </c>
      <c r="AF490" s="136">
        <v>4.8245672868404226</v>
      </c>
      <c r="AG490" s="136">
        <v>33.116331729408429</v>
      </c>
      <c r="AH490" s="136" t="s">
        <v>1601</v>
      </c>
      <c r="AW490" s="1">
        <f>IFERROR(VLOOKUP(San[[#This Row],[Access_SL1]],$AS$5:$AT$8,2,FALSE),"Error")</f>
        <v>1</v>
      </c>
      <c r="AX490" s="1">
        <f>IFERROR(VLOOKUP(San[[#This Row],[Use_SL1]],$AS$5:$AT$8,2,FALSE),"Error")</f>
        <v>3</v>
      </c>
      <c r="AY490" s="1" t="str">
        <f>IFERROR(VLOOKUP(San[[#This Row],[Use_SL2]],$AS$5:$AT$8,2,FALSE),"Error")</f>
        <v>Error</v>
      </c>
      <c r="AZ490" s="1" t="str">
        <f>IFERROR(VLOOKUP(San[[#This Row],[Reliability_SL1]],$AS$5:$AT$8,2,FALSE),"Error")</f>
        <v>Error</v>
      </c>
      <c r="BA490" s="1">
        <f>IFERROR(VLOOKUP(San[[#This Row],[EnvPro_SL1]],$AS$5:$AT$8,2,FALSE),"Error")</f>
        <v>2</v>
      </c>
    </row>
    <row r="491" spans="2:53">
      <c r="B491" s="133" t="s">
        <v>805</v>
      </c>
      <c r="C491" s="171" t="s">
        <v>1650</v>
      </c>
      <c r="D491" s="171" t="s">
        <v>1646</v>
      </c>
      <c r="E491" s="171" t="s">
        <v>262</v>
      </c>
      <c r="F491" s="172" t="s">
        <v>1640</v>
      </c>
      <c r="G491" s="173" t="s">
        <v>1956</v>
      </c>
      <c r="H491" s="50" t="s">
        <v>1783</v>
      </c>
      <c r="I491" s="50" t="s">
        <v>18</v>
      </c>
      <c r="J491" s="133" t="s">
        <v>1772</v>
      </c>
      <c r="K491" s="50" t="s">
        <v>1754</v>
      </c>
      <c r="L491" s="50" t="s">
        <v>1753</v>
      </c>
      <c r="M491" s="133" t="s">
        <v>1754</v>
      </c>
      <c r="N491" s="133" t="s">
        <v>1601</v>
      </c>
      <c r="O491" s="133" t="s">
        <v>1601</v>
      </c>
      <c r="P491" s="133" t="s">
        <v>1601</v>
      </c>
      <c r="Q491" s="133" t="s">
        <v>1755</v>
      </c>
      <c r="R491" s="142" t="s">
        <v>1601</v>
      </c>
      <c r="S491" s="174" t="s">
        <v>1601</v>
      </c>
      <c r="T491" s="175" t="s">
        <v>1754</v>
      </c>
      <c r="U491" s="133" t="s">
        <v>1756</v>
      </c>
      <c r="V491" s="133" t="s">
        <v>1754</v>
      </c>
      <c r="W491" s="133" t="str">
        <f>IF([Access_Indicator2]="Yes","No service",IF([Access_Indicator3]="Available", "Improved",IF([Access_Indicator4]="No", "Limited",IF(AND([Access_Indicator4]="yes", [Access_Indicator5]&lt;=[Access_Indicator6]),"Basic","Limited"))))</f>
        <v>Limited</v>
      </c>
      <c r="X491" s="133" t="str">
        <f>IF([Use_Indicator1]="", "Fill in data", IF([Use_Indicator1]="All", "Improved", IF([Use_Indicator1]="Some", "Basic", IF([Use_Indicator1]="No use", "No Service"))))</f>
        <v>Improved</v>
      </c>
      <c r="Y491" s="134" t="s">
        <v>1601</v>
      </c>
      <c r="Z491" s="134" t="str">
        <f>IF(S491="No data", "No Data", IF([Reliability_Indicator2]="Yes","No Service", IF(S491="Routine", "Improved", IF(S491="Unreliable", "Basic", IF(S491="No O&amp;M", "No service")))))</f>
        <v>No Data</v>
      </c>
      <c r="AA491" s="133" t="str">
        <f>IF([EnvPro_Indicator1]="", "Fill in data", IF([EnvPro_Indicator1]="Significant pollution", "No service", IF(AND([EnvPro_Indicator1]="Not polluting groundwater &amp; not untreated in river", [EnvPro_Indicator2]="No"),"Basic", IF([EnvPro_Indicator2]="Yes", "Improved"))))</f>
        <v>Basic</v>
      </c>
      <c r="AB491" s="134" t="str">
        <f t="shared" si="7"/>
        <v>Limited</v>
      </c>
      <c r="AC491" s="134" t="str">
        <f>IF(OR(San[[#This Row],[Access_SL1]]="No data",San[[#This Row],[Use_SL1]]="No data",San[[#This Row],[Reliability_SL1]]="No data",San[[#This Row],[EnvPro_SL1]]="No data"),"Incomplete", "Complete")</f>
        <v>Incomplete</v>
      </c>
      <c r="AD491" s="176">
        <v>44.830530513507256</v>
      </c>
      <c r="AE491" s="176">
        <v>0</v>
      </c>
      <c r="AF491" s="136">
        <v>4.8245672868404226</v>
      </c>
      <c r="AG491" s="136">
        <v>91.989810359467867</v>
      </c>
      <c r="AH491" s="136" t="s">
        <v>1601</v>
      </c>
      <c r="AW491" s="1">
        <f>IFERROR(VLOOKUP(San[[#This Row],[Access_SL1]],$AS$5:$AT$8,2,FALSE),"Error")</f>
        <v>1</v>
      </c>
      <c r="AX491" s="1">
        <f>IFERROR(VLOOKUP(San[[#This Row],[Use_SL1]],$AS$5:$AT$8,2,FALSE),"Error")</f>
        <v>3</v>
      </c>
      <c r="AY491" s="1" t="str">
        <f>IFERROR(VLOOKUP(San[[#This Row],[Use_SL2]],$AS$5:$AT$8,2,FALSE),"Error")</f>
        <v>Error</v>
      </c>
      <c r="AZ491" s="1" t="str">
        <f>IFERROR(VLOOKUP(San[[#This Row],[Reliability_SL1]],$AS$5:$AT$8,2,FALSE),"Error")</f>
        <v>Error</v>
      </c>
      <c r="BA491" s="1">
        <f>IFERROR(VLOOKUP(San[[#This Row],[EnvPro_SL1]],$AS$5:$AT$8,2,FALSE),"Error")</f>
        <v>2</v>
      </c>
    </row>
    <row r="492" spans="2:53">
      <c r="B492" s="133" t="s">
        <v>806</v>
      </c>
      <c r="C492" s="171" t="s">
        <v>1650</v>
      </c>
      <c r="D492" s="171" t="s">
        <v>1646</v>
      </c>
      <c r="E492" s="171" t="s">
        <v>262</v>
      </c>
      <c r="F492" s="172" t="s">
        <v>1640</v>
      </c>
      <c r="G492" s="173" t="s">
        <v>1957</v>
      </c>
      <c r="H492" s="50" t="s">
        <v>1783</v>
      </c>
      <c r="I492" s="50" t="s">
        <v>18</v>
      </c>
      <c r="J492" s="133" t="s">
        <v>1772</v>
      </c>
      <c r="K492" s="50" t="s">
        <v>1754</v>
      </c>
      <c r="L492" s="50" t="s">
        <v>1753</v>
      </c>
      <c r="M492" s="133" t="s">
        <v>1754</v>
      </c>
      <c r="N492" s="133" t="s">
        <v>1601</v>
      </c>
      <c r="O492" s="133" t="s">
        <v>1601</v>
      </c>
      <c r="P492" s="133" t="s">
        <v>1601</v>
      </c>
      <c r="Q492" s="133" t="s">
        <v>1755</v>
      </c>
      <c r="R492" s="142" t="s">
        <v>1601</v>
      </c>
      <c r="S492" s="174" t="s">
        <v>1601</v>
      </c>
      <c r="T492" s="175" t="s">
        <v>1754</v>
      </c>
      <c r="U492" s="133" t="s">
        <v>1756</v>
      </c>
      <c r="V492" s="133" t="s">
        <v>1754</v>
      </c>
      <c r="W492" s="133" t="str">
        <f>IF([Access_Indicator2]="Yes","No service",IF([Access_Indicator3]="Available", "Improved",IF([Access_Indicator4]="No", "Limited",IF(AND([Access_Indicator4]="yes", [Access_Indicator5]&lt;=[Access_Indicator6]),"Basic","Limited"))))</f>
        <v>Limited</v>
      </c>
      <c r="X492" s="133" t="str">
        <f>IF([Use_Indicator1]="", "Fill in data", IF([Use_Indicator1]="All", "Improved", IF([Use_Indicator1]="Some", "Basic", IF([Use_Indicator1]="No use", "No Service"))))</f>
        <v>Improved</v>
      </c>
      <c r="Y492" s="134" t="s">
        <v>1601</v>
      </c>
      <c r="Z492" s="134" t="str">
        <f>IF(S492="No data", "No Data", IF([Reliability_Indicator2]="Yes","No Service", IF(S492="Routine", "Improved", IF(S492="Unreliable", "Basic", IF(S492="No O&amp;M", "No service")))))</f>
        <v>No Data</v>
      </c>
      <c r="AA492" s="133" t="str">
        <f>IF([EnvPro_Indicator1]="", "Fill in data", IF([EnvPro_Indicator1]="Significant pollution", "No service", IF(AND([EnvPro_Indicator1]="Not polluting groundwater &amp; not untreated in river", [EnvPro_Indicator2]="No"),"Basic", IF([EnvPro_Indicator2]="Yes", "Improved"))))</f>
        <v>Basic</v>
      </c>
      <c r="AB492" s="134" t="str">
        <f t="shared" si="7"/>
        <v>Limited</v>
      </c>
      <c r="AC492" s="134" t="str">
        <f>IF(OR(San[[#This Row],[Access_SL1]]="No data",San[[#This Row],[Use_SL1]]="No data",San[[#This Row],[Reliability_SL1]]="No data",San[[#This Row],[EnvPro_SL1]]="No data"),"Incomplete", "Complete")</f>
        <v>Incomplete</v>
      </c>
      <c r="AD492" s="176">
        <v>44.830530513507256</v>
      </c>
      <c r="AE492" s="176">
        <v>0</v>
      </c>
      <c r="AF492" s="136">
        <v>4.8245672868404226</v>
      </c>
      <c r="AG492" s="136">
        <v>0</v>
      </c>
      <c r="AH492" s="136" t="s">
        <v>1601</v>
      </c>
      <c r="AW492" s="1">
        <f>IFERROR(VLOOKUP(San[[#This Row],[Access_SL1]],$AS$5:$AT$8,2,FALSE),"Error")</f>
        <v>1</v>
      </c>
      <c r="AX492" s="1">
        <f>IFERROR(VLOOKUP(San[[#This Row],[Use_SL1]],$AS$5:$AT$8,2,FALSE),"Error")</f>
        <v>3</v>
      </c>
      <c r="AY492" s="1" t="str">
        <f>IFERROR(VLOOKUP(San[[#This Row],[Use_SL2]],$AS$5:$AT$8,2,FALSE),"Error")</f>
        <v>Error</v>
      </c>
      <c r="AZ492" s="1" t="str">
        <f>IFERROR(VLOOKUP(San[[#This Row],[Reliability_SL1]],$AS$5:$AT$8,2,FALSE),"Error")</f>
        <v>Error</v>
      </c>
      <c r="BA492" s="1">
        <f>IFERROR(VLOOKUP(San[[#This Row],[EnvPro_SL1]],$AS$5:$AT$8,2,FALSE),"Error")</f>
        <v>2</v>
      </c>
    </row>
    <row r="493" spans="2:53">
      <c r="B493" s="133" t="s">
        <v>807</v>
      </c>
      <c r="C493" s="171" t="s">
        <v>1650</v>
      </c>
      <c r="D493" s="171" t="s">
        <v>1646</v>
      </c>
      <c r="E493" s="171" t="s">
        <v>262</v>
      </c>
      <c r="F493" s="172" t="s">
        <v>1640</v>
      </c>
      <c r="G493" s="173" t="s">
        <v>1958</v>
      </c>
      <c r="H493" s="50" t="s">
        <v>1783</v>
      </c>
      <c r="I493" s="50" t="s">
        <v>18</v>
      </c>
      <c r="J493" s="133" t="s">
        <v>1774</v>
      </c>
      <c r="K493" s="50" t="s">
        <v>1754</v>
      </c>
      <c r="L493" s="50" t="s">
        <v>1776</v>
      </c>
      <c r="M493" s="133" t="s">
        <v>1752</v>
      </c>
      <c r="N493" s="133" t="s">
        <v>1601</v>
      </c>
      <c r="O493" s="133" t="s">
        <v>1601</v>
      </c>
      <c r="P493" s="133" t="s">
        <v>1601</v>
      </c>
      <c r="Q493" s="133" t="s">
        <v>1768</v>
      </c>
      <c r="R493" s="142" t="s">
        <v>1601</v>
      </c>
      <c r="S493" s="174" t="s">
        <v>1777</v>
      </c>
      <c r="T493" s="175" t="s">
        <v>1754</v>
      </c>
      <c r="U493" s="133" t="s">
        <v>1756</v>
      </c>
      <c r="V493" s="133" t="s">
        <v>1754</v>
      </c>
      <c r="W493" s="133" t="str">
        <f>IF([Access_Indicator2]="Yes","No service",IF([Access_Indicator3]="Available", "Improved",IF([Access_Indicator4]="No", "Limited",IF(AND([Access_Indicator4]="yes", [Access_Indicator5]&lt;=[Access_Indicator6]),"Basic","Limited"))))</f>
        <v>Improved</v>
      </c>
      <c r="X493" s="133" t="str">
        <f>IF([Use_Indicator1]="", "Fill in data", IF([Use_Indicator1]="All", "Improved", IF([Use_Indicator1]="Some", "Basic", IF([Use_Indicator1]="No use", "No Service"))))</f>
        <v>Basic</v>
      </c>
      <c r="Y493" s="134" t="s">
        <v>1601</v>
      </c>
      <c r="Z493" s="134" t="str">
        <f>IF(S493="No data", "No Data", IF([Reliability_Indicator2]="Yes","No Service", IF(S493="Routine", "Improved", IF(S493="Unreliable", "Basic", IF(S493="No O&amp;M", "No service")))))</f>
        <v>No service</v>
      </c>
      <c r="AA493" s="133" t="str">
        <f>IF([EnvPro_Indicator1]="", "Fill in data", IF([EnvPro_Indicator1]="Significant pollution", "No service", IF(AND([EnvPro_Indicator1]="Not polluting groundwater &amp; not untreated in river", [EnvPro_Indicator2]="No"),"Basic", IF([EnvPro_Indicator2]="Yes", "Improved"))))</f>
        <v>Basic</v>
      </c>
      <c r="AB493" s="134" t="str">
        <f t="shared" si="7"/>
        <v>No Service</v>
      </c>
      <c r="AC493" s="134" t="str">
        <f>IF(OR(San[[#This Row],[Access_SL1]]="No data",San[[#This Row],[Use_SL1]]="No data",San[[#This Row],[Reliability_SL1]]="No data",San[[#This Row],[EnvPro_SL1]]="No data"),"Incomplete", "Complete")</f>
        <v>Complete</v>
      </c>
      <c r="AD493" s="176">
        <v>44.830530513507256</v>
      </c>
      <c r="AE493" s="176">
        <v>0</v>
      </c>
      <c r="AF493" s="136">
        <v>4.8245672868404226</v>
      </c>
      <c r="AG493" s="136">
        <v>58.873478630059438</v>
      </c>
      <c r="AH493" s="136" t="s">
        <v>1601</v>
      </c>
      <c r="AW493" s="1">
        <f>IFERROR(VLOOKUP(San[[#This Row],[Access_SL1]],$AS$5:$AT$8,2,FALSE),"Error")</f>
        <v>3</v>
      </c>
      <c r="AX493" s="1">
        <f>IFERROR(VLOOKUP(San[[#This Row],[Use_SL1]],$AS$5:$AT$8,2,FALSE),"Error")</f>
        <v>2</v>
      </c>
      <c r="AY493" s="1" t="str">
        <f>IFERROR(VLOOKUP(San[[#This Row],[Use_SL2]],$AS$5:$AT$8,2,FALSE),"Error")</f>
        <v>Error</v>
      </c>
      <c r="AZ493" s="1">
        <f>IFERROR(VLOOKUP(San[[#This Row],[Reliability_SL1]],$AS$5:$AT$8,2,FALSE),"Error")</f>
        <v>0</v>
      </c>
      <c r="BA493" s="1">
        <f>IFERROR(VLOOKUP(San[[#This Row],[EnvPro_SL1]],$AS$5:$AT$8,2,FALSE),"Error")</f>
        <v>2</v>
      </c>
    </row>
    <row r="494" spans="2:53">
      <c r="B494" s="133" t="s">
        <v>808</v>
      </c>
      <c r="C494" s="171" t="s">
        <v>1650</v>
      </c>
      <c r="D494" s="171" t="s">
        <v>1646</v>
      </c>
      <c r="E494" s="171" t="s">
        <v>262</v>
      </c>
      <c r="F494" s="172" t="s">
        <v>1640</v>
      </c>
      <c r="G494" s="173" t="s">
        <v>1959</v>
      </c>
      <c r="H494" s="50" t="s">
        <v>1783</v>
      </c>
      <c r="I494" s="50" t="s">
        <v>18</v>
      </c>
      <c r="J494" s="133" t="s">
        <v>1772</v>
      </c>
      <c r="K494" s="50" t="s">
        <v>1754</v>
      </c>
      <c r="L494" s="50" t="s">
        <v>1753</v>
      </c>
      <c r="M494" s="133" t="s">
        <v>1754</v>
      </c>
      <c r="N494" s="133" t="s">
        <v>1601</v>
      </c>
      <c r="O494" s="133" t="s">
        <v>1601</v>
      </c>
      <c r="P494" s="133" t="s">
        <v>1601</v>
      </c>
      <c r="Q494" s="133" t="s">
        <v>1755</v>
      </c>
      <c r="R494" s="142" t="s">
        <v>1601</v>
      </c>
      <c r="S494" s="174" t="s">
        <v>1601</v>
      </c>
      <c r="T494" s="175" t="s">
        <v>1754</v>
      </c>
      <c r="U494" s="133" t="s">
        <v>1756</v>
      </c>
      <c r="V494" s="133" t="s">
        <v>1754</v>
      </c>
      <c r="W494" s="133" t="str">
        <f>IF([Access_Indicator2]="Yes","No service",IF([Access_Indicator3]="Available", "Improved",IF([Access_Indicator4]="No", "Limited",IF(AND([Access_Indicator4]="yes", [Access_Indicator5]&lt;=[Access_Indicator6]),"Basic","Limited"))))</f>
        <v>Limited</v>
      </c>
      <c r="X494" s="133" t="str">
        <f>IF([Use_Indicator1]="", "Fill in data", IF([Use_Indicator1]="All", "Improved", IF([Use_Indicator1]="Some", "Basic", IF([Use_Indicator1]="No use", "No Service"))))</f>
        <v>Improved</v>
      </c>
      <c r="Y494" s="134" t="s">
        <v>1601</v>
      </c>
      <c r="Z494" s="134" t="str">
        <f>IF(S494="No data", "No Data", IF([Reliability_Indicator2]="Yes","No Service", IF(S494="Routine", "Improved", IF(S494="Unreliable", "Basic", IF(S494="No O&amp;M", "No service")))))</f>
        <v>No Data</v>
      </c>
      <c r="AA494" s="133" t="str">
        <f>IF([EnvPro_Indicator1]="", "Fill in data", IF([EnvPro_Indicator1]="Significant pollution", "No service", IF(AND([EnvPro_Indicator1]="Not polluting groundwater &amp; not untreated in river", [EnvPro_Indicator2]="No"),"Basic", IF([EnvPro_Indicator2]="Yes", "Improved"))))</f>
        <v>Basic</v>
      </c>
      <c r="AB494" s="134" t="str">
        <f t="shared" si="7"/>
        <v>Limited</v>
      </c>
      <c r="AC494" s="134" t="str">
        <f>IF(OR(San[[#This Row],[Access_SL1]]="No data",San[[#This Row],[Use_SL1]]="No data",San[[#This Row],[Reliability_SL1]]="No data",San[[#This Row],[EnvPro_SL1]]="No data"),"Incomplete", "Complete")</f>
        <v>Incomplete</v>
      </c>
      <c r="AD494" s="176">
        <v>44.830530513507256</v>
      </c>
      <c r="AE494" s="176">
        <v>0</v>
      </c>
      <c r="AF494" s="136">
        <v>4.8245672868404226</v>
      </c>
      <c r="AG494" s="136">
        <v>91.989810359467867</v>
      </c>
      <c r="AH494" s="136" t="s">
        <v>1601</v>
      </c>
      <c r="AW494" s="1">
        <f>IFERROR(VLOOKUP(San[[#This Row],[Access_SL1]],$AS$5:$AT$8,2,FALSE),"Error")</f>
        <v>1</v>
      </c>
      <c r="AX494" s="1">
        <f>IFERROR(VLOOKUP(San[[#This Row],[Use_SL1]],$AS$5:$AT$8,2,FALSE),"Error")</f>
        <v>3</v>
      </c>
      <c r="AY494" s="1" t="str">
        <f>IFERROR(VLOOKUP(San[[#This Row],[Use_SL2]],$AS$5:$AT$8,2,FALSE),"Error")</f>
        <v>Error</v>
      </c>
      <c r="AZ494" s="1" t="str">
        <f>IFERROR(VLOOKUP(San[[#This Row],[Reliability_SL1]],$AS$5:$AT$8,2,FALSE),"Error")</f>
        <v>Error</v>
      </c>
      <c r="BA494" s="1">
        <f>IFERROR(VLOOKUP(San[[#This Row],[EnvPro_SL1]],$AS$5:$AT$8,2,FALSE),"Error")</f>
        <v>2</v>
      </c>
    </row>
    <row r="495" spans="2:53">
      <c r="B495" s="133" t="s">
        <v>809</v>
      </c>
      <c r="C495" s="171" t="s">
        <v>1650</v>
      </c>
      <c r="D495" s="171" t="s">
        <v>1646</v>
      </c>
      <c r="E495" s="171" t="s">
        <v>262</v>
      </c>
      <c r="F495" s="172" t="s">
        <v>1640</v>
      </c>
      <c r="G495" s="173" t="s">
        <v>1960</v>
      </c>
      <c r="H495" s="50" t="s">
        <v>1783</v>
      </c>
      <c r="I495" s="50" t="s">
        <v>18</v>
      </c>
      <c r="J495" s="133" t="s">
        <v>1772</v>
      </c>
      <c r="K495" s="50" t="s">
        <v>1754</v>
      </c>
      <c r="L495" s="50" t="s">
        <v>1753</v>
      </c>
      <c r="M495" s="133" t="s">
        <v>1754</v>
      </c>
      <c r="N495" s="133" t="s">
        <v>1601</v>
      </c>
      <c r="O495" s="133" t="s">
        <v>1601</v>
      </c>
      <c r="P495" s="133" t="s">
        <v>1601</v>
      </c>
      <c r="Q495" s="133" t="s">
        <v>1755</v>
      </c>
      <c r="R495" s="142" t="s">
        <v>1601</v>
      </c>
      <c r="S495" s="174" t="s">
        <v>1601</v>
      </c>
      <c r="T495" s="175" t="s">
        <v>1754</v>
      </c>
      <c r="U495" s="133" t="s">
        <v>1756</v>
      </c>
      <c r="V495" s="133" t="s">
        <v>1754</v>
      </c>
      <c r="W495" s="133" t="str">
        <f>IF([Access_Indicator2]="Yes","No service",IF([Access_Indicator3]="Available", "Improved",IF([Access_Indicator4]="No", "Limited",IF(AND([Access_Indicator4]="yes", [Access_Indicator5]&lt;=[Access_Indicator6]),"Basic","Limited"))))</f>
        <v>Limited</v>
      </c>
      <c r="X495" s="133" t="str">
        <f>IF([Use_Indicator1]="", "Fill in data", IF([Use_Indicator1]="All", "Improved", IF([Use_Indicator1]="Some", "Basic", IF([Use_Indicator1]="No use", "No Service"))))</f>
        <v>Improved</v>
      </c>
      <c r="Y495" s="134" t="s">
        <v>1601</v>
      </c>
      <c r="Z495" s="134" t="str">
        <f>IF(S495="No data", "No Data", IF([Reliability_Indicator2]="Yes","No Service", IF(S495="Routine", "Improved", IF(S495="Unreliable", "Basic", IF(S495="No O&amp;M", "No service")))))</f>
        <v>No Data</v>
      </c>
      <c r="AA495" s="133" t="str">
        <f>IF([EnvPro_Indicator1]="", "Fill in data", IF([EnvPro_Indicator1]="Significant pollution", "No service", IF(AND([EnvPro_Indicator1]="Not polluting groundwater &amp; not untreated in river", [EnvPro_Indicator2]="No"),"Basic", IF([EnvPro_Indicator2]="Yes", "Improved"))))</f>
        <v>Basic</v>
      </c>
      <c r="AB495" s="134" t="str">
        <f t="shared" si="7"/>
        <v>Limited</v>
      </c>
      <c r="AC495" s="134" t="str">
        <f>IF(OR(San[[#This Row],[Access_SL1]]="No data",San[[#This Row],[Use_SL1]]="No data",San[[#This Row],[Reliability_SL1]]="No data",San[[#This Row],[EnvPro_SL1]]="No data"),"Incomplete", "Complete")</f>
        <v>Incomplete</v>
      </c>
      <c r="AD495" s="176">
        <v>44.830530513507256</v>
      </c>
      <c r="AE495" s="176">
        <v>0</v>
      </c>
      <c r="AF495" s="136">
        <v>4.8245672868404226</v>
      </c>
      <c r="AG495" s="136">
        <v>128.78573450325501</v>
      </c>
      <c r="AH495" s="136" t="s">
        <v>1601</v>
      </c>
      <c r="AW495" s="1">
        <f>IFERROR(VLOOKUP(San[[#This Row],[Access_SL1]],$AS$5:$AT$8,2,FALSE),"Error")</f>
        <v>1</v>
      </c>
      <c r="AX495" s="1">
        <f>IFERROR(VLOOKUP(San[[#This Row],[Use_SL1]],$AS$5:$AT$8,2,FALSE),"Error")</f>
        <v>3</v>
      </c>
      <c r="AY495" s="1" t="str">
        <f>IFERROR(VLOOKUP(San[[#This Row],[Use_SL2]],$AS$5:$AT$8,2,FALSE),"Error")</f>
        <v>Error</v>
      </c>
      <c r="AZ495" s="1" t="str">
        <f>IFERROR(VLOOKUP(San[[#This Row],[Reliability_SL1]],$AS$5:$AT$8,2,FALSE),"Error")</f>
        <v>Error</v>
      </c>
      <c r="BA495" s="1">
        <f>IFERROR(VLOOKUP(San[[#This Row],[EnvPro_SL1]],$AS$5:$AT$8,2,FALSE),"Error")</f>
        <v>2</v>
      </c>
    </row>
    <row r="496" spans="2:53">
      <c r="B496" s="133" t="s">
        <v>810</v>
      </c>
      <c r="C496" s="171" t="s">
        <v>1650</v>
      </c>
      <c r="D496" s="171" t="s">
        <v>1646</v>
      </c>
      <c r="E496" s="171" t="s">
        <v>262</v>
      </c>
      <c r="F496" s="172" t="s">
        <v>1640</v>
      </c>
      <c r="G496" s="173" t="s">
        <v>1961</v>
      </c>
      <c r="H496" s="50" t="s">
        <v>1783</v>
      </c>
      <c r="I496" s="50" t="s">
        <v>18</v>
      </c>
      <c r="J496" s="133" t="s">
        <v>1772</v>
      </c>
      <c r="K496" s="50" t="s">
        <v>1754</v>
      </c>
      <c r="L496" s="50" t="s">
        <v>1753</v>
      </c>
      <c r="M496" s="133" t="s">
        <v>1754</v>
      </c>
      <c r="N496" s="133" t="s">
        <v>1601</v>
      </c>
      <c r="O496" s="133" t="s">
        <v>1601</v>
      </c>
      <c r="P496" s="133" t="s">
        <v>1601</v>
      </c>
      <c r="Q496" s="133" t="s">
        <v>1755</v>
      </c>
      <c r="R496" s="142" t="s">
        <v>1601</v>
      </c>
      <c r="S496" s="174" t="s">
        <v>1601</v>
      </c>
      <c r="T496" s="175" t="s">
        <v>1754</v>
      </c>
      <c r="U496" s="133" t="s">
        <v>1756</v>
      </c>
      <c r="V496" s="133" t="s">
        <v>1754</v>
      </c>
      <c r="W496" s="133" t="str">
        <f>IF([Access_Indicator2]="Yes","No service",IF([Access_Indicator3]="Available", "Improved",IF([Access_Indicator4]="No", "Limited",IF(AND([Access_Indicator4]="yes", [Access_Indicator5]&lt;=[Access_Indicator6]),"Basic","Limited"))))</f>
        <v>Limited</v>
      </c>
      <c r="X496" s="133" t="str">
        <f>IF([Use_Indicator1]="", "Fill in data", IF([Use_Indicator1]="All", "Improved", IF([Use_Indicator1]="Some", "Basic", IF([Use_Indicator1]="No use", "No Service"))))</f>
        <v>Improved</v>
      </c>
      <c r="Y496" s="134" t="s">
        <v>1601</v>
      </c>
      <c r="Z496" s="134" t="str">
        <f>IF(S496="No data", "No Data", IF([Reliability_Indicator2]="Yes","No Service", IF(S496="Routine", "Improved", IF(S496="Unreliable", "Basic", IF(S496="No O&amp;M", "No service")))))</f>
        <v>No Data</v>
      </c>
      <c r="AA496" s="133" t="str">
        <f>IF([EnvPro_Indicator1]="", "Fill in data", IF([EnvPro_Indicator1]="Significant pollution", "No service", IF(AND([EnvPro_Indicator1]="Not polluting groundwater &amp; not untreated in river", [EnvPro_Indicator2]="No"),"Basic", IF([EnvPro_Indicator2]="Yes", "Improved"))))</f>
        <v>Basic</v>
      </c>
      <c r="AB496" s="134" t="str">
        <f t="shared" si="7"/>
        <v>Limited</v>
      </c>
      <c r="AC496" s="134" t="str">
        <f>IF(OR(San[[#This Row],[Access_SL1]]="No data",San[[#This Row],[Use_SL1]]="No data",San[[#This Row],[Reliability_SL1]]="No data",San[[#This Row],[EnvPro_SL1]]="No data"),"Incomplete", "Complete")</f>
        <v>Incomplete</v>
      </c>
      <c r="AD496" s="176">
        <v>44.830530513507256</v>
      </c>
      <c r="AE496" s="176">
        <v>0</v>
      </c>
      <c r="AF496" s="136">
        <v>4.8245672868404226</v>
      </c>
      <c r="AG496" s="136">
        <v>128.78573450325501</v>
      </c>
      <c r="AH496" s="136" t="s">
        <v>1601</v>
      </c>
      <c r="AW496" s="1">
        <f>IFERROR(VLOOKUP(San[[#This Row],[Access_SL1]],$AS$5:$AT$8,2,FALSE),"Error")</f>
        <v>1</v>
      </c>
      <c r="AX496" s="1">
        <f>IFERROR(VLOOKUP(San[[#This Row],[Use_SL1]],$AS$5:$AT$8,2,FALSE),"Error")</f>
        <v>3</v>
      </c>
      <c r="AY496" s="1" t="str">
        <f>IFERROR(VLOOKUP(San[[#This Row],[Use_SL2]],$AS$5:$AT$8,2,FALSE),"Error")</f>
        <v>Error</v>
      </c>
      <c r="AZ496" s="1" t="str">
        <f>IFERROR(VLOOKUP(San[[#This Row],[Reliability_SL1]],$AS$5:$AT$8,2,FALSE),"Error")</f>
        <v>Error</v>
      </c>
      <c r="BA496" s="1">
        <f>IFERROR(VLOOKUP(San[[#This Row],[EnvPro_SL1]],$AS$5:$AT$8,2,FALSE),"Error")</f>
        <v>2</v>
      </c>
    </row>
    <row r="497" spans="2:53">
      <c r="B497" s="133" t="s">
        <v>811</v>
      </c>
      <c r="C497" s="171" t="s">
        <v>1650</v>
      </c>
      <c r="D497" s="171" t="s">
        <v>1646</v>
      </c>
      <c r="E497" s="171" t="s">
        <v>262</v>
      </c>
      <c r="F497" s="172" t="s">
        <v>1640</v>
      </c>
      <c r="G497" s="173" t="s">
        <v>1962</v>
      </c>
      <c r="H497" s="50" t="s">
        <v>1783</v>
      </c>
      <c r="I497" s="50" t="s">
        <v>18</v>
      </c>
      <c r="J497" s="133" t="s">
        <v>1772</v>
      </c>
      <c r="K497" s="50" t="s">
        <v>1754</v>
      </c>
      <c r="L497" s="50" t="s">
        <v>1753</v>
      </c>
      <c r="M497" s="133" t="s">
        <v>1754</v>
      </c>
      <c r="N497" s="133" t="s">
        <v>1601</v>
      </c>
      <c r="O497" s="133" t="s">
        <v>1601</v>
      </c>
      <c r="P497" s="133" t="s">
        <v>1601</v>
      </c>
      <c r="Q497" s="133" t="s">
        <v>1755</v>
      </c>
      <c r="R497" s="142" t="s">
        <v>1601</v>
      </c>
      <c r="S497" s="174" t="s">
        <v>1601</v>
      </c>
      <c r="T497" s="175" t="s">
        <v>1754</v>
      </c>
      <c r="U497" s="133" t="s">
        <v>1756</v>
      </c>
      <c r="V497" s="133" t="s">
        <v>1754</v>
      </c>
      <c r="W497" s="133" t="str">
        <f>IF([Access_Indicator2]="Yes","No service",IF([Access_Indicator3]="Available", "Improved",IF([Access_Indicator4]="No", "Limited",IF(AND([Access_Indicator4]="yes", [Access_Indicator5]&lt;=[Access_Indicator6]),"Basic","Limited"))))</f>
        <v>Limited</v>
      </c>
      <c r="X497" s="133" t="str">
        <f>IF([Use_Indicator1]="", "Fill in data", IF([Use_Indicator1]="All", "Improved", IF([Use_Indicator1]="Some", "Basic", IF([Use_Indicator1]="No use", "No Service"))))</f>
        <v>Improved</v>
      </c>
      <c r="Y497" s="134" t="s">
        <v>1601</v>
      </c>
      <c r="Z497" s="134" t="str">
        <f>IF(S497="No data", "No Data", IF([Reliability_Indicator2]="Yes","No Service", IF(S497="Routine", "Improved", IF(S497="Unreliable", "Basic", IF(S497="No O&amp;M", "No service")))))</f>
        <v>No Data</v>
      </c>
      <c r="AA497" s="133" t="str">
        <f>IF([EnvPro_Indicator1]="", "Fill in data", IF([EnvPro_Indicator1]="Significant pollution", "No service", IF(AND([EnvPro_Indicator1]="Not polluting groundwater &amp; not untreated in river", [EnvPro_Indicator2]="No"),"Basic", IF([EnvPro_Indicator2]="Yes", "Improved"))))</f>
        <v>Basic</v>
      </c>
      <c r="AB497" s="134" t="str">
        <f t="shared" si="7"/>
        <v>Limited</v>
      </c>
      <c r="AC497" s="134" t="str">
        <f>IF(OR(San[[#This Row],[Access_SL1]]="No data",San[[#This Row],[Use_SL1]]="No data",San[[#This Row],[Reliability_SL1]]="No data",San[[#This Row],[EnvPro_SL1]]="No data"),"Incomplete", "Complete")</f>
        <v>Incomplete</v>
      </c>
      <c r="AD497" s="176">
        <v>44.830530513507256</v>
      </c>
      <c r="AE497" s="176">
        <v>0</v>
      </c>
      <c r="AF497" s="136">
        <v>4.8245672868404226</v>
      </c>
      <c r="AG497" s="136">
        <v>73.591848287574294</v>
      </c>
      <c r="AH497" s="136" t="s">
        <v>1601</v>
      </c>
      <c r="AW497" s="1">
        <f>IFERROR(VLOOKUP(San[[#This Row],[Access_SL1]],$AS$5:$AT$8,2,FALSE),"Error")</f>
        <v>1</v>
      </c>
      <c r="AX497" s="1">
        <f>IFERROR(VLOOKUP(San[[#This Row],[Use_SL1]],$AS$5:$AT$8,2,FALSE),"Error")</f>
        <v>3</v>
      </c>
      <c r="AY497" s="1" t="str">
        <f>IFERROR(VLOOKUP(San[[#This Row],[Use_SL2]],$AS$5:$AT$8,2,FALSE),"Error")</f>
        <v>Error</v>
      </c>
      <c r="AZ497" s="1" t="str">
        <f>IFERROR(VLOOKUP(San[[#This Row],[Reliability_SL1]],$AS$5:$AT$8,2,FALSE),"Error")</f>
        <v>Error</v>
      </c>
      <c r="BA497" s="1">
        <f>IFERROR(VLOOKUP(San[[#This Row],[EnvPro_SL1]],$AS$5:$AT$8,2,FALSE),"Error")</f>
        <v>2</v>
      </c>
    </row>
    <row r="498" spans="2:53">
      <c r="B498" s="133" t="s">
        <v>812</v>
      </c>
      <c r="C498" s="171" t="s">
        <v>1650</v>
      </c>
      <c r="D498" s="171" t="s">
        <v>1646</v>
      </c>
      <c r="E498" s="171" t="s">
        <v>262</v>
      </c>
      <c r="F498" s="172" t="s">
        <v>1640</v>
      </c>
      <c r="G498" s="173" t="s">
        <v>1963</v>
      </c>
      <c r="H498" s="50" t="s">
        <v>1786</v>
      </c>
      <c r="I498" s="50" t="s">
        <v>18</v>
      </c>
      <c r="J498" s="133" t="s">
        <v>1774</v>
      </c>
      <c r="K498" s="50" t="s">
        <v>1754</v>
      </c>
      <c r="L498" s="50" t="s">
        <v>1775</v>
      </c>
      <c r="M498" s="133" t="s">
        <v>1752</v>
      </c>
      <c r="N498" s="133" t="s">
        <v>1601</v>
      </c>
      <c r="O498" s="133" t="s">
        <v>1601</v>
      </c>
      <c r="P498" s="133" t="s">
        <v>1601</v>
      </c>
      <c r="Q498" s="133" t="s">
        <v>1768</v>
      </c>
      <c r="R498" s="142" t="s">
        <v>1601</v>
      </c>
      <c r="S498" s="174" t="s">
        <v>1777</v>
      </c>
      <c r="T498" s="175" t="s">
        <v>1754</v>
      </c>
      <c r="U498" s="133" t="s">
        <v>1756</v>
      </c>
      <c r="V498" s="133" t="s">
        <v>1754</v>
      </c>
      <c r="W498" s="133" t="str">
        <f>IF([Access_Indicator2]="Yes","No service",IF([Access_Indicator3]="Available", "Improved",IF([Access_Indicator4]="No", "Limited",IF(AND([Access_Indicator4]="yes", [Access_Indicator5]&lt;=[Access_Indicator6]),"Basic","Limited"))))</f>
        <v>Improved</v>
      </c>
      <c r="X498" s="133" t="str">
        <f>IF([Use_Indicator1]="", "Fill in data", IF([Use_Indicator1]="All", "Improved", IF([Use_Indicator1]="Some", "Basic", IF([Use_Indicator1]="No use", "No Service"))))</f>
        <v>Basic</v>
      </c>
      <c r="Y498" s="134" t="s">
        <v>1601</v>
      </c>
      <c r="Z498" s="134" t="str">
        <f>IF(S498="No data", "No Data", IF([Reliability_Indicator2]="Yes","No Service", IF(S498="Routine", "Improved", IF(S498="Unreliable", "Basic", IF(S498="No O&amp;M", "No service")))))</f>
        <v>No service</v>
      </c>
      <c r="AA498" s="133" t="str">
        <f>IF([EnvPro_Indicator1]="", "Fill in data", IF([EnvPro_Indicator1]="Significant pollution", "No service", IF(AND([EnvPro_Indicator1]="Not polluting groundwater &amp; not untreated in river", [EnvPro_Indicator2]="No"),"Basic", IF([EnvPro_Indicator2]="Yes", "Improved"))))</f>
        <v>Basic</v>
      </c>
      <c r="AB498" s="134" t="str">
        <f t="shared" si="7"/>
        <v>No Service</v>
      </c>
      <c r="AC498" s="134" t="str">
        <f>IF(OR(San[[#This Row],[Access_SL1]]="No data",San[[#This Row],[Use_SL1]]="No data",San[[#This Row],[Reliability_SL1]]="No data",San[[#This Row],[EnvPro_SL1]]="No data"),"Incomplete", "Complete")</f>
        <v>Complete</v>
      </c>
      <c r="AD498" s="176">
        <v>44.830530513507256</v>
      </c>
      <c r="AE498" s="176">
        <v>0</v>
      </c>
      <c r="AF498" s="136">
        <v>4.8245672868404226</v>
      </c>
      <c r="AG498" s="136">
        <v>91.989810359467867</v>
      </c>
      <c r="AH498" s="136" t="s">
        <v>1601</v>
      </c>
      <c r="AW498" s="1">
        <f>IFERROR(VLOOKUP(San[[#This Row],[Access_SL1]],$AS$5:$AT$8,2,FALSE),"Error")</f>
        <v>3</v>
      </c>
      <c r="AX498" s="1">
        <f>IFERROR(VLOOKUP(San[[#This Row],[Use_SL1]],$AS$5:$AT$8,2,FALSE),"Error")</f>
        <v>2</v>
      </c>
      <c r="AY498" s="1" t="str">
        <f>IFERROR(VLOOKUP(San[[#This Row],[Use_SL2]],$AS$5:$AT$8,2,FALSE),"Error")</f>
        <v>Error</v>
      </c>
      <c r="AZ498" s="1">
        <f>IFERROR(VLOOKUP(San[[#This Row],[Reliability_SL1]],$AS$5:$AT$8,2,FALSE),"Error")</f>
        <v>0</v>
      </c>
      <c r="BA498" s="1">
        <f>IFERROR(VLOOKUP(San[[#This Row],[EnvPro_SL1]],$AS$5:$AT$8,2,FALSE),"Error")</f>
        <v>2</v>
      </c>
    </row>
    <row r="499" spans="2:53">
      <c r="B499" s="133" t="s">
        <v>813</v>
      </c>
      <c r="C499" s="171" t="s">
        <v>1650</v>
      </c>
      <c r="D499" s="171" t="s">
        <v>1646</v>
      </c>
      <c r="E499" s="171" t="s">
        <v>262</v>
      </c>
      <c r="F499" s="172" t="s">
        <v>1640</v>
      </c>
      <c r="G499" s="173" t="s">
        <v>1964</v>
      </c>
      <c r="H499" s="50" t="s">
        <v>1783</v>
      </c>
      <c r="I499" s="50" t="s">
        <v>18</v>
      </c>
      <c r="J499" s="133" t="s">
        <v>1772</v>
      </c>
      <c r="K499" s="50" t="s">
        <v>1754</v>
      </c>
      <c r="L499" s="50" t="s">
        <v>1753</v>
      </c>
      <c r="M499" s="133" t="s">
        <v>1754</v>
      </c>
      <c r="N499" s="133" t="s">
        <v>1601</v>
      </c>
      <c r="O499" s="133" t="s">
        <v>1601</v>
      </c>
      <c r="P499" s="133" t="s">
        <v>1601</v>
      </c>
      <c r="Q499" s="133" t="s">
        <v>1755</v>
      </c>
      <c r="R499" s="142" t="s">
        <v>1601</v>
      </c>
      <c r="S499" s="174" t="s">
        <v>1601</v>
      </c>
      <c r="T499" s="175" t="s">
        <v>1754</v>
      </c>
      <c r="U499" s="133" t="s">
        <v>1756</v>
      </c>
      <c r="V499" s="133" t="s">
        <v>1754</v>
      </c>
      <c r="W499" s="133" t="str">
        <f>IF([Access_Indicator2]="Yes","No service",IF([Access_Indicator3]="Available", "Improved",IF([Access_Indicator4]="No", "Limited",IF(AND([Access_Indicator4]="yes", [Access_Indicator5]&lt;=[Access_Indicator6]),"Basic","Limited"))))</f>
        <v>Limited</v>
      </c>
      <c r="X499" s="133" t="str">
        <f>IF([Use_Indicator1]="", "Fill in data", IF([Use_Indicator1]="All", "Improved", IF([Use_Indicator1]="Some", "Basic", IF([Use_Indicator1]="No use", "No Service"))))</f>
        <v>Improved</v>
      </c>
      <c r="Y499" s="134" t="s">
        <v>1601</v>
      </c>
      <c r="Z499" s="134" t="str">
        <f>IF(S499="No data", "No Data", IF([Reliability_Indicator2]="Yes","No Service", IF(S499="Routine", "Improved", IF(S499="Unreliable", "Basic", IF(S499="No O&amp;M", "No service")))))</f>
        <v>No Data</v>
      </c>
      <c r="AA499" s="133" t="str">
        <f>IF([EnvPro_Indicator1]="", "Fill in data", IF([EnvPro_Indicator1]="Significant pollution", "No service", IF(AND([EnvPro_Indicator1]="Not polluting groundwater &amp; not untreated in river", [EnvPro_Indicator2]="No"),"Basic", IF([EnvPro_Indicator2]="Yes", "Improved"))))</f>
        <v>Basic</v>
      </c>
      <c r="AB499" s="134" t="str">
        <f t="shared" si="7"/>
        <v>Limited</v>
      </c>
      <c r="AC499" s="134" t="str">
        <f>IF(OR(San[[#This Row],[Access_SL1]]="No data",San[[#This Row],[Use_SL1]]="No data",San[[#This Row],[Reliability_SL1]]="No data",San[[#This Row],[EnvPro_SL1]]="No data"),"Incomplete", "Complete")</f>
        <v>Incomplete</v>
      </c>
      <c r="AD499" s="176">
        <v>44.830530513507256</v>
      </c>
      <c r="AE499" s="176">
        <v>0</v>
      </c>
      <c r="AF499" s="136">
        <v>4.8245672868404226</v>
      </c>
      <c r="AG499" s="136">
        <v>239.17350693461648</v>
      </c>
      <c r="AH499" s="136" t="s">
        <v>1601</v>
      </c>
      <c r="AW499" s="1">
        <f>IFERROR(VLOOKUP(San[[#This Row],[Access_SL1]],$AS$5:$AT$8,2,FALSE),"Error")</f>
        <v>1</v>
      </c>
      <c r="AX499" s="1">
        <f>IFERROR(VLOOKUP(San[[#This Row],[Use_SL1]],$AS$5:$AT$8,2,FALSE),"Error")</f>
        <v>3</v>
      </c>
      <c r="AY499" s="1" t="str">
        <f>IFERROR(VLOOKUP(San[[#This Row],[Use_SL2]],$AS$5:$AT$8,2,FALSE),"Error")</f>
        <v>Error</v>
      </c>
      <c r="AZ499" s="1" t="str">
        <f>IFERROR(VLOOKUP(San[[#This Row],[Reliability_SL1]],$AS$5:$AT$8,2,FALSE),"Error")</f>
        <v>Error</v>
      </c>
      <c r="BA499" s="1">
        <f>IFERROR(VLOOKUP(San[[#This Row],[EnvPro_SL1]],$AS$5:$AT$8,2,FALSE),"Error")</f>
        <v>2</v>
      </c>
    </row>
    <row r="500" spans="2:53">
      <c r="B500" s="133" t="s">
        <v>814</v>
      </c>
      <c r="C500" s="171" t="s">
        <v>1650</v>
      </c>
      <c r="D500" s="171" t="s">
        <v>1646</v>
      </c>
      <c r="E500" s="171" t="s">
        <v>262</v>
      </c>
      <c r="F500" s="172" t="s">
        <v>1640</v>
      </c>
      <c r="G500" s="173" t="s">
        <v>1965</v>
      </c>
      <c r="H500" s="50" t="s">
        <v>1786</v>
      </c>
      <c r="I500" s="50" t="s">
        <v>18</v>
      </c>
      <c r="J500" s="133" t="s">
        <v>1772</v>
      </c>
      <c r="K500" s="50" t="s">
        <v>1754</v>
      </c>
      <c r="L500" s="50" t="s">
        <v>1753</v>
      </c>
      <c r="M500" s="133" t="s">
        <v>1754</v>
      </c>
      <c r="N500" s="133" t="s">
        <v>1601</v>
      </c>
      <c r="O500" s="133" t="s">
        <v>1601</v>
      </c>
      <c r="P500" s="133" t="s">
        <v>1601</v>
      </c>
      <c r="Q500" s="133" t="s">
        <v>1755</v>
      </c>
      <c r="R500" s="142" t="s">
        <v>1601</v>
      </c>
      <c r="S500" s="174" t="s">
        <v>1601</v>
      </c>
      <c r="T500" s="175" t="s">
        <v>1754</v>
      </c>
      <c r="U500" s="133" t="s">
        <v>1756</v>
      </c>
      <c r="V500" s="133" t="s">
        <v>1754</v>
      </c>
      <c r="W500" s="133" t="str">
        <f>IF([Access_Indicator2]="Yes","No service",IF([Access_Indicator3]="Available", "Improved",IF([Access_Indicator4]="No", "Limited",IF(AND([Access_Indicator4]="yes", [Access_Indicator5]&lt;=[Access_Indicator6]),"Basic","Limited"))))</f>
        <v>Limited</v>
      </c>
      <c r="X500" s="133" t="str">
        <f>IF([Use_Indicator1]="", "Fill in data", IF([Use_Indicator1]="All", "Improved", IF([Use_Indicator1]="Some", "Basic", IF([Use_Indicator1]="No use", "No Service"))))</f>
        <v>Improved</v>
      </c>
      <c r="Y500" s="134" t="s">
        <v>1601</v>
      </c>
      <c r="Z500" s="134" t="str">
        <f>IF(S500="No data", "No Data", IF([Reliability_Indicator2]="Yes","No Service", IF(S500="Routine", "Improved", IF(S500="Unreliable", "Basic", IF(S500="No O&amp;M", "No service")))))</f>
        <v>No Data</v>
      </c>
      <c r="AA500" s="133" t="str">
        <f>IF([EnvPro_Indicator1]="", "Fill in data", IF([EnvPro_Indicator1]="Significant pollution", "No service", IF(AND([EnvPro_Indicator1]="Not polluting groundwater &amp; not untreated in river", [EnvPro_Indicator2]="No"),"Basic", IF([EnvPro_Indicator2]="Yes", "Improved"))))</f>
        <v>Basic</v>
      </c>
      <c r="AB500" s="134" t="str">
        <f t="shared" si="7"/>
        <v>Limited</v>
      </c>
      <c r="AC500" s="134" t="str">
        <f>IF(OR(San[[#This Row],[Access_SL1]]="No data",San[[#This Row],[Use_SL1]]="No data",San[[#This Row],[Reliability_SL1]]="No data",San[[#This Row],[EnvPro_SL1]]="No data"),"Incomplete", "Complete")</f>
        <v>Incomplete</v>
      </c>
      <c r="AD500" s="176">
        <v>44.830530513507256</v>
      </c>
      <c r="AE500" s="176">
        <v>0</v>
      </c>
      <c r="AF500" s="136">
        <v>4.8245672868404226</v>
      </c>
      <c r="AG500" s="136">
        <v>80.951033116331743</v>
      </c>
      <c r="AH500" s="136" t="s">
        <v>1601</v>
      </c>
      <c r="AW500" s="1">
        <f>IFERROR(VLOOKUP(San[[#This Row],[Access_SL1]],$AS$5:$AT$8,2,FALSE),"Error")</f>
        <v>1</v>
      </c>
      <c r="AX500" s="1">
        <f>IFERROR(VLOOKUP(San[[#This Row],[Use_SL1]],$AS$5:$AT$8,2,FALSE),"Error")</f>
        <v>3</v>
      </c>
      <c r="AY500" s="1" t="str">
        <f>IFERROR(VLOOKUP(San[[#This Row],[Use_SL2]],$AS$5:$AT$8,2,FALSE),"Error")</f>
        <v>Error</v>
      </c>
      <c r="AZ500" s="1" t="str">
        <f>IFERROR(VLOOKUP(San[[#This Row],[Reliability_SL1]],$AS$5:$AT$8,2,FALSE),"Error")</f>
        <v>Error</v>
      </c>
      <c r="BA500" s="1">
        <f>IFERROR(VLOOKUP(San[[#This Row],[EnvPro_SL1]],$AS$5:$AT$8,2,FALSE),"Error")</f>
        <v>2</v>
      </c>
    </row>
    <row r="501" spans="2:53">
      <c r="B501" s="133" t="s">
        <v>815</v>
      </c>
      <c r="C501" s="171" t="s">
        <v>1650</v>
      </c>
      <c r="D501" s="171" t="s">
        <v>1646</v>
      </c>
      <c r="E501" s="171" t="s">
        <v>262</v>
      </c>
      <c r="F501" s="172" t="s">
        <v>1640</v>
      </c>
      <c r="G501" s="173" t="s">
        <v>1966</v>
      </c>
      <c r="H501" s="50" t="s">
        <v>1783</v>
      </c>
      <c r="I501" s="50" t="s">
        <v>18</v>
      </c>
      <c r="J501" s="133" t="s">
        <v>1774</v>
      </c>
      <c r="K501" s="50" t="s">
        <v>1754</v>
      </c>
      <c r="L501" s="50" t="s">
        <v>1776</v>
      </c>
      <c r="M501" s="133" t="s">
        <v>1752</v>
      </c>
      <c r="N501" s="133" t="s">
        <v>1601</v>
      </c>
      <c r="O501" s="133" t="s">
        <v>1601</v>
      </c>
      <c r="P501" s="133" t="s">
        <v>1601</v>
      </c>
      <c r="Q501" s="133" t="s">
        <v>1755</v>
      </c>
      <c r="R501" s="142" t="s">
        <v>1601</v>
      </c>
      <c r="S501" s="174" t="s">
        <v>1908</v>
      </c>
      <c r="T501" s="175" t="s">
        <v>1754</v>
      </c>
      <c r="U501" s="133" t="s">
        <v>1756</v>
      </c>
      <c r="V501" s="133" t="s">
        <v>1754</v>
      </c>
      <c r="W501" s="133" t="str">
        <f>IF([Access_Indicator2]="Yes","No service",IF([Access_Indicator3]="Available", "Improved",IF([Access_Indicator4]="No", "Limited",IF(AND([Access_Indicator4]="yes", [Access_Indicator5]&lt;=[Access_Indicator6]),"Basic","Limited"))))</f>
        <v>Improved</v>
      </c>
      <c r="X501" s="133" t="str">
        <f>IF([Use_Indicator1]="", "Fill in data", IF([Use_Indicator1]="All", "Improved", IF([Use_Indicator1]="Some", "Basic", IF([Use_Indicator1]="No use", "No Service"))))</f>
        <v>Improved</v>
      </c>
      <c r="Y501" s="134" t="s">
        <v>1601</v>
      </c>
      <c r="Z501" s="134" t="str">
        <f>IF(S501="No data", "No Data", IF([Reliability_Indicator2]="Yes","No Service", IF(S501="Routine", "Improved", IF(S501="Unreliable", "Basic", IF(S501="No O&amp;M", "No service")))))</f>
        <v>Basic</v>
      </c>
      <c r="AA501" s="133" t="str">
        <f>IF([EnvPro_Indicator1]="", "Fill in data", IF([EnvPro_Indicator1]="Significant pollution", "No service", IF(AND([EnvPro_Indicator1]="Not polluting groundwater &amp; not untreated in river", [EnvPro_Indicator2]="No"),"Basic", IF([EnvPro_Indicator2]="Yes", "Improved"))))</f>
        <v>Basic</v>
      </c>
      <c r="AB501" s="134" t="str">
        <f t="shared" si="7"/>
        <v>Basic</v>
      </c>
      <c r="AC501" s="134" t="str">
        <f>IF(OR(San[[#This Row],[Access_SL1]]="No data",San[[#This Row],[Use_SL1]]="No data",San[[#This Row],[Reliability_SL1]]="No data",San[[#This Row],[EnvPro_SL1]]="No data"),"Incomplete", "Complete")</f>
        <v>Complete</v>
      </c>
      <c r="AD501" s="176">
        <v>44.830530513507256</v>
      </c>
      <c r="AE501" s="176">
        <v>0</v>
      </c>
      <c r="AF501" s="136">
        <v>4.8245672868404226</v>
      </c>
      <c r="AG501" s="136">
        <v>147.18369657514859</v>
      </c>
      <c r="AH501" s="136">
        <v>6.7930936880837827</v>
      </c>
      <c r="AW501" s="1">
        <f>IFERROR(VLOOKUP(San[[#This Row],[Access_SL1]],$AS$5:$AT$8,2,FALSE),"Error")</f>
        <v>3</v>
      </c>
      <c r="AX501" s="1">
        <f>IFERROR(VLOOKUP(San[[#This Row],[Use_SL1]],$AS$5:$AT$8,2,FALSE),"Error")</f>
        <v>3</v>
      </c>
      <c r="AY501" s="1" t="str">
        <f>IFERROR(VLOOKUP(San[[#This Row],[Use_SL2]],$AS$5:$AT$8,2,FALSE),"Error")</f>
        <v>Error</v>
      </c>
      <c r="AZ501" s="1">
        <f>IFERROR(VLOOKUP(San[[#This Row],[Reliability_SL1]],$AS$5:$AT$8,2,FALSE),"Error")</f>
        <v>2</v>
      </c>
      <c r="BA501" s="1">
        <f>IFERROR(VLOOKUP(San[[#This Row],[EnvPro_SL1]],$AS$5:$AT$8,2,FALSE),"Error")</f>
        <v>2</v>
      </c>
    </row>
    <row r="502" spans="2:53">
      <c r="B502" s="133" t="s">
        <v>816</v>
      </c>
      <c r="C502" s="171" t="s">
        <v>1650</v>
      </c>
      <c r="D502" s="171" t="s">
        <v>1646</v>
      </c>
      <c r="E502" s="171" t="s">
        <v>262</v>
      </c>
      <c r="F502" s="172" t="s">
        <v>1640</v>
      </c>
      <c r="G502" s="173" t="s">
        <v>1967</v>
      </c>
      <c r="H502" s="50" t="s">
        <v>1783</v>
      </c>
      <c r="I502" s="50" t="s">
        <v>18</v>
      </c>
      <c r="J502" s="133" t="s">
        <v>1774</v>
      </c>
      <c r="K502" s="50" t="s">
        <v>1754</v>
      </c>
      <c r="L502" s="50" t="s">
        <v>1776</v>
      </c>
      <c r="M502" s="133" t="s">
        <v>1752</v>
      </c>
      <c r="N502" s="133" t="s">
        <v>1601</v>
      </c>
      <c r="O502" s="133" t="s">
        <v>1601</v>
      </c>
      <c r="P502" s="133" t="s">
        <v>1601</v>
      </c>
      <c r="Q502" s="133" t="s">
        <v>1755</v>
      </c>
      <c r="R502" s="142" t="s">
        <v>1601</v>
      </c>
      <c r="S502" s="174" t="s">
        <v>1908</v>
      </c>
      <c r="T502" s="175" t="s">
        <v>1754</v>
      </c>
      <c r="U502" s="133" t="s">
        <v>1756</v>
      </c>
      <c r="V502" s="133" t="s">
        <v>1754</v>
      </c>
      <c r="W502" s="133" t="str">
        <f>IF([Access_Indicator2]="Yes","No service",IF([Access_Indicator3]="Available", "Improved",IF([Access_Indicator4]="No", "Limited",IF(AND([Access_Indicator4]="yes", [Access_Indicator5]&lt;=[Access_Indicator6]),"Basic","Limited"))))</f>
        <v>Improved</v>
      </c>
      <c r="X502" s="133" t="str">
        <f>IF([Use_Indicator1]="", "Fill in data", IF([Use_Indicator1]="All", "Improved", IF([Use_Indicator1]="Some", "Basic", IF([Use_Indicator1]="No use", "No Service"))))</f>
        <v>Improved</v>
      </c>
      <c r="Y502" s="134" t="s">
        <v>1601</v>
      </c>
      <c r="Z502" s="134" t="str">
        <f>IF(S502="No data", "No Data", IF([Reliability_Indicator2]="Yes","No Service", IF(S502="Routine", "Improved", IF(S502="Unreliable", "Basic", IF(S502="No O&amp;M", "No service")))))</f>
        <v>Basic</v>
      </c>
      <c r="AA502" s="133" t="str">
        <f>IF([EnvPro_Indicator1]="", "Fill in data", IF([EnvPro_Indicator1]="Significant pollution", "No service", IF(AND([EnvPro_Indicator1]="Not polluting groundwater &amp; not untreated in river", [EnvPro_Indicator2]="No"),"Basic", IF([EnvPro_Indicator2]="Yes", "Improved"))))</f>
        <v>Basic</v>
      </c>
      <c r="AB502" s="134" t="str">
        <f t="shared" si="7"/>
        <v>Basic</v>
      </c>
      <c r="AC502" s="134" t="str">
        <f>IF(OR(San[[#This Row],[Access_SL1]]="No data",San[[#This Row],[Use_SL1]]="No data",San[[#This Row],[Reliability_SL1]]="No data",San[[#This Row],[EnvPro_SL1]]="No data"),"Incomplete", "Complete")</f>
        <v>Complete</v>
      </c>
      <c r="AD502" s="176">
        <v>44.830530513507256</v>
      </c>
      <c r="AE502" s="176">
        <v>0</v>
      </c>
      <c r="AF502" s="136">
        <v>4.8245672868404226</v>
      </c>
      <c r="AG502" s="136">
        <v>110.38777243136146</v>
      </c>
      <c r="AH502" s="136">
        <v>8.4913671101047274</v>
      </c>
      <c r="AW502" s="1">
        <f>IFERROR(VLOOKUP(San[[#This Row],[Access_SL1]],$AS$5:$AT$8,2,FALSE),"Error")</f>
        <v>3</v>
      </c>
      <c r="AX502" s="1">
        <f>IFERROR(VLOOKUP(San[[#This Row],[Use_SL1]],$AS$5:$AT$8,2,FALSE),"Error")</f>
        <v>3</v>
      </c>
      <c r="AY502" s="1" t="str">
        <f>IFERROR(VLOOKUP(San[[#This Row],[Use_SL2]],$AS$5:$AT$8,2,FALSE),"Error")</f>
        <v>Error</v>
      </c>
      <c r="AZ502" s="1">
        <f>IFERROR(VLOOKUP(San[[#This Row],[Reliability_SL1]],$AS$5:$AT$8,2,FALSE),"Error")</f>
        <v>2</v>
      </c>
      <c r="BA502" s="1">
        <f>IFERROR(VLOOKUP(San[[#This Row],[EnvPro_SL1]],$AS$5:$AT$8,2,FALSE),"Error")</f>
        <v>2</v>
      </c>
    </row>
    <row r="503" spans="2:53">
      <c r="B503" s="133" t="s">
        <v>817</v>
      </c>
      <c r="C503" s="171" t="s">
        <v>1650</v>
      </c>
      <c r="D503" s="171" t="s">
        <v>1646</v>
      </c>
      <c r="E503" s="171" t="s">
        <v>262</v>
      </c>
      <c r="F503" s="172" t="s">
        <v>1640</v>
      </c>
      <c r="G503" s="173" t="s">
        <v>1968</v>
      </c>
      <c r="H503" s="50" t="s">
        <v>1783</v>
      </c>
      <c r="I503" s="50" t="s">
        <v>18</v>
      </c>
      <c r="J503" s="133" t="s">
        <v>1774</v>
      </c>
      <c r="K503" s="50" t="s">
        <v>1754</v>
      </c>
      <c r="L503" s="50" t="s">
        <v>1776</v>
      </c>
      <c r="M503" s="133" t="s">
        <v>1752</v>
      </c>
      <c r="N503" s="133" t="s">
        <v>1601</v>
      </c>
      <c r="O503" s="133" t="s">
        <v>1601</v>
      </c>
      <c r="P503" s="133" t="s">
        <v>1601</v>
      </c>
      <c r="Q503" s="133" t="s">
        <v>1755</v>
      </c>
      <c r="R503" s="142" t="s">
        <v>1601</v>
      </c>
      <c r="S503" s="174" t="s">
        <v>1908</v>
      </c>
      <c r="T503" s="175" t="s">
        <v>1754</v>
      </c>
      <c r="U503" s="133" t="s">
        <v>1756</v>
      </c>
      <c r="V503" s="133" t="s">
        <v>1754</v>
      </c>
      <c r="W503" s="133" t="str">
        <f>IF([Access_Indicator2]="Yes","No service",IF([Access_Indicator3]="Available", "Improved",IF([Access_Indicator4]="No", "Limited",IF(AND([Access_Indicator4]="yes", [Access_Indicator5]&lt;=[Access_Indicator6]),"Basic","Limited"))))</f>
        <v>Improved</v>
      </c>
      <c r="X503" s="133" t="str">
        <f>IF([Use_Indicator1]="", "Fill in data", IF([Use_Indicator1]="All", "Improved", IF([Use_Indicator1]="Some", "Basic", IF([Use_Indicator1]="No use", "No Service"))))</f>
        <v>Improved</v>
      </c>
      <c r="Y503" s="134" t="s">
        <v>1601</v>
      </c>
      <c r="Z503" s="134" t="str">
        <f>IF(S503="No data", "No Data", IF([Reliability_Indicator2]="Yes","No Service", IF(S503="Routine", "Improved", IF(S503="Unreliable", "Basic", IF(S503="No O&amp;M", "No service")))))</f>
        <v>Basic</v>
      </c>
      <c r="AA503" s="133" t="str">
        <f>IF([EnvPro_Indicator1]="", "Fill in data", IF([EnvPro_Indicator1]="Significant pollution", "No service", IF(AND([EnvPro_Indicator1]="Not polluting groundwater &amp; not untreated in river", [EnvPro_Indicator2]="No"),"Basic", IF([EnvPro_Indicator2]="Yes", "Improved"))))</f>
        <v>Basic</v>
      </c>
      <c r="AB503" s="134" t="str">
        <f t="shared" si="7"/>
        <v>Basic</v>
      </c>
      <c r="AC503" s="134" t="str">
        <f>IF(OR(San[[#This Row],[Access_SL1]]="No data",San[[#This Row],[Use_SL1]]="No data",San[[#This Row],[Reliability_SL1]]="No data",San[[#This Row],[EnvPro_SL1]]="No data"),"Incomplete", "Complete")</f>
        <v>Complete</v>
      </c>
      <c r="AD503" s="176">
        <v>44.830530513507256</v>
      </c>
      <c r="AE503" s="176">
        <v>0</v>
      </c>
      <c r="AF503" s="136">
        <v>4.8245672868404226</v>
      </c>
      <c r="AG503" s="136">
        <v>136.14491933201245</v>
      </c>
      <c r="AH503" s="136">
        <v>15.284460798188508</v>
      </c>
      <c r="AW503" s="1">
        <f>IFERROR(VLOOKUP(San[[#This Row],[Access_SL1]],$AS$5:$AT$8,2,FALSE),"Error")</f>
        <v>3</v>
      </c>
      <c r="AX503" s="1">
        <f>IFERROR(VLOOKUP(San[[#This Row],[Use_SL1]],$AS$5:$AT$8,2,FALSE),"Error")</f>
        <v>3</v>
      </c>
      <c r="AY503" s="1" t="str">
        <f>IFERROR(VLOOKUP(San[[#This Row],[Use_SL2]],$AS$5:$AT$8,2,FALSE),"Error")</f>
        <v>Error</v>
      </c>
      <c r="AZ503" s="1">
        <f>IFERROR(VLOOKUP(San[[#This Row],[Reliability_SL1]],$AS$5:$AT$8,2,FALSE),"Error")</f>
        <v>2</v>
      </c>
      <c r="BA503" s="1">
        <f>IFERROR(VLOOKUP(San[[#This Row],[EnvPro_SL1]],$AS$5:$AT$8,2,FALSE),"Error")</f>
        <v>2</v>
      </c>
    </row>
    <row r="504" spans="2:53">
      <c r="B504" s="133" t="s">
        <v>818</v>
      </c>
      <c r="C504" s="171" t="s">
        <v>1650</v>
      </c>
      <c r="D504" s="171" t="s">
        <v>1646</v>
      </c>
      <c r="E504" s="171" t="s">
        <v>262</v>
      </c>
      <c r="F504" s="172" t="s">
        <v>1640</v>
      </c>
      <c r="G504" s="173" t="s">
        <v>1969</v>
      </c>
      <c r="H504" s="50" t="s">
        <v>1786</v>
      </c>
      <c r="I504" s="50" t="s">
        <v>18</v>
      </c>
      <c r="J504" s="133" t="s">
        <v>1774</v>
      </c>
      <c r="K504" s="50" t="s">
        <v>1754</v>
      </c>
      <c r="L504" s="50" t="s">
        <v>1776</v>
      </c>
      <c r="M504" s="133" t="s">
        <v>1752</v>
      </c>
      <c r="N504" s="133" t="s">
        <v>1601</v>
      </c>
      <c r="O504" s="133" t="s">
        <v>1601</v>
      </c>
      <c r="P504" s="133" t="s">
        <v>1601</v>
      </c>
      <c r="Q504" s="133" t="s">
        <v>1768</v>
      </c>
      <c r="R504" s="142" t="s">
        <v>1601</v>
      </c>
      <c r="S504" s="174" t="s">
        <v>1777</v>
      </c>
      <c r="T504" s="175" t="s">
        <v>1754</v>
      </c>
      <c r="U504" s="133" t="s">
        <v>1756</v>
      </c>
      <c r="V504" s="133" t="s">
        <v>1754</v>
      </c>
      <c r="W504" s="133" t="str">
        <f>IF([Access_Indicator2]="Yes","No service",IF([Access_Indicator3]="Available", "Improved",IF([Access_Indicator4]="No", "Limited",IF(AND([Access_Indicator4]="yes", [Access_Indicator5]&lt;=[Access_Indicator6]),"Basic","Limited"))))</f>
        <v>Improved</v>
      </c>
      <c r="X504" s="133" t="str">
        <f>IF([Use_Indicator1]="", "Fill in data", IF([Use_Indicator1]="All", "Improved", IF([Use_Indicator1]="Some", "Basic", IF([Use_Indicator1]="No use", "No Service"))))</f>
        <v>Basic</v>
      </c>
      <c r="Y504" s="134" t="s">
        <v>1601</v>
      </c>
      <c r="Z504" s="134" t="str">
        <f>IF(S504="No data", "No Data", IF([Reliability_Indicator2]="Yes","No Service", IF(S504="Routine", "Improved", IF(S504="Unreliable", "Basic", IF(S504="No O&amp;M", "No service")))))</f>
        <v>No service</v>
      </c>
      <c r="AA504" s="133" t="str">
        <f>IF([EnvPro_Indicator1]="", "Fill in data", IF([EnvPro_Indicator1]="Significant pollution", "No service", IF(AND([EnvPro_Indicator1]="Not polluting groundwater &amp; not untreated in river", [EnvPro_Indicator2]="No"),"Basic", IF([EnvPro_Indicator2]="Yes", "Improved"))))</f>
        <v>Basic</v>
      </c>
      <c r="AB504" s="134" t="str">
        <f t="shared" si="7"/>
        <v>No Service</v>
      </c>
      <c r="AC504" s="134" t="str">
        <f>IF(OR(San[[#This Row],[Access_SL1]]="No data",San[[#This Row],[Use_SL1]]="No data",San[[#This Row],[Reliability_SL1]]="No data",San[[#This Row],[EnvPro_SL1]]="No data"),"Incomplete", "Complete")</f>
        <v>Complete</v>
      </c>
      <c r="AD504" s="176">
        <v>44.830530513507256</v>
      </c>
      <c r="AE504" s="176">
        <v>0</v>
      </c>
      <c r="AF504" s="136">
        <v>4.8245672868404226</v>
      </c>
      <c r="AG504" s="136">
        <v>88.310217945089164</v>
      </c>
      <c r="AH504" s="136">
        <v>0</v>
      </c>
      <c r="AW504" s="1">
        <f>IFERROR(VLOOKUP(San[[#This Row],[Access_SL1]],$AS$5:$AT$8,2,FALSE),"Error")</f>
        <v>3</v>
      </c>
      <c r="AX504" s="1">
        <f>IFERROR(VLOOKUP(San[[#This Row],[Use_SL1]],$AS$5:$AT$8,2,FALSE),"Error")</f>
        <v>2</v>
      </c>
      <c r="AY504" s="1" t="str">
        <f>IFERROR(VLOOKUP(San[[#This Row],[Use_SL2]],$AS$5:$AT$8,2,FALSE),"Error")</f>
        <v>Error</v>
      </c>
      <c r="AZ504" s="1">
        <f>IFERROR(VLOOKUP(San[[#This Row],[Reliability_SL1]],$AS$5:$AT$8,2,FALSE),"Error")</f>
        <v>0</v>
      </c>
      <c r="BA504" s="1">
        <f>IFERROR(VLOOKUP(San[[#This Row],[EnvPro_SL1]],$AS$5:$AT$8,2,FALSE),"Error")</f>
        <v>2</v>
      </c>
    </row>
    <row r="505" spans="2:53">
      <c r="B505" s="133" t="s">
        <v>819</v>
      </c>
      <c r="C505" s="171" t="s">
        <v>1650</v>
      </c>
      <c r="D505" s="171" t="s">
        <v>1646</v>
      </c>
      <c r="E505" s="171" t="s">
        <v>262</v>
      </c>
      <c r="F505" s="172" t="s">
        <v>1640</v>
      </c>
      <c r="G505" s="173" t="s">
        <v>1970</v>
      </c>
      <c r="H505" s="50" t="s">
        <v>1783</v>
      </c>
      <c r="I505" s="50" t="s">
        <v>18</v>
      </c>
      <c r="J505" s="133" t="s">
        <v>1774</v>
      </c>
      <c r="K505" s="50" t="s">
        <v>1754</v>
      </c>
      <c r="L505" s="50" t="s">
        <v>1776</v>
      </c>
      <c r="M505" s="133" t="s">
        <v>1752</v>
      </c>
      <c r="N505" s="133" t="s">
        <v>1601</v>
      </c>
      <c r="O505" s="133" t="s">
        <v>1601</v>
      </c>
      <c r="P505" s="133" t="s">
        <v>1601</v>
      </c>
      <c r="Q505" s="133" t="s">
        <v>1755</v>
      </c>
      <c r="R505" s="142" t="s">
        <v>1601</v>
      </c>
      <c r="S505" s="174" t="s">
        <v>1777</v>
      </c>
      <c r="T505" s="175" t="s">
        <v>1754</v>
      </c>
      <c r="U505" s="133" t="s">
        <v>1756</v>
      </c>
      <c r="V505" s="133" t="s">
        <v>1754</v>
      </c>
      <c r="W505" s="133" t="str">
        <f>IF([Access_Indicator2]="Yes","No service",IF([Access_Indicator3]="Available", "Improved",IF([Access_Indicator4]="No", "Limited",IF(AND([Access_Indicator4]="yes", [Access_Indicator5]&lt;=[Access_Indicator6]),"Basic","Limited"))))</f>
        <v>Improved</v>
      </c>
      <c r="X505" s="133" t="str">
        <f>IF([Use_Indicator1]="", "Fill in data", IF([Use_Indicator1]="All", "Improved", IF([Use_Indicator1]="Some", "Basic", IF([Use_Indicator1]="No use", "No Service"))))</f>
        <v>Improved</v>
      </c>
      <c r="Y505" s="134" t="s">
        <v>1601</v>
      </c>
      <c r="Z505" s="134" t="str">
        <f>IF(S505="No data", "No Data", IF([Reliability_Indicator2]="Yes","No Service", IF(S505="Routine", "Improved", IF(S505="Unreliable", "Basic", IF(S505="No O&amp;M", "No service")))))</f>
        <v>No service</v>
      </c>
      <c r="AA505" s="133" t="str">
        <f>IF([EnvPro_Indicator1]="", "Fill in data", IF([EnvPro_Indicator1]="Significant pollution", "No service", IF(AND([EnvPro_Indicator1]="Not polluting groundwater &amp; not untreated in river", [EnvPro_Indicator2]="No"),"Basic", IF([EnvPro_Indicator2]="Yes", "Improved"))))</f>
        <v>Basic</v>
      </c>
      <c r="AB505" s="134" t="str">
        <f t="shared" si="7"/>
        <v>No Service</v>
      </c>
      <c r="AC505" s="134" t="str">
        <f>IF(OR(San[[#This Row],[Access_SL1]]="No data",San[[#This Row],[Use_SL1]]="No data",San[[#This Row],[Reliability_SL1]]="No data",San[[#This Row],[EnvPro_SL1]]="No data"),"Incomplete", "Complete")</f>
        <v>Complete</v>
      </c>
      <c r="AD505" s="176">
        <v>44.830530513507256</v>
      </c>
      <c r="AE505" s="176">
        <v>0</v>
      </c>
      <c r="AF505" s="136">
        <v>4.8245672868404226</v>
      </c>
      <c r="AG505" s="136">
        <v>126.94593829606566</v>
      </c>
      <c r="AH505" s="136">
        <v>0</v>
      </c>
      <c r="AW505" s="1">
        <f>IFERROR(VLOOKUP(San[[#This Row],[Access_SL1]],$AS$5:$AT$8,2,FALSE),"Error")</f>
        <v>3</v>
      </c>
      <c r="AX505" s="1">
        <f>IFERROR(VLOOKUP(San[[#This Row],[Use_SL1]],$AS$5:$AT$8,2,FALSE),"Error")</f>
        <v>3</v>
      </c>
      <c r="AY505" s="1" t="str">
        <f>IFERROR(VLOOKUP(San[[#This Row],[Use_SL2]],$AS$5:$AT$8,2,FALSE),"Error")</f>
        <v>Error</v>
      </c>
      <c r="AZ505" s="1">
        <f>IFERROR(VLOOKUP(San[[#This Row],[Reliability_SL1]],$AS$5:$AT$8,2,FALSE),"Error")</f>
        <v>0</v>
      </c>
      <c r="BA505" s="1">
        <f>IFERROR(VLOOKUP(San[[#This Row],[EnvPro_SL1]],$AS$5:$AT$8,2,FALSE),"Error")</f>
        <v>2</v>
      </c>
    </row>
    <row r="506" spans="2:53">
      <c r="B506" s="133" t="s">
        <v>820</v>
      </c>
      <c r="C506" s="171" t="s">
        <v>1650</v>
      </c>
      <c r="D506" s="171" t="s">
        <v>1646</v>
      </c>
      <c r="E506" s="171" t="s">
        <v>262</v>
      </c>
      <c r="F506" s="172" t="s">
        <v>1640</v>
      </c>
      <c r="G506" s="173" t="s">
        <v>1971</v>
      </c>
      <c r="H506" s="50" t="s">
        <v>1783</v>
      </c>
      <c r="I506" s="50" t="s">
        <v>18</v>
      </c>
      <c r="J506" s="133" t="s">
        <v>1772</v>
      </c>
      <c r="K506" s="50" t="s">
        <v>1754</v>
      </c>
      <c r="L506" s="50" t="s">
        <v>1753</v>
      </c>
      <c r="M506" s="133" t="s">
        <v>1754</v>
      </c>
      <c r="N506" s="133" t="s">
        <v>1601</v>
      </c>
      <c r="O506" s="133" t="s">
        <v>1601</v>
      </c>
      <c r="P506" s="133" t="s">
        <v>1601</v>
      </c>
      <c r="Q506" s="133" t="s">
        <v>1755</v>
      </c>
      <c r="R506" s="142" t="s">
        <v>1601</v>
      </c>
      <c r="S506" s="174" t="s">
        <v>1601</v>
      </c>
      <c r="T506" s="175" t="s">
        <v>1754</v>
      </c>
      <c r="U506" s="133" t="s">
        <v>1756</v>
      </c>
      <c r="V506" s="133" t="s">
        <v>1754</v>
      </c>
      <c r="W506" s="133" t="str">
        <f>IF([Access_Indicator2]="Yes","No service",IF([Access_Indicator3]="Available", "Improved",IF([Access_Indicator4]="No", "Limited",IF(AND([Access_Indicator4]="yes", [Access_Indicator5]&lt;=[Access_Indicator6]),"Basic","Limited"))))</f>
        <v>Limited</v>
      </c>
      <c r="X506" s="133" t="str">
        <f>IF([Use_Indicator1]="", "Fill in data", IF([Use_Indicator1]="All", "Improved", IF([Use_Indicator1]="Some", "Basic", IF([Use_Indicator1]="No use", "No Service"))))</f>
        <v>Improved</v>
      </c>
      <c r="Y506" s="134" t="s">
        <v>1601</v>
      </c>
      <c r="Z506" s="134" t="str">
        <f>IF(S506="No data", "No Data", IF([Reliability_Indicator2]="Yes","No Service", IF(S506="Routine", "Improved", IF(S506="Unreliable", "Basic", IF(S506="No O&amp;M", "No service")))))</f>
        <v>No Data</v>
      </c>
      <c r="AA506" s="133" t="str">
        <f>IF([EnvPro_Indicator1]="", "Fill in data", IF([EnvPro_Indicator1]="Significant pollution", "No service", IF(AND([EnvPro_Indicator1]="Not polluting groundwater &amp; not untreated in river", [EnvPro_Indicator2]="No"),"Basic", IF([EnvPro_Indicator2]="Yes", "Improved"))))</f>
        <v>Basic</v>
      </c>
      <c r="AB506" s="134" t="str">
        <f t="shared" si="7"/>
        <v>Limited</v>
      </c>
      <c r="AC506" s="134" t="str">
        <f>IF(OR(San[[#This Row],[Access_SL1]]="No data",San[[#This Row],[Use_SL1]]="No data",San[[#This Row],[Reliability_SL1]]="No data",San[[#This Row],[EnvPro_SL1]]="No data"),"Incomplete", "Complete")</f>
        <v>Incomplete</v>
      </c>
      <c r="AD506" s="176">
        <v>44.830530513507256</v>
      </c>
      <c r="AE506" s="176">
        <v>0</v>
      </c>
      <c r="AF506" s="136">
        <v>4.8245672868404226</v>
      </c>
      <c r="AG506" s="136">
        <v>47.834701386923292</v>
      </c>
      <c r="AH506" s="136" t="s">
        <v>1601</v>
      </c>
      <c r="AW506" s="1">
        <f>IFERROR(VLOOKUP(San[[#This Row],[Access_SL1]],$AS$5:$AT$8,2,FALSE),"Error")</f>
        <v>1</v>
      </c>
      <c r="AX506" s="1">
        <f>IFERROR(VLOOKUP(San[[#This Row],[Use_SL1]],$AS$5:$AT$8,2,FALSE),"Error")</f>
        <v>3</v>
      </c>
      <c r="AY506" s="1" t="str">
        <f>IFERROR(VLOOKUP(San[[#This Row],[Use_SL2]],$AS$5:$AT$8,2,FALSE),"Error")</f>
        <v>Error</v>
      </c>
      <c r="AZ506" s="1" t="str">
        <f>IFERROR(VLOOKUP(San[[#This Row],[Reliability_SL1]],$AS$5:$AT$8,2,FALSE),"Error")</f>
        <v>Error</v>
      </c>
      <c r="BA506" s="1">
        <f>IFERROR(VLOOKUP(San[[#This Row],[EnvPro_SL1]],$AS$5:$AT$8,2,FALSE),"Error")</f>
        <v>2</v>
      </c>
    </row>
    <row r="507" spans="2:53">
      <c r="B507" s="133" t="s">
        <v>821</v>
      </c>
      <c r="C507" s="171" t="s">
        <v>1650</v>
      </c>
      <c r="D507" s="171" t="s">
        <v>1646</v>
      </c>
      <c r="E507" s="171" t="s">
        <v>262</v>
      </c>
      <c r="F507" s="172" t="s">
        <v>1640</v>
      </c>
      <c r="G507" s="173" t="s">
        <v>1972</v>
      </c>
      <c r="H507" s="50" t="s">
        <v>1786</v>
      </c>
      <c r="I507" s="50" t="s">
        <v>18</v>
      </c>
      <c r="J507" s="133" t="s">
        <v>1772</v>
      </c>
      <c r="K507" s="50" t="s">
        <v>1754</v>
      </c>
      <c r="L507" s="50" t="s">
        <v>1753</v>
      </c>
      <c r="M507" s="133" t="s">
        <v>1754</v>
      </c>
      <c r="N507" s="133" t="s">
        <v>1601</v>
      </c>
      <c r="O507" s="133" t="s">
        <v>1601</v>
      </c>
      <c r="P507" s="133" t="s">
        <v>1601</v>
      </c>
      <c r="Q507" s="133" t="s">
        <v>1755</v>
      </c>
      <c r="R507" s="142" t="s">
        <v>1601</v>
      </c>
      <c r="S507" s="174" t="s">
        <v>1601</v>
      </c>
      <c r="T507" s="175" t="s">
        <v>1754</v>
      </c>
      <c r="U507" s="133" t="s">
        <v>1756</v>
      </c>
      <c r="V507" s="133" t="s">
        <v>1754</v>
      </c>
      <c r="W507" s="133" t="str">
        <f>IF([Access_Indicator2]="Yes","No service",IF([Access_Indicator3]="Available", "Improved",IF([Access_Indicator4]="No", "Limited",IF(AND([Access_Indicator4]="yes", [Access_Indicator5]&lt;=[Access_Indicator6]),"Basic","Limited"))))</f>
        <v>Limited</v>
      </c>
      <c r="X507" s="133" t="str">
        <f>IF([Use_Indicator1]="", "Fill in data", IF([Use_Indicator1]="All", "Improved", IF([Use_Indicator1]="Some", "Basic", IF([Use_Indicator1]="No use", "No Service"))))</f>
        <v>Improved</v>
      </c>
      <c r="Y507" s="134" t="s">
        <v>1601</v>
      </c>
      <c r="Z507" s="134" t="str">
        <f>IF(S507="No data", "No Data", IF([Reliability_Indicator2]="Yes","No Service", IF(S507="Routine", "Improved", IF(S507="Unreliable", "Basic", IF(S507="No O&amp;M", "No service")))))</f>
        <v>No Data</v>
      </c>
      <c r="AA507" s="133" t="str">
        <f>IF([EnvPro_Indicator1]="", "Fill in data", IF([EnvPro_Indicator1]="Significant pollution", "No service", IF(AND([EnvPro_Indicator1]="Not polluting groundwater &amp; not untreated in river", [EnvPro_Indicator2]="No"),"Basic", IF([EnvPro_Indicator2]="Yes", "Improved"))))</f>
        <v>Basic</v>
      </c>
      <c r="AB507" s="134" t="str">
        <f t="shared" si="7"/>
        <v>Limited</v>
      </c>
      <c r="AC507" s="134" t="str">
        <f>IF(OR(San[[#This Row],[Access_SL1]]="No data",San[[#This Row],[Use_SL1]]="No data",San[[#This Row],[Reliability_SL1]]="No data",San[[#This Row],[EnvPro_SL1]]="No data"),"Incomplete", "Complete")</f>
        <v>Incomplete</v>
      </c>
      <c r="AD507" s="176">
        <v>44.830530513507256</v>
      </c>
      <c r="AE507" s="176">
        <v>0</v>
      </c>
      <c r="AF507" s="136">
        <v>4.8245672868404226</v>
      </c>
      <c r="AG507" s="136">
        <v>114.06736484574017</v>
      </c>
      <c r="AH507" s="136" t="s">
        <v>1601</v>
      </c>
      <c r="AW507" s="1">
        <f>IFERROR(VLOOKUP(San[[#This Row],[Access_SL1]],$AS$5:$AT$8,2,FALSE),"Error")</f>
        <v>1</v>
      </c>
      <c r="AX507" s="1">
        <f>IFERROR(VLOOKUP(San[[#This Row],[Use_SL1]],$AS$5:$AT$8,2,FALSE),"Error")</f>
        <v>3</v>
      </c>
      <c r="AY507" s="1" t="str">
        <f>IFERROR(VLOOKUP(San[[#This Row],[Use_SL2]],$AS$5:$AT$8,2,FALSE),"Error")</f>
        <v>Error</v>
      </c>
      <c r="AZ507" s="1" t="str">
        <f>IFERROR(VLOOKUP(San[[#This Row],[Reliability_SL1]],$AS$5:$AT$8,2,FALSE),"Error")</f>
        <v>Error</v>
      </c>
      <c r="BA507" s="1">
        <f>IFERROR(VLOOKUP(San[[#This Row],[EnvPro_SL1]],$AS$5:$AT$8,2,FALSE),"Error")</f>
        <v>2</v>
      </c>
    </row>
    <row r="508" spans="2:53">
      <c r="B508" s="133" t="s">
        <v>822</v>
      </c>
      <c r="C508" s="171" t="s">
        <v>1650</v>
      </c>
      <c r="D508" s="171" t="s">
        <v>1646</v>
      </c>
      <c r="E508" s="171" t="s">
        <v>262</v>
      </c>
      <c r="F508" s="172" t="s">
        <v>1640</v>
      </c>
      <c r="G508" s="173" t="s">
        <v>1973</v>
      </c>
      <c r="H508" s="50" t="s">
        <v>1783</v>
      </c>
      <c r="I508" s="50" t="s">
        <v>18</v>
      </c>
      <c r="J508" s="133" t="s">
        <v>1774</v>
      </c>
      <c r="K508" s="50" t="s">
        <v>1754</v>
      </c>
      <c r="L508" s="50" t="s">
        <v>1776</v>
      </c>
      <c r="M508" s="133" t="s">
        <v>1752</v>
      </c>
      <c r="N508" s="133" t="s">
        <v>1601</v>
      </c>
      <c r="O508" s="133" t="s">
        <v>1601</v>
      </c>
      <c r="P508" s="133" t="s">
        <v>1601</v>
      </c>
      <c r="Q508" s="133" t="s">
        <v>1768</v>
      </c>
      <c r="R508" s="142" t="s">
        <v>1601</v>
      </c>
      <c r="S508" s="174" t="s">
        <v>1777</v>
      </c>
      <c r="T508" s="175" t="s">
        <v>1754</v>
      </c>
      <c r="U508" s="133" t="s">
        <v>1756</v>
      </c>
      <c r="V508" s="133" t="s">
        <v>1754</v>
      </c>
      <c r="W508" s="133" t="str">
        <f>IF([Access_Indicator2]="Yes","No service",IF([Access_Indicator3]="Available", "Improved",IF([Access_Indicator4]="No", "Limited",IF(AND([Access_Indicator4]="yes", [Access_Indicator5]&lt;=[Access_Indicator6]),"Basic","Limited"))))</f>
        <v>Improved</v>
      </c>
      <c r="X508" s="133" t="str">
        <f>IF([Use_Indicator1]="", "Fill in data", IF([Use_Indicator1]="All", "Improved", IF([Use_Indicator1]="Some", "Basic", IF([Use_Indicator1]="No use", "No Service"))))</f>
        <v>Basic</v>
      </c>
      <c r="Y508" s="134" t="s">
        <v>1601</v>
      </c>
      <c r="Z508" s="134" t="str">
        <f>IF(S508="No data", "No Data", IF([Reliability_Indicator2]="Yes","No Service", IF(S508="Routine", "Improved", IF(S508="Unreliable", "Basic", IF(S508="No O&amp;M", "No service")))))</f>
        <v>No service</v>
      </c>
      <c r="AA508" s="133" t="str">
        <f>IF([EnvPro_Indicator1]="", "Fill in data", IF([EnvPro_Indicator1]="Significant pollution", "No service", IF(AND([EnvPro_Indicator1]="Not polluting groundwater &amp; not untreated in river", [EnvPro_Indicator2]="No"),"Basic", IF([EnvPro_Indicator2]="Yes", "Improved"))))</f>
        <v>Basic</v>
      </c>
      <c r="AB508" s="134" t="str">
        <f t="shared" si="7"/>
        <v>No Service</v>
      </c>
      <c r="AC508" s="134" t="str">
        <f>IF(OR(San[[#This Row],[Access_SL1]]="No data",San[[#This Row],[Use_SL1]]="No data",San[[#This Row],[Reliability_SL1]]="No data",San[[#This Row],[EnvPro_SL1]]="No data"),"Incomplete", "Complete")</f>
        <v>Complete</v>
      </c>
      <c r="AD508" s="176">
        <v>44.830530513507256</v>
      </c>
      <c r="AE508" s="176">
        <v>0</v>
      </c>
      <c r="AF508" s="136">
        <v>4.8245672868404226</v>
      </c>
      <c r="AG508" s="136">
        <v>105.60430229266913</v>
      </c>
      <c r="AH508" s="136" t="s">
        <v>1601</v>
      </c>
      <c r="AW508" s="1">
        <f>IFERROR(VLOOKUP(San[[#This Row],[Access_SL1]],$AS$5:$AT$8,2,FALSE),"Error")</f>
        <v>3</v>
      </c>
      <c r="AX508" s="1">
        <f>IFERROR(VLOOKUP(San[[#This Row],[Use_SL1]],$AS$5:$AT$8,2,FALSE),"Error")</f>
        <v>2</v>
      </c>
      <c r="AY508" s="1" t="str">
        <f>IFERROR(VLOOKUP(San[[#This Row],[Use_SL2]],$AS$5:$AT$8,2,FALSE),"Error")</f>
        <v>Error</v>
      </c>
      <c r="AZ508" s="1">
        <f>IFERROR(VLOOKUP(San[[#This Row],[Reliability_SL1]],$AS$5:$AT$8,2,FALSE),"Error")</f>
        <v>0</v>
      </c>
      <c r="BA508" s="1">
        <f>IFERROR(VLOOKUP(San[[#This Row],[EnvPro_SL1]],$AS$5:$AT$8,2,FALSE),"Error")</f>
        <v>2</v>
      </c>
    </row>
    <row r="509" spans="2:53">
      <c r="B509" s="133" t="s">
        <v>823</v>
      </c>
      <c r="C509" s="171" t="s">
        <v>1650</v>
      </c>
      <c r="D509" s="171" t="s">
        <v>1646</v>
      </c>
      <c r="E509" s="171" t="s">
        <v>262</v>
      </c>
      <c r="F509" s="172" t="s">
        <v>1640</v>
      </c>
      <c r="G509" s="173" t="s">
        <v>1974</v>
      </c>
      <c r="H509" s="50" t="s">
        <v>1783</v>
      </c>
      <c r="I509" s="50" t="s">
        <v>18</v>
      </c>
      <c r="J509" s="133" t="s">
        <v>1772</v>
      </c>
      <c r="K509" s="50" t="s">
        <v>1754</v>
      </c>
      <c r="L509" s="50" t="s">
        <v>1753</v>
      </c>
      <c r="M509" s="133" t="s">
        <v>1754</v>
      </c>
      <c r="N509" s="133" t="s">
        <v>1601</v>
      </c>
      <c r="O509" s="133" t="s">
        <v>1601</v>
      </c>
      <c r="P509" s="133" t="s">
        <v>1601</v>
      </c>
      <c r="Q509" s="133" t="s">
        <v>1755</v>
      </c>
      <c r="R509" s="142" t="s">
        <v>1601</v>
      </c>
      <c r="S509" s="174" t="s">
        <v>1601</v>
      </c>
      <c r="T509" s="175" t="s">
        <v>1754</v>
      </c>
      <c r="U509" s="133" t="s">
        <v>1756</v>
      </c>
      <c r="V509" s="133" t="s">
        <v>1754</v>
      </c>
      <c r="W509" s="133" t="str">
        <f>IF([Access_Indicator2]="Yes","No service",IF([Access_Indicator3]="Available", "Improved",IF([Access_Indicator4]="No", "Limited",IF(AND([Access_Indicator4]="yes", [Access_Indicator5]&lt;=[Access_Indicator6]),"Basic","Limited"))))</f>
        <v>Limited</v>
      </c>
      <c r="X509" s="133" t="str">
        <f>IF([Use_Indicator1]="", "Fill in data", IF([Use_Indicator1]="All", "Improved", IF([Use_Indicator1]="Some", "Basic", IF([Use_Indicator1]="No use", "No Service"))))</f>
        <v>Improved</v>
      </c>
      <c r="Y509" s="134" t="s">
        <v>1601</v>
      </c>
      <c r="Z509" s="134" t="str">
        <f>IF(S509="No data", "No Data", IF([Reliability_Indicator2]="Yes","No Service", IF(S509="Routine", "Improved", IF(S509="Unreliable", "Basic", IF(S509="No O&amp;M", "No service")))))</f>
        <v>No Data</v>
      </c>
      <c r="AA509" s="133" t="str">
        <f>IF([EnvPro_Indicator1]="", "Fill in data", IF([EnvPro_Indicator1]="Significant pollution", "No service", IF(AND([EnvPro_Indicator1]="Not polluting groundwater &amp; not untreated in river", [EnvPro_Indicator2]="No"),"Basic", IF([EnvPro_Indicator2]="Yes", "Improved"))))</f>
        <v>Basic</v>
      </c>
      <c r="AB509" s="134" t="str">
        <f t="shared" si="7"/>
        <v>Limited</v>
      </c>
      <c r="AC509" s="134" t="str">
        <f>IF(OR(San[[#This Row],[Access_SL1]]="No data",San[[#This Row],[Use_SL1]]="No data",San[[#This Row],[Reliability_SL1]]="No data",San[[#This Row],[EnvPro_SL1]]="No data"),"Incomplete", "Complete")</f>
        <v>Incomplete</v>
      </c>
      <c r="AD509" s="176">
        <v>44.830530513507256</v>
      </c>
      <c r="AE509" s="176">
        <v>0</v>
      </c>
      <c r="AF509" s="136">
        <v>4.8245672868404226</v>
      </c>
      <c r="AG509" s="136">
        <v>55.193886215680728</v>
      </c>
      <c r="AH509" s="136" t="s">
        <v>1601</v>
      </c>
      <c r="AW509" s="1">
        <f>IFERROR(VLOOKUP(San[[#This Row],[Access_SL1]],$AS$5:$AT$8,2,FALSE),"Error")</f>
        <v>1</v>
      </c>
      <c r="AX509" s="1">
        <f>IFERROR(VLOOKUP(San[[#This Row],[Use_SL1]],$AS$5:$AT$8,2,FALSE),"Error")</f>
        <v>3</v>
      </c>
      <c r="AY509" s="1" t="str">
        <f>IFERROR(VLOOKUP(San[[#This Row],[Use_SL2]],$AS$5:$AT$8,2,FALSE),"Error")</f>
        <v>Error</v>
      </c>
      <c r="AZ509" s="1" t="str">
        <f>IFERROR(VLOOKUP(San[[#This Row],[Reliability_SL1]],$AS$5:$AT$8,2,FALSE),"Error")</f>
        <v>Error</v>
      </c>
      <c r="BA509" s="1">
        <f>IFERROR(VLOOKUP(San[[#This Row],[EnvPro_SL1]],$AS$5:$AT$8,2,FALSE),"Error")</f>
        <v>2</v>
      </c>
    </row>
    <row r="510" spans="2:53">
      <c r="B510" s="133" t="s">
        <v>824</v>
      </c>
      <c r="C510" s="171" t="s">
        <v>1650</v>
      </c>
      <c r="D510" s="171" t="s">
        <v>1646</v>
      </c>
      <c r="E510" s="171" t="s">
        <v>262</v>
      </c>
      <c r="F510" s="172" t="s">
        <v>1640</v>
      </c>
      <c r="G510" s="173" t="s">
        <v>1975</v>
      </c>
      <c r="H510" s="50" t="s">
        <v>1783</v>
      </c>
      <c r="I510" s="50" t="s">
        <v>18</v>
      </c>
      <c r="J510" s="133" t="s">
        <v>1818</v>
      </c>
      <c r="K510" s="50" t="s">
        <v>1754</v>
      </c>
      <c r="L510" s="50" t="s">
        <v>1753</v>
      </c>
      <c r="M510" s="133" t="s">
        <v>1752</v>
      </c>
      <c r="N510" s="133" t="s">
        <v>1601</v>
      </c>
      <c r="O510" s="133" t="s">
        <v>1601</v>
      </c>
      <c r="P510" s="133" t="s">
        <v>1601</v>
      </c>
      <c r="Q510" s="133" t="s">
        <v>1755</v>
      </c>
      <c r="R510" s="142" t="s">
        <v>1601</v>
      </c>
      <c r="S510" s="174" t="s">
        <v>1601</v>
      </c>
      <c r="T510" s="175" t="s">
        <v>1754</v>
      </c>
      <c r="U510" s="133" t="s">
        <v>1756</v>
      </c>
      <c r="V510" s="133" t="s">
        <v>1754</v>
      </c>
      <c r="W510" s="133" t="str">
        <f>IF([Access_Indicator2]="Yes","No service",IF([Access_Indicator3]="Available", "Improved",IF([Access_Indicator4]="No", "Limited",IF(AND([Access_Indicator4]="yes", [Access_Indicator5]&lt;=[Access_Indicator6]),"Basic","Limited"))))</f>
        <v>Basic</v>
      </c>
      <c r="X510" s="133" t="str">
        <f>IF([Use_Indicator1]="", "Fill in data", IF([Use_Indicator1]="All", "Improved", IF([Use_Indicator1]="Some", "Basic", IF([Use_Indicator1]="No use", "No Service"))))</f>
        <v>Improved</v>
      </c>
      <c r="Y510" s="134" t="s">
        <v>1601</v>
      </c>
      <c r="Z510" s="134" t="str">
        <f>IF(S510="No data", "No Data", IF([Reliability_Indicator2]="Yes","No Service", IF(S510="Routine", "Improved", IF(S510="Unreliable", "Basic", IF(S510="No O&amp;M", "No service")))))</f>
        <v>No Data</v>
      </c>
      <c r="AA510" s="133" t="str">
        <f>IF([EnvPro_Indicator1]="", "Fill in data", IF([EnvPro_Indicator1]="Significant pollution", "No service", IF(AND([EnvPro_Indicator1]="Not polluting groundwater &amp; not untreated in river", [EnvPro_Indicator2]="No"),"Basic", IF([EnvPro_Indicator2]="Yes", "Improved"))))</f>
        <v>Basic</v>
      </c>
      <c r="AB510" s="134" t="str">
        <f t="shared" si="7"/>
        <v>Basic</v>
      </c>
      <c r="AC510" s="134" t="str">
        <f>IF(OR(San[[#This Row],[Access_SL1]]="No data",San[[#This Row],[Use_SL1]]="No data",San[[#This Row],[Reliability_SL1]]="No data",San[[#This Row],[EnvPro_SL1]]="No data"),"Incomplete", "Complete")</f>
        <v>Incomplete</v>
      </c>
      <c r="AD510" s="176">
        <v>44.830530513507256</v>
      </c>
      <c r="AE510" s="176">
        <v>0</v>
      </c>
      <c r="AF510" s="136">
        <v>4.8245672868404226</v>
      </c>
      <c r="AG510" s="136">
        <v>0</v>
      </c>
      <c r="AH510" s="136" t="s">
        <v>1601</v>
      </c>
      <c r="AW510" s="1">
        <f>IFERROR(VLOOKUP(San[[#This Row],[Access_SL1]],$AS$5:$AT$8,2,FALSE),"Error")</f>
        <v>2</v>
      </c>
      <c r="AX510" s="1">
        <f>IFERROR(VLOOKUP(San[[#This Row],[Use_SL1]],$AS$5:$AT$8,2,FALSE),"Error")</f>
        <v>3</v>
      </c>
      <c r="AY510" s="1" t="str">
        <f>IFERROR(VLOOKUP(San[[#This Row],[Use_SL2]],$AS$5:$AT$8,2,FALSE),"Error")</f>
        <v>Error</v>
      </c>
      <c r="AZ510" s="1" t="str">
        <f>IFERROR(VLOOKUP(San[[#This Row],[Reliability_SL1]],$AS$5:$AT$8,2,FALSE),"Error")</f>
        <v>Error</v>
      </c>
      <c r="BA510" s="1">
        <f>IFERROR(VLOOKUP(San[[#This Row],[EnvPro_SL1]],$AS$5:$AT$8,2,FALSE),"Error")</f>
        <v>2</v>
      </c>
    </row>
    <row r="511" spans="2:53">
      <c r="B511" s="133" t="s">
        <v>825</v>
      </c>
      <c r="C511" s="171" t="s">
        <v>1650</v>
      </c>
      <c r="D511" s="171" t="s">
        <v>1646</v>
      </c>
      <c r="E511" s="171" t="s">
        <v>262</v>
      </c>
      <c r="F511" s="172" t="s">
        <v>1640</v>
      </c>
      <c r="G511" s="173" t="s">
        <v>1976</v>
      </c>
      <c r="H511" s="50" t="s">
        <v>1786</v>
      </c>
      <c r="I511" s="50" t="s">
        <v>18</v>
      </c>
      <c r="J511" s="133" t="s">
        <v>1774</v>
      </c>
      <c r="K511" s="50" t="s">
        <v>1754</v>
      </c>
      <c r="L511" s="50" t="s">
        <v>1776</v>
      </c>
      <c r="M511" s="133" t="s">
        <v>1752</v>
      </c>
      <c r="N511" s="133" t="s">
        <v>1601</v>
      </c>
      <c r="O511" s="133" t="s">
        <v>1601</v>
      </c>
      <c r="P511" s="133" t="s">
        <v>1601</v>
      </c>
      <c r="Q511" s="133" t="s">
        <v>1755</v>
      </c>
      <c r="R511" s="142" t="s">
        <v>1601</v>
      </c>
      <c r="S511" s="174" t="s">
        <v>1908</v>
      </c>
      <c r="T511" s="175" t="s">
        <v>1754</v>
      </c>
      <c r="U511" s="133" t="s">
        <v>1756</v>
      </c>
      <c r="V511" s="133" t="s">
        <v>1754</v>
      </c>
      <c r="W511" s="133" t="str">
        <f>IF([Access_Indicator2]="Yes","No service",IF([Access_Indicator3]="Available", "Improved",IF([Access_Indicator4]="No", "Limited",IF(AND([Access_Indicator4]="yes", [Access_Indicator5]&lt;=[Access_Indicator6]),"Basic","Limited"))))</f>
        <v>Improved</v>
      </c>
      <c r="X511" s="133" t="str">
        <f>IF([Use_Indicator1]="", "Fill in data", IF([Use_Indicator1]="All", "Improved", IF([Use_Indicator1]="Some", "Basic", IF([Use_Indicator1]="No use", "No Service"))))</f>
        <v>Improved</v>
      </c>
      <c r="Y511" s="134" t="s">
        <v>1601</v>
      </c>
      <c r="Z511" s="134" t="str">
        <f>IF(S511="No data", "No Data", IF([Reliability_Indicator2]="Yes","No Service", IF(S511="Routine", "Improved", IF(S511="Unreliable", "Basic", IF(S511="No O&amp;M", "No service")))))</f>
        <v>Basic</v>
      </c>
      <c r="AA511" s="133" t="str">
        <f>IF([EnvPro_Indicator1]="", "Fill in data", IF([EnvPro_Indicator1]="Significant pollution", "No service", IF(AND([EnvPro_Indicator1]="Not polluting groundwater &amp; not untreated in river", [EnvPro_Indicator2]="No"),"Basic", IF([EnvPro_Indicator2]="Yes", "Improved"))))</f>
        <v>Basic</v>
      </c>
      <c r="AB511" s="134" t="str">
        <f t="shared" si="7"/>
        <v>Basic</v>
      </c>
      <c r="AC511" s="134" t="str">
        <f>IF(OR(San[[#This Row],[Access_SL1]]="No data",San[[#This Row],[Use_SL1]]="No data",San[[#This Row],[Reliability_SL1]]="No data",San[[#This Row],[EnvPro_SL1]]="No data"),"Incomplete", "Complete")</f>
        <v>Complete</v>
      </c>
      <c r="AD511" s="176">
        <v>44.830530513507256</v>
      </c>
      <c r="AE511" s="176">
        <v>0</v>
      </c>
      <c r="AF511" s="136">
        <v>4.8245672868404226</v>
      </c>
      <c r="AG511" s="136">
        <v>36.795924143787147</v>
      </c>
      <c r="AH511" s="136" t="s">
        <v>1601</v>
      </c>
      <c r="AW511" s="1">
        <f>IFERROR(VLOOKUP(San[[#This Row],[Access_SL1]],$AS$5:$AT$8,2,FALSE),"Error")</f>
        <v>3</v>
      </c>
      <c r="AX511" s="1">
        <f>IFERROR(VLOOKUP(San[[#This Row],[Use_SL1]],$AS$5:$AT$8,2,FALSE),"Error")</f>
        <v>3</v>
      </c>
      <c r="AY511" s="1" t="str">
        <f>IFERROR(VLOOKUP(San[[#This Row],[Use_SL2]],$AS$5:$AT$8,2,FALSE),"Error")</f>
        <v>Error</v>
      </c>
      <c r="AZ511" s="1">
        <f>IFERROR(VLOOKUP(San[[#This Row],[Reliability_SL1]],$AS$5:$AT$8,2,FALSE),"Error")</f>
        <v>2</v>
      </c>
      <c r="BA511" s="1">
        <f>IFERROR(VLOOKUP(San[[#This Row],[EnvPro_SL1]],$AS$5:$AT$8,2,FALSE),"Error")</f>
        <v>2</v>
      </c>
    </row>
    <row r="512" spans="2:53">
      <c r="B512" s="133" t="s">
        <v>826</v>
      </c>
      <c r="C512" s="171" t="s">
        <v>1650</v>
      </c>
      <c r="D512" s="171" t="s">
        <v>1646</v>
      </c>
      <c r="E512" s="171" t="s">
        <v>262</v>
      </c>
      <c r="F512" s="172" t="s">
        <v>1640</v>
      </c>
      <c r="G512" s="173" t="s">
        <v>1977</v>
      </c>
      <c r="H512" s="50" t="s">
        <v>1783</v>
      </c>
      <c r="I512" s="50" t="s">
        <v>18</v>
      </c>
      <c r="J512" s="133" t="s">
        <v>1774</v>
      </c>
      <c r="K512" s="50" t="s">
        <v>1754</v>
      </c>
      <c r="L512" s="50" t="s">
        <v>1776</v>
      </c>
      <c r="M512" s="133" t="s">
        <v>1752</v>
      </c>
      <c r="N512" s="133" t="s">
        <v>1601</v>
      </c>
      <c r="O512" s="133" t="s">
        <v>1601</v>
      </c>
      <c r="P512" s="133" t="s">
        <v>1601</v>
      </c>
      <c r="Q512" s="133" t="s">
        <v>1755</v>
      </c>
      <c r="R512" s="142" t="s">
        <v>1601</v>
      </c>
      <c r="S512" s="174" t="s">
        <v>1908</v>
      </c>
      <c r="T512" s="175" t="s">
        <v>1754</v>
      </c>
      <c r="U512" s="133" t="s">
        <v>1756</v>
      </c>
      <c r="V512" s="133" t="s">
        <v>1754</v>
      </c>
      <c r="W512" s="133" t="str">
        <f>IF([Access_Indicator2]="Yes","No service",IF([Access_Indicator3]="Available", "Improved",IF([Access_Indicator4]="No", "Limited",IF(AND([Access_Indicator4]="yes", [Access_Indicator5]&lt;=[Access_Indicator6]),"Basic","Limited"))))</f>
        <v>Improved</v>
      </c>
      <c r="X512" s="133" t="str">
        <f>IF([Use_Indicator1]="", "Fill in data", IF([Use_Indicator1]="All", "Improved", IF([Use_Indicator1]="Some", "Basic", IF([Use_Indicator1]="No use", "No Service"))))</f>
        <v>Improved</v>
      </c>
      <c r="Y512" s="134" t="s">
        <v>1601</v>
      </c>
      <c r="Z512" s="134" t="str">
        <f>IF(S512="No data", "No Data", IF([Reliability_Indicator2]="Yes","No Service", IF(S512="Routine", "Improved", IF(S512="Unreliable", "Basic", IF(S512="No O&amp;M", "No service")))))</f>
        <v>Basic</v>
      </c>
      <c r="AA512" s="133" t="str">
        <f>IF([EnvPro_Indicator1]="", "Fill in data", IF([EnvPro_Indicator1]="Significant pollution", "No service", IF(AND([EnvPro_Indicator1]="Not polluting groundwater &amp; not untreated in river", [EnvPro_Indicator2]="No"),"Basic", IF([EnvPro_Indicator2]="Yes", "Improved"))))</f>
        <v>Basic</v>
      </c>
      <c r="AB512" s="134" t="str">
        <f t="shared" si="7"/>
        <v>Basic</v>
      </c>
      <c r="AC512" s="134" t="str">
        <f>IF(OR(San[[#This Row],[Access_SL1]]="No data",San[[#This Row],[Use_SL1]]="No data",San[[#This Row],[Reliability_SL1]]="No data",San[[#This Row],[EnvPro_SL1]]="No data"),"Incomplete", "Complete")</f>
        <v>Complete</v>
      </c>
      <c r="AD512" s="176">
        <v>44.830530513507256</v>
      </c>
      <c r="AE512" s="176">
        <v>0</v>
      </c>
      <c r="AF512" s="136">
        <v>4.8245672868404226</v>
      </c>
      <c r="AG512" s="136">
        <v>27.596943107840364</v>
      </c>
      <c r="AH512" s="136" t="s">
        <v>1601</v>
      </c>
      <c r="AW512" s="1">
        <f>IFERROR(VLOOKUP(San[[#This Row],[Access_SL1]],$AS$5:$AT$8,2,FALSE),"Error")</f>
        <v>3</v>
      </c>
      <c r="AX512" s="1">
        <f>IFERROR(VLOOKUP(San[[#This Row],[Use_SL1]],$AS$5:$AT$8,2,FALSE),"Error")</f>
        <v>3</v>
      </c>
      <c r="AY512" s="1" t="str">
        <f>IFERROR(VLOOKUP(San[[#This Row],[Use_SL2]],$AS$5:$AT$8,2,FALSE),"Error")</f>
        <v>Error</v>
      </c>
      <c r="AZ512" s="1">
        <f>IFERROR(VLOOKUP(San[[#This Row],[Reliability_SL1]],$AS$5:$AT$8,2,FALSE),"Error")</f>
        <v>2</v>
      </c>
      <c r="BA512" s="1">
        <f>IFERROR(VLOOKUP(San[[#This Row],[EnvPro_SL1]],$AS$5:$AT$8,2,FALSE),"Error")</f>
        <v>2</v>
      </c>
    </row>
    <row r="513" spans="2:53">
      <c r="B513" s="133" t="s">
        <v>827</v>
      </c>
      <c r="C513" s="171" t="s">
        <v>1650</v>
      </c>
      <c r="D513" s="171" t="s">
        <v>1646</v>
      </c>
      <c r="E513" s="171" t="s">
        <v>262</v>
      </c>
      <c r="F513" s="172" t="s">
        <v>1640</v>
      </c>
      <c r="G513" s="173" t="s">
        <v>1978</v>
      </c>
      <c r="H513" s="50" t="s">
        <v>1783</v>
      </c>
      <c r="I513" s="50" t="s">
        <v>18</v>
      </c>
      <c r="J513" s="133" t="s">
        <v>1774</v>
      </c>
      <c r="K513" s="50" t="s">
        <v>1754</v>
      </c>
      <c r="L513" s="50" t="s">
        <v>1776</v>
      </c>
      <c r="M513" s="133" t="s">
        <v>1752</v>
      </c>
      <c r="N513" s="133" t="s">
        <v>1601</v>
      </c>
      <c r="O513" s="133" t="s">
        <v>1601</v>
      </c>
      <c r="P513" s="133" t="s">
        <v>1601</v>
      </c>
      <c r="Q513" s="133" t="s">
        <v>1755</v>
      </c>
      <c r="R513" s="142" t="s">
        <v>1601</v>
      </c>
      <c r="S513" s="174" t="s">
        <v>1777</v>
      </c>
      <c r="T513" s="175" t="s">
        <v>1754</v>
      </c>
      <c r="U513" s="133" t="s">
        <v>1756</v>
      </c>
      <c r="V513" s="133" t="s">
        <v>1754</v>
      </c>
      <c r="W513" s="133" t="str">
        <f>IF([Access_Indicator2]="Yes","No service",IF([Access_Indicator3]="Available", "Improved",IF([Access_Indicator4]="No", "Limited",IF(AND([Access_Indicator4]="yes", [Access_Indicator5]&lt;=[Access_Indicator6]),"Basic","Limited"))))</f>
        <v>Improved</v>
      </c>
      <c r="X513" s="133" t="str">
        <f>IF([Use_Indicator1]="", "Fill in data", IF([Use_Indicator1]="All", "Improved", IF([Use_Indicator1]="Some", "Basic", IF([Use_Indicator1]="No use", "No Service"))))</f>
        <v>Improved</v>
      </c>
      <c r="Y513" s="134" t="s">
        <v>1601</v>
      </c>
      <c r="Z513" s="134" t="str">
        <f>IF(S513="No data", "No Data", IF([Reliability_Indicator2]="Yes","No Service", IF(S513="Routine", "Improved", IF(S513="Unreliable", "Basic", IF(S513="No O&amp;M", "No service")))))</f>
        <v>No service</v>
      </c>
      <c r="AA513" s="133" t="str">
        <f>IF([EnvPro_Indicator1]="", "Fill in data", IF([EnvPro_Indicator1]="Significant pollution", "No service", IF(AND([EnvPro_Indicator1]="Not polluting groundwater &amp; not untreated in river", [EnvPro_Indicator2]="No"),"Basic", IF([EnvPro_Indicator2]="Yes", "Improved"))))</f>
        <v>Basic</v>
      </c>
      <c r="AB513" s="134" t="str">
        <f t="shared" si="7"/>
        <v>No Service</v>
      </c>
      <c r="AC513" s="134" t="str">
        <f>IF(OR(San[[#This Row],[Access_SL1]]="No data",San[[#This Row],[Use_SL1]]="No data",San[[#This Row],[Reliability_SL1]]="No data",San[[#This Row],[EnvPro_SL1]]="No data"),"Incomplete", "Complete")</f>
        <v>Complete</v>
      </c>
      <c r="AD513" s="176">
        <v>44.830530513507256</v>
      </c>
      <c r="AE513" s="176">
        <v>0</v>
      </c>
      <c r="AF513" s="136">
        <v>4.8245672868404226</v>
      </c>
      <c r="AG513" s="136">
        <v>91.989810359467867</v>
      </c>
      <c r="AH513" s="136">
        <v>0</v>
      </c>
      <c r="AW513" s="1">
        <f>IFERROR(VLOOKUP(San[[#This Row],[Access_SL1]],$AS$5:$AT$8,2,FALSE),"Error")</f>
        <v>3</v>
      </c>
      <c r="AX513" s="1">
        <f>IFERROR(VLOOKUP(San[[#This Row],[Use_SL1]],$AS$5:$AT$8,2,FALSE),"Error")</f>
        <v>3</v>
      </c>
      <c r="AY513" s="1" t="str">
        <f>IFERROR(VLOOKUP(San[[#This Row],[Use_SL2]],$AS$5:$AT$8,2,FALSE),"Error")</f>
        <v>Error</v>
      </c>
      <c r="AZ513" s="1">
        <f>IFERROR(VLOOKUP(San[[#This Row],[Reliability_SL1]],$AS$5:$AT$8,2,FALSE),"Error")</f>
        <v>0</v>
      </c>
      <c r="BA513" s="1">
        <f>IFERROR(VLOOKUP(San[[#This Row],[EnvPro_SL1]],$AS$5:$AT$8,2,FALSE),"Error")</f>
        <v>2</v>
      </c>
    </row>
    <row r="514" spans="2:53">
      <c r="B514" s="133" t="s">
        <v>828</v>
      </c>
      <c r="C514" s="171" t="s">
        <v>1650</v>
      </c>
      <c r="D514" s="171" t="s">
        <v>1646</v>
      </c>
      <c r="E514" s="171" t="s">
        <v>262</v>
      </c>
      <c r="F514" s="172" t="s">
        <v>1640</v>
      </c>
      <c r="G514" s="173" t="s">
        <v>1979</v>
      </c>
      <c r="H514" s="50" t="s">
        <v>1783</v>
      </c>
      <c r="I514" s="50" t="s">
        <v>18</v>
      </c>
      <c r="J514" s="133" t="s">
        <v>203</v>
      </c>
      <c r="K514" s="50" t="s">
        <v>1754</v>
      </c>
      <c r="L514" s="50" t="s">
        <v>1776</v>
      </c>
      <c r="M514" s="133" t="s">
        <v>1752</v>
      </c>
      <c r="N514" s="133" t="s">
        <v>1601</v>
      </c>
      <c r="O514" s="133" t="s">
        <v>1601</v>
      </c>
      <c r="P514" s="133" t="s">
        <v>1601</v>
      </c>
      <c r="Q514" s="133" t="s">
        <v>1765</v>
      </c>
      <c r="R514" s="142" t="s">
        <v>1601</v>
      </c>
      <c r="S514" s="174" t="s">
        <v>1777</v>
      </c>
      <c r="T514" s="175" t="s">
        <v>1754</v>
      </c>
      <c r="U514" s="133" t="s">
        <v>1756</v>
      </c>
      <c r="V514" s="133" t="s">
        <v>1754</v>
      </c>
      <c r="W514" s="133" t="str">
        <f>IF([Access_Indicator2]="Yes","No service",IF([Access_Indicator3]="Available", "Improved",IF([Access_Indicator4]="No", "Limited",IF(AND([Access_Indicator4]="yes", [Access_Indicator5]&lt;=[Access_Indicator6]),"Basic","Limited"))))</f>
        <v>Improved</v>
      </c>
      <c r="X514" s="133" t="str">
        <f>IF([Use_Indicator1]="", "Fill in data", IF([Use_Indicator1]="All", "Improved", IF([Use_Indicator1]="Some", "Basic", IF([Use_Indicator1]="No use", "No Service"))))</f>
        <v>No Service</v>
      </c>
      <c r="Y514" s="134" t="s">
        <v>1601</v>
      </c>
      <c r="Z514" s="134" t="str">
        <f>IF(S514="No data", "No Data", IF([Reliability_Indicator2]="Yes","No Service", IF(S514="Routine", "Improved", IF(S514="Unreliable", "Basic", IF(S514="No O&amp;M", "No service")))))</f>
        <v>No service</v>
      </c>
      <c r="AA514" s="133" t="str">
        <f>IF([EnvPro_Indicator1]="", "Fill in data", IF([EnvPro_Indicator1]="Significant pollution", "No service", IF(AND([EnvPro_Indicator1]="Not polluting groundwater &amp; not untreated in river", [EnvPro_Indicator2]="No"),"Basic", IF([EnvPro_Indicator2]="Yes", "Improved"))))</f>
        <v>Basic</v>
      </c>
      <c r="AB514" s="134" t="str">
        <f t="shared" si="7"/>
        <v>No Service</v>
      </c>
      <c r="AC514" s="134" t="str">
        <f>IF(OR(San[[#This Row],[Access_SL1]]="No data",San[[#This Row],[Use_SL1]]="No data",San[[#This Row],[Reliability_SL1]]="No data",San[[#This Row],[EnvPro_SL1]]="No data"),"Incomplete", "Complete")</f>
        <v>Complete</v>
      </c>
      <c r="AD514" s="176">
        <v>44.830530513507256</v>
      </c>
      <c r="AE514" s="176">
        <v>0</v>
      </c>
      <c r="AF514" s="136">
        <v>4.8245672868404226</v>
      </c>
      <c r="AG514" s="136">
        <v>44.155108972544575</v>
      </c>
      <c r="AH514" s="136">
        <v>0</v>
      </c>
      <c r="AW514" s="1">
        <f>IFERROR(VLOOKUP(San[[#This Row],[Access_SL1]],$AS$5:$AT$8,2,FALSE),"Error")</f>
        <v>3</v>
      </c>
      <c r="AX514" s="1">
        <f>IFERROR(VLOOKUP(San[[#This Row],[Use_SL1]],$AS$5:$AT$8,2,FALSE),"Error")</f>
        <v>0</v>
      </c>
      <c r="AY514" s="1" t="str">
        <f>IFERROR(VLOOKUP(San[[#This Row],[Use_SL2]],$AS$5:$AT$8,2,FALSE),"Error")</f>
        <v>Error</v>
      </c>
      <c r="AZ514" s="1">
        <f>IFERROR(VLOOKUP(San[[#This Row],[Reliability_SL1]],$AS$5:$AT$8,2,FALSE),"Error")</f>
        <v>0</v>
      </c>
      <c r="BA514" s="1">
        <f>IFERROR(VLOOKUP(San[[#This Row],[EnvPro_SL1]],$AS$5:$AT$8,2,FALSE),"Error")</f>
        <v>2</v>
      </c>
    </row>
    <row r="515" spans="2:53">
      <c r="B515" s="133" t="s">
        <v>829</v>
      </c>
      <c r="C515" s="171" t="s">
        <v>1650</v>
      </c>
      <c r="D515" s="171" t="s">
        <v>1646</v>
      </c>
      <c r="E515" s="171" t="s">
        <v>262</v>
      </c>
      <c r="F515" s="172" t="s">
        <v>1640</v>
      </c>
      <c r="G515" s="173" t="s">
        <v>1980</v>
      </c>
      <c r="H515" s="50" t="s">
        <v>1786</v>
      </c>
      <c r="I515" s="50" t="s">
        <v>18</v>
      </c>
      <c r="J515" s="133" t="s">
        <v>1772</v>
      </c>
      <c r="K515" s="50" t="s">
        <v>1754</v>
      </c>
      <c r="L515" s="50" t="s">
        <v>1753</v>
      </c>
      <c r="M515" s="133" t="s">
        <v>1754</v>
      </c>
      <c r="N515" s="133" t="s">
        <v>1601</v>
      </c>
      <c r="O515" s="133" t="s">
        <v>1601</v>
      </c>
      <c r="P515" s="133" t="s">
        <v>1601</v>
      </c>
      <c r="Q515" s="133" t="s">
        <v>1755</v>
      </c>
      <c r="R515" s="142" t="s">
        <v>1601</v>
      </c>
      <c r="S515" s="174" t="s">
        <v>1601</v>
      </c>
      <c r="T515" s="175" t="s">
        <v>1752</v>
      </c>
      <c r="U515" s="133" t="s">
        <v>1756</v>
      </c>
      <c r="V515" s="133" t="s">
        <v>1754</v>
      </c>
      <c r="W515" s="133" t="str">
        <f>IF([Access_Indicator2]="Yes","No service",IF([Access_Indicator3]="Available", "Improved",IF([Access_Indicator4]="No", "Limited",IF(AND([Access_Indicator4]="yes", [Access_Indicator5]&lt;=[Access_Indicator6]),"Basic","Limited"))))</f>
        <v>Limited</v>
      </c>
      <c r="X515" s="133" t="str">
        <f>IF([Use_Indicator1]="", "Fill in data", IF([Use_Indicator1]="All", "Improved", IF([Use_Indicator1]="Some", "Basic", IF([Use_Indicator1]="No use", "No Service"))))</f>
        <v>Improved</v>
      </c>
      <c r="Y515" s="134" t="s">
        <v>1601</v>
      </c>
      <c r="Z515" s="134" t="str">
        <f>IF(S515="No data", "No Data", IF([Reliability_Indicator2]="Yes","No Service", IF(S515="Routine", "Improved", IF(S515="Unreliable", "Basic", IF(S515="No O&amp;M", "No service")))))</f>
        <v>No Data</v>
      </c>
      <c r="AA515" s="133" t="str">
        <f>IF([EnvPro_Indicator1]="", "Fill in data", IF([EnvPro_Indicator1]="Significant pollution", "No service", IF(AND([EnvPro_Indicator1]="Not polluting groundwater &amp; not untreated in river", [EnvPro_Indicator2]="No"),"Basic", IF([EnvPro_Indicator2]="Yes", "Improved"))))</f>
        <v>Basic</v>
      </c>
      <c r="AB515" s="134" t="str">
        <f t="shared" si="7"/>
        <v>Limited</v>
      </c>
      <c r="AC515" s="134" t="str">
        <f>IF(OR(San[[#This Row],[Access_SL1]]="No data",San[[#This Row],[Use_SL1]]="No data",San[[#This Row],[Reliability_SL1]]="No data",San[[#This Row],[EnvPro_SL1]]="No data"),"Incomplete", "Complete")</f>
        <v>Incomplete</v>
      </c>
      <c r="AD515" s="176">
        <v>44.830530513507256</v>
      </c>
      <c r="AE515" s="176">
        <v>0</v>
      </c>
      <c r="AF515" s="136">
        <v>4.8245672868404226</v>
      </c>
      <c r="AG515" s="136">
        <v>73.591848287574294</v>
      </c>
      <c r="AH515" s="136" t="s">
        <v>1601</v>
      </c>
      <c r="AW515" s="1">
        <f>IFERROR(VLOOKUP(San[[#This Row],[Access_SL1]],$AS$5:$AT$8,2,FALSE),"Error")</f>
        <v>1</v>
      </c>
      <c r="AX515" s="1">
        <f>IFERROR(VLOOKUP(San[[#This Row],[Use_SL1]],$AS$5:$AT$8,2,FALSE),"Error")</f>
        <v>3</v>
      </c>
      <c r="AY515" s="1" t="str">
        <f>IFERROR(VLOOKUP(San[[#This Row],[Use_SL2]],$AS$5:$AT$8,2,FALSE),"Error")</f>
        <v>Error</v>
      </c>
      <c r="AZ515" s="1" t="str">
        <f>IFERROR(VLOOKUP(San[[#This Row],[Reliability_SL1]],$AS$5:$AT$8,2,FALSE),"Error")</f>
        <v>Error</v>
      </c>
      <c r="BA515" s="1">
        <f>IFERROR(VLOOKUP(San[[#This Row],[EnvPro_SL1]],$AS$5:$AT$8,2,FALSE),"Error")</f>
        <v>2</v>
      </c>
    </row>
    <row r="516" spans="2:53">
      <c r="B516" s="133" t="s">
        <v>830</v>
      </c>
      <c r="C516" s="171" t="s">
        <v>1650</v>
      </c>
      <c r="D516" s="171" t="s">
        <v>1646</v>
      </c>
      <c r="E516" s="171" t="s">
        <v>262</v>
      </c>
      <c r="F516" s="172" t="s">
        <v>1640</v>
      </c>
      <c r="G516" s="173" t="s">
        <v>1981</v>
      </c>
      <c r="H516" s="50" t="s">
        <v>1786</v>
      </c>
      <c r="I516" s="50" t="s">
        <v>18</v>
      </c>
      <c r="J516" s="133" t="s">
        <v>1772</v>
      </c>
      <c r="K516" s="50" t="s">
        <v>1754</v>
      </c>
      <c r="L516" s="50" t="s">
        <v>1753</v>
      </c>
      <c r="M516" s="133" t="s">
        <v>1754</v>
      </c>
      <c r="N516" s="133" t="s">
        <v>1601</v>
      </c>
      <c r="O516" s="133" t="s">
        <v>1601</v>
      </c>
      <c r="P516" s="133" t="s">
        <v>1601</v>
      </c>
      <c r="Q516" s="133" t="s">
        <v>1755</v>
      </c>
      <c r="R516" s="142" t="s">
        <v>1601</v>
      </c>
      <c r="S516" s="174" t="s">
        <v>1601</v>
      </c>
      <c r="T516" s="175" t="s">
        <v>1754</v>
      </c>
      <c r="U516" s="133" t="s">
        <v>1756</v>
      </c>
      <c r="V516" s="133" t="s">
        <v>1754</v>
      </c>
      <c r="W516" s="133" t="str">
        <f>IF([Access_Indicator2]="Yes","No service",IF([Access_Indicator3]="Available", "Improved",IF([Access_Indicator4]="No", "Limited",IF(AND([Access_Indicator4]="yes", [Access_Indicator5]&lt;=[Access_Indicator6]),"Basic","Limited"))))</f>
        <v>Limited</v>
      </c>
      <c r="X516" s="133" t="str">
        <f>IF([Use_Indicator1]="", "Fill in data", IF([Use_Indicator1]="All", "Improved", IF([Use_Indicator1]="Some", "Basic", IF([Use_Indicator1]="No use", "No Service"))))</f>
        <v>Improved</v>
      </c>
      <c r="Y516" s="134" t="s">
        <v>1601</v>
      </c>
      <c r="Z516" s="134" t="str">
        <f>IF(S516="No data", "No Data", IF([Reliability_Indicator2]="Yes","No Service", IF(S516="Routine", "Improved", IF(S516="Unreliable", "Basic", IF(S516="No O&amp;M", "No service")))))</f>
        <v>No Data</v>
      </c>
      <c r="AA516" s="133" t="str">
        <f>IF([EnvPro_Indicator1]="", "Fill in data", IF([EnvPro_Indicator1]="Significant pollution", "No service", IF(AND([EnvPro_Indicator1]="Not polluting groundwater &amp; not untreated in river", [EnvPro_Indicator2]="No"),"Basic", IF([EnvPro_Indicator2]="Yes", "Improved"))))</f>
        <v>Basic</v>
      </c>
      <c r="AB516" s="134" t="str">
        <f t="shared" si="7"/>
        <v>Limited</v>
      </c>
      <c r="AC516" s="134" t="str">
        <f>IF(OR(San[[#This Row],[Access_SL1]]="No data",San[[#This Row],[Use_SL1]]="No data",San[[#This Row],[Reliability_SL1]]="No data",San[[#This Row],[EnvPro_SL1]]="No data"),"Incomplete", "Complete")</f>
        <v>Incomplete</v>
      </c>
      <c r="AD516" s="176">
        <v>44.830530513507256</v>
      </c>
      <c r="AE516" s="176">
        <v>0</v>
      </c>
      <c r="AF516" s="136">
        <v>4.8245672868404226</v>
      </c>
      <c r="AG516" s="136">
        <v>80.951033116331729</v>
      </c>
      <c r="AH516" s="136" t="s">
        <v>1601</v>
      </c>
      <c r="AW516" s="1">
        <f>IFERROR(VLOOKUP(San[[#This Row],[Access_SL1]],$AS$5:$AT$8,2,FALSE),"Error")</f>
        <v>1</v>
      </c>
      <c r="AX516" s="1">
        <f>IFERROR(VLOOKUP(San[[#This Row],[Use_SL1]],$AS$5:$AT$8,2,FALSE),"Error")</f>
        <v>3</v>
      </c>
      <c r="AY516" s="1" t="str">
        <f>IFERROR(VLOOKUP(San[[#This Row],[Use_SL2]],$AS$5:$AT$8,2,FALSE),"Error")</f>
        <v>Error</v>
      </c>
      <c r="AZ516" s="1" t="str">
        <f>IFERROR(VLOOKUP(San[[#This Row],[Reliability_SL1]],$AS$5:$AT$8,2,FALSE),"Error")</f>
        <v>Error</v>
      </c>
      <c r="BA516" s="1">
        <f>IFERROR(VLOOKUP(San[[#This Row],[EnvPro_SL1]],$AS$5:$AT$8,2,FALSE),"Error")</f>
        <v>2</v>
      </c>
    </row>
    <row r="517" spans="2:53">
      <c r="B517" s="133" t="s">
        <v>831</v>
      </c>
      <c r="C517" s="171" t="s">
        <v>1650</v>
      </c>
      <c r="D517" s="171" t="s">
        <v>1646</v>
      </c>
      <c r="E517" s="171" t="s">
        <v>262</v>
      </c>
      <c r="F517" s="172" t="s">
        <v>1640</v>
      </c>
      <c r="G517" s="173" t="s">
        <v>1982</v>
      </c>
      <c r="H517" s="50" t="s">
        <v>1786</v>
      </c>
      <c r="I517" s="50" t="s">
        <v>18</v>
      </c>
      <c r="J517" s="133" t="s">
        <v>1772</v>
      </c>
      <c r="K517" s="50" t="s">
        <v>1754</v>
      </c>
      <c r="L517" s="50" t="s">
        <v>1753</v>
      </c>
      <c r="M517" s="133" t="s">
        <v>1754</v>
      </c>
      <c r="N517" s="133" t="s">
        <v>1601</v>
      </c>
      <c r="O517" s="133" t="s">
        <v>1601</v>
      </c>
      <c r="P517" s="133" t="s">
        <v>1601</v>
      </c>
      <c r="Q517" s="133" t="s">
        <v>1755</v>
      </c>
      <c r="R517" s="142" t="s">
        <v>1601</v>
      </c>
      <c r="S517" s="174" t="s">
        <v>1601</v>
      </c>
      <c r="T517" s="175" t="s">
        <v>1754</v>
      </c>
      <c r="U517" s="133" t="s">
        <v>1756</v>
      </c>
      <c r="V517" s="133" t="s">
        <v>1754</v>
      </c>
      <c r="W517" s="133" t="str">
        <f>IF([Access_Indicator2]="Yes","No service",IF([Access_Indicator3]="Available", "Improved",IF([Access_Indicator4]="No", "Limited",IF(AND([Access_Indicator4]="yes", [Access_Indicator5]&lt;=[Access_Indicator6]),"Basic","Limited"))))</f>
        <v>Limited</v>
      </c>
      <c r="X517" s="133" t="str">
        <f>IF([Use_Indicator1]="", "Fill in data", IF([Use_Indicator1]="All", "Improved", IF([Use_Indicator1]="Some", "Basic", IF([Use_Indicator1]="No use", "No Service"))))</f>
        <v>Improved</v>
      </c>
      <c r="Y517" s="134" t="s">
        <v>1601</v>
      </c>
      <c r="Z517" s="134" t="str">
        <f>IF(S517="No data", "No Data", IF([Reliability_Indicator2]="Yes","No Service", IF(S517="Routine", "Improved", IF(S517="Unreliable", "Basic", IF(S517="No O&amp;M", "No service")))))</f>
        <v>No Data</v>
      </c>
      <c r="AA517" s="133" t="str">
        <f>IF([EnvPro_Indicator1]="", "Fill in data", IF([EnvPro_Indicator1]="Significant pollution", "No service", IF(AND([EnvPro_Indicator1]="Not polluting groundwater &amp; not untreated in river", [EnvPro_Indicator2]="No"),"Basic", IF([EnvPro_Indicator2]="Yes", "Improved"))))</f>
        <v>Basic</v>
      </c>
      <c r="AB517" s="134" t="str">
        <f t="shared" ref="AB517:AB580" si="8">VLOOKUP(MIN(AW517:BA517),$AR$5:$AS$8,2,FALSE)</f>
        <v>Limited</v>
      </c>
      <c r="AC517" s="134" t="str">
        <f>IF(OR(San[[#This Row],[Access_SL1]]="No data",San[[#This Row],[Use_SL1]]="No data",San[[#This Row],[Reliability_SL1]]="No data",San[[#This Row],[EnvPro_SL1]]="No data"),"Incomplete", "Complete")</f>
        <v>Incomplete</v>
      </c>
      <c r="AD517" s="176">
        <v>44.830530513507256</v>
      </c>
      <c r="AE517" s="176">
        <v>0</v>
      </c>
      <c r="AF517" s="136">
        <v>4.8245672868404226</v>
      </c>
      <c r="AG517" s="136">
        <v>91.989810359467867</v>
      </c>
      <c r="AH517" s="136" t="s">
        <v>1601</v>
      </c>
      <c r="AW517" s="1">
        <f>IFERROR(VLOOKUP(San[[#This Row],[Access_SL1]],$AS$5:$AT$8,2,FALSE),"Error")</f>
        <v>1</v>
      </c>
      <c r="AX517" s="1">
        <f>IFERROR(VLOOKUP(San[[#This Row],[Use_SL1]],$AS$5:$AT$8,2,FALSE),"Error")</f>
        <v>3</v>
      </c>
      <c r="AY517" s="1" t="str">
        <f>IFERROR(VLOOKUP(San[[#This Row],[Use_SL2]],$AS$5:$AT$8,2,FALSE),"Error")</f>
        <v>Error</v>
      </c>
      <c r="AZ517" s="1" t="str">
        <f>IFERROR(VLOOKUP(San[[#This Row],[Reliability_SL1]],$AS$5:$AT$8,2,FALSE),"Error")</f>
        <v>Error</v>
      </c>
      <c r="BA517" s="1">
        <f>IFERROR(VLOOKUP(San[[#This Row],[EnvPro_SL1]],$AS$5:$AT$8,2,FALSE),"Error")</f>
        <v>2</v>
      </c>
    </row>
    <row r="518" spans="2:53">
      <c r="B518" s="133" t="s">
        <v>832</v>
      </c>
      <c r="C518" s="171" t="s">
        <v>1650</v>
      </c>
      <c r="D518" s="171" t="s">
        <v>1646</v>
      </c>
      <c r="E518" s="171" t="s">
        <v>262</v>
      </c>
      <c r="F518" s="172" t="s">
        <v>1640</v>
      </c>
      <c r="G518" s="173" t="s">
        <v>1983</v>
      </c>
      <c r="H518" s="50" t="s">
        <v>1783</v>
      </c>
      <c r="I518" s="50" t="s">
        <v>18</v>
      </c>
      <c r="J518" s="133" t="s">
        <v>1774</v>
      </c>
      <c r="K518" s="50" t="s">
        <v>1754</v>
      </c>
      <c r="L518" s="50" t="s">
        <v>1776</v>
      </c>
      <c r="M518" s="133" t="s">
        <v>1752</v>
      </c>
      <c r="N518" s="133" t="s">
        <v>1601</v>
      </c>
      <c r="O518" s="133" t="s">
        <v>1601</v>
      </c>
      <c r="P518" s="133" t="s">
        <v>1601</v>
      </c>
      <c r="Q518" s="133" t="s">
        <v>1755</v>
      </c>
      <c r="R518" s="142" t="s">
        <v>1601</v>
      </c>
      <c r="S518" s="174" t="s">
        <v>1777</v>
      </c>
      <c r="T518" s="175" t="s">
        <v>1754</v>
      </c>
      <c r="U518" s="133" t="s">
        <v>1756</v>
      </c>
      <c r="V518" s="133" t="s">
        <v>1754</v>
      </c>
      <c r="W518" s="133" t="str">
        <f>IF([Access_Indicator2]="Yes","No service",IF([Access_Indicator3]="Available", "Improved",IF([Access_Indicator4]="No", "Limited",IF(AND([Access_Indicator4]="yes", [Access_Indicator5]&lt;=[Access_Indicator6]),"Basic","Limited"))))</f>
        <v>Improved</v>
      </c>
      <c r="X518" s="133" t="str">
        <f>IF([Use_Indicator1]="", "Fill in data", IF([Use_Indicator1]="All", "Improved", IF([Use_Indicator1]="Some", "Basic", IF([Use_Indicator1]="No use", "No Service"))))</f>
        <v>Improved</v>
      </c>
      <c r="Y518" s="134" t="s">
        <v>1601</v>
      </c>
      <c r="Z518" s="134" t="str">
        <f>IF(S518="No data", "No Data", IF([Reliability_Indicator2]="Yes","No Service", IF(S518="Routine", "Improved", IF(S518="Unreliable", "Basic", IF(S518="No O&amp;M", "No service")))))</f>
        <v>No service</v>
      </c>
      <c r="AA518" s="133" t="str">
        <f>IF([EnvPro_Indicator1]="", "Fill in data", IF([EnvPro_Indicator1]="Significant pollution", "No service", IF(AND([EnvPro_Indicator1]="Not polluting groundwater &amp; not untreated in river", [EnvPro_Indicator2]="No"),"Basic", IF([EnvPro_Indicator2]="Yes", "Improved"))))</f>
        <v>Basic</v>
      </c>
      <c r="AB518" s="134" t="str">
        <f t="shared" si="8"/>
        <v>No Service</v>
      </c>
      <c r="AC518" s="134" t="str">
        <f>IF(OR(San[[#This Row],[Access_SL1]]="No data",San[[#This Row],[Use_SL1]]="No data",San[[#This Row],[Reliability_SL1]]="No data",San[[#This Row],[EnvPro_SL1]]="No data"),"Incomplete", "Complete")</f>
        <v>Complete</v>
      </c>
      <c r="AD518" s="176">
        <v>44.830530513507256</v>
      </c>
      <c r="AE518" s="176">
        <v>0</v>
      </c>
      <c r="AF518" s="136">
        <v>4.8245672868404226</v>
      </c>
      <c r="AG518" s="136">
        <v>47.8347013869233</v>
      </c>
      <c r="AH518" s="136" t="s">
        <v>1601</v>
      </c>
      <c r="AW518" s="1">
        <f>IFERROR(VLOOKUP(San[[#This Row],[Access_SL1]],$AS$5:$AT$8,2,FALSE),"Error")</f>
        <v>3</v>
      </c>
      <c r="AX518" s="1">
        <f>IFERROR(VLOOKUP(San[[#This Row],[Use_SL1]],$AS$5:$AT$8,2,FALSE),"Error")</f>
        <v>3</v>
      </c>
      <c r="AY518" s="1" t="str">
        <f>IFERROR(VLOOKUP(San[[#This Row],[Use_SL2]],$AS$5:$AT$8,2,FALSE),"Error")</f>
        <v>Error</v>
      </c>
      <c r="AZ518" s="1">
        <f>IFERROR(VLOOKUP(San[[#This Row],[Reliability_SL1]],$AS$5:$AT$8,2,FALSE),"Error")</f>
        <v>0</v>
      </c>
      <c r="BA518" s="1">
        <f>IFERROR(VLOOKUP(San[[#This Row],[EnvPro_SL1]],$AS$5:$AT$8,2,FALSE),"Error")</f>
        <v>2</v>
      </c>
    </row>
    <row r="519" spans="2:53">
      <c r="B519" s="133" t="s">
        <v>833</v>
      </c>
      <c r="C519" s="171" t="s">
        <v>1650</v>
      </c>
      <c r="D519" s="171" t="s">
        <v>1646</v>
      </c>
      <c r="E519" s="171" t="s">
        <v>262</v>
      </c>
      <c r="F519" s="172" t="s">
        <v>1640</v>
      </c>
      <c r="G519" s="173" t="s">
        <v>1984</v>
      </c>
      <c r="H519" s="50" t="s">
        <v>1783</v>
      </c>
      <c r="I519" s="50" t="s">
        <v>18</v>
      </c>
      <c r="J519" s="133" t="s">
        <v>1772</v>
      </c>
      <c r="K519" s="50" t="s">
        <v>1754</v>
      </c>
      <c r="L519" s="50" t="s">
        <v>1753</v>
      </c>
      <c r="M519" s="133" t="s">
        <v>1754</v>
      </c>
      <c r="N519" s="133" t="s">
        <v>1601</v>
      </c>
      <c r="O519" s="133" t="s">
        <v>1601</v>
      </c>
      <c r="P519" s="133" t="s">
        <v>1601</v>
      </c>
      <c r="Q519" s="133" t="s">
        <v>1755</v>
      </c>
      <c r="R519" s="142" t="s">
        <v>1601</v>
      </c>
      <c r="S519" s="174" t="s">
        <v>1601</v>
      </c>
      <c r="T519" s="175" t="s">
        <v>1754</v>
      </c>
      <c r="U519" s="133" t="s">
        <v>1756</v>
      </c>
      <c r="V519" s="133" t="s">
        <v>1754</v>
      </c>
      <c r="W519" s="133" t="str">
        <f>IF([Access_Indicator2]="Yes","No service",IF([Access_Indicator3]="Available", "Improved",IF([Access_Indicator4]="No", "Limited",IF(AND([Access_Indicator4]="yes", [Access_Indicator5]&lt;=[Access_Indicator6]),"Basic","Limited"))))</f>
        <v>Limited</v>
      </c>
      <c r="X519" s="133" t="str">
        <f>IF([Use_Indicator1]="", "Fill in data", IF([Use_Indicator1]="All", "Improved", IF([Use_Indicator1]="Some", "Basic", IF([Use_Indicator1]="No use", "No Service"))))</f>
        <v>Improved</v>
      </c>
      <c r="Y519" s="134" t="s">
        <v>1601</v>
      </c>
      <c r="Z519" s="134" t="str">
        <f>IF(S519="No data", "No Data", IF([Reliability_Indicator2]="Yes","No Service", IF(S519="Routine", "Improved", IF(S519="Unreliable", "Basic", IF(S519="No O&amp;M", "No service")))))</f>
        <v>No Data</v>
      </c>
      <c r="AA519" s="133" t="str">
        <f>IF([EnvPro_Indicator1]="", "Fill in data", IF([EnvPro_Indicator1]="Significant pollution", "No service", IF(AND([EnvPro_Indicator1]="Not polluting groundwater &amp; not untreated in river", [EnvPro_Indicator2]="No"),"Basic", IF([EnvPro_Indicator2]="Yes", "Improved"))))</f>
        <v>Basic</v>
      </c>
      <c r="AB519" s="134" t="str">
        <f t="shared" si="8"/>
        <v>Limited</v>
      </c>
      <c r="AC519" s="134" t="str">
        <f>IF(OR(San[[#This Row],[Access_SL1]]="No data",San[[#This Row],[Use_SL1]]="No data",San[[#This Row],[Reliability_SL1]]="No data",San[[#This Row],[EnvPro_SL1]]="No data"),"Incomplete", "Complete")</f>
        <v>Incomplete</v>
      </c>
      <c r="AD519" s="176">
        <v>44.830530513507256</v>
      </c>
      <c r="AE519" s="176">
        <v>0</v>
      </c>
      <c r="AF519" s="136">
        <v>4.8245672868404226</v>
      </c>
      <c r="AG519" s="136">
        <v>174.78063968298895</v>
      </c>
      <c r="AH519" s="136" t="s">
        <v>1601</v>
      </c>
      <c r="AW519" s="1">
        <f>IFERROR(VLOOKUP(San[[#This Row],[Access_SL1]],$AS$5:$AT$8,2,FALSE),"Error")</f>
        <v>1</v>
      </c>
      <c r="AX519" s="1">
        <f>IFERROR(VLOOKUP(San[[#This Row],[Use_SL1]],$AS$5:$AT$8,2,FALSE),"Error")</f>
        <v>3</v>
      </c>
      <c r="AY519" s="1" t="str">
        <f>IFERROR(VLOOKUP(San[[#This Row],[Use_SL2]],$AS$5:$AT$8,2,FALSE),"Error")</f>
        <v>Error</v>
      </c>
      <c r="AZ519" s="1" t="str">
        <f>IFERROR(VLOOKUP(San[[#This Row],[Reliability_SL1]],$AS$5:$AT$8,2,FALSE),"Error")</f>
        <v>Error</v>
      </c>
      <c r="BA519" s="1">
        <f>IFERROR(VLOOKUP(San[[#This Row],[EnvPro_SL1]],$AS$5:$AT$8,2,FALSE),"Error")</f>
        <v>2</v>
      </c>
    </row>
    <row r="520" spans="2:53">
      <c r="B520" s="133" t="s">
        <v>834</v>
      </c>
      <c r="C520" s="171" t="s">
        <v>1650</v>
      </c>
      <c r="D520" s="171" t="s">
        <v>1646</v>
      </c>
      <c r="E520" s="171" t="s">
        <v>262</v>
      </c>
      <c r="F520" s="172" t="s">
        <v>1640</v>
      </c>
      <c r="G520" s="173" t="s">
        <v>1985</v>
      </c>
      <c r="H520" s="50" t="s">
        <v>1783</v>
      </c>
      <c r="I520" s="50" t="s">
        <v>18</v>
      </c>
      <c r="J520" s="133" t="s">
        <v>1772</v>
      </c>
      <c r="K520" s="50" t="s">
        <v>1754</v>
      </c>
      <c r="L520" s="50" t="s">
        <v>1753</v>
      </c>
      <c r="M520" s="133" t="s">
        <v>1754</v>
      </c>
      <c r="N520" s="133" t="s">
        <v>1601</v>
      </c>
      <c r="O520" s="133" t="s">
        <v>1601</v>
      </c>
      <c r="P520" s="133" t="s">
        <v>1601</v>
      </c>
      <c r="Q520" s="133" t="s">
        <v>1755</v>
      </c>
      <c r="R520" s="142" t="s">
        <v>1601</v>
      </c>
      <c r="S520" s="174" t="s">
        <v>1601</v>
      </c>
      <c r="T520" s="175" t="s">
        <v>1754</v>
      </c>
      <c r="U520" s="133" t="s">
        <v>1756</v>
      </c>
      <c r="V520" s="133" t="s">
        <v>1754</v>
      </c>
      <c r="W520" s="133" t="str">
        <f>IF([Access_Indicator2]="Yes","No service",IF([Access_Indicator3]="Available", "Improved",IF([Access_Indicator4]="No", "Limited",IF(AND([Access_Indicator4]="yes", [Access_Indicator5]&lt;=[Access_Indicator6]),"Basic","Limited"))))</f>
        <v>Limited</v>
      </c>
      <c r="X520" s="133" t="str">
        <f>IF([Use_Indicator1]="", "Fill in data", IF([Use_Indicator1]="All", "Improved", IF([Use_Indicator1]="Some", "Basic", IF([Use_Indicator1]="No use", "No Service"))))</f>
        <v>Improved</v>
      </c>
      <c r="Y520" s="134" t="s">
        <v>1601</v>
      </c>
      <c r="Z520" s="134" t="str">
        <f>IF(S520="No data", "No Data", IF([Reliability_Indicator2]="Yes","No Service", IF(S520="Routine", "Improved", IF(S520="Unreliable", "Basic", IF(S520="No O&amp;M", "No service")))))</f>
        <v>No Data</v>
      </c>
      <c r="AA520" s="133" t="str">
        <f>IF([EnvPro_Indicator1]="", "Fill in data", IF([EnvPro_Indicator1]="Significant pollution", "No service", IF(AND([EnvPro_Indicator1]="Not polluting groundwater &amp; not untreated in river", [EnvPro_Indicator2]="No"),"Basic", IF([EnvPro_Indicator2]="Yes", "Improved"))))</f>
        <v>Basic</v>
      </c>
      <c r="AB520" s="134" t="str">
        <f t="shared" si="8"/>
        <v>Limited</v>
      </c>
      <c r="AC520" s="134" t="str">
        <f>IF(OR(San[[#This Row],[Access_SL1]]="No data",San[[#This Row],[Use_SL1]]="No data",San[[#This Row],[Reliability_SL1]]="No data",San[[#This Row],[EnvPro_SL1]]="No data"),"Incomplete", "Complete")</f>
        <v>Incomplete</v>
      </c>
      <c r="AD520" s="176">
        <v>44.830530513507256</v>
      </c>
      <c r="AE520" s="176">
        <v>0</v>
      </c>
      <c r="AF520" s="136">
        <v>4.8245672868404226</v>
      </c>
      <c r="AG520" s="136">
        <v>114.68063024813661</v>
      </c>
      <c r="AH520" s="136" t="s">
        <v>1601</v>
      </c>
      <c r="AW520" s="1">
        <f>IFERROR(VLOOKUP(San[[#This Row],[Access_SL1]],$AS$5:$AT$8,2,FALSE),"Error")</f>
        <v>1</v>
      </c>
      <c r="AX520" s="1">
        <f>IFERROR(VLOOKUP(San[[#This Row],[Use_SL1]],$AS$5:$AT$8,2,FALSE),"Error")</f>
        <v>3</v>
      </c>
      <c r="AY520" s="1" t="str">
        <f>IFERROR(VLOOKUP(San[[#This Row],[Use_SL2]],$AS$5:$AT$8,2,FALSE),"Error")</f>
        <v>Error</v>
      </c>
      <c r="AZ520" s="1" t="str">
        <f>IFERROR(VLOOKUP(San[[#This Row],[Reliability_SL1]],$AS$5:$AT$8,2,FALSE),"Error")</f>
        <v>Error</v>
      </c>
      <c r="BA520" s="1">
        <f>IFERROR(VLOOKUP(San[[#This Row],[EnvPro_SL1]],$AS$5:$AT$8,2,FALSE),"Error")</f>
        <v>2</v>
      </c>
    </row>
    <row r="521" spans="2:53">
      <c r="B521" s="133" t="s">
        <v>835</v>
      </c>
      <c r="C521" s="171" t="s">
        <v>1650</v>
      </c>
      <c r="D521" s="171" t="s">
        <v>1646</v>
      </c>
      <c r="E521" s="171" t="s">
        <v>262</v>
      </c>
      <c r="F521" s="172" t="s">
        <v>1640</v>
      </c>
      <c r="G521" s="173" t="s">
        <v>1986</v>
      </c>
      <c r="H521" s="50" t="s">
        <v>1783</v>
      </c>
      <c r="I521" s="50" t="s">
        <v>18</v>
      </c>
      <c r="J521" s="133" t="s">
        <v>1774</v>
      </c>
      <c r="K521" s="50" t="s">
        <v>1754</v>
      </c>
      <c r="L521" s="50" t="s">
        <v>1776</v>
      </c>
      <c r="M521" s="133" t="s">
        <v>1752</v>
      </c>
      <c r="N521" s="133" t="s">
        <v>1601</v>
      </c>
      <c r="O521" s="133" t="s">
        <v>1601</v>
      </c>
      <c r="P521" s="133" t="s">
        <v>1601</v>
      </c>
      <c r="Q521" s="133" t="s">
        <v>1768</v>
      </c>
      <c r="R521" s="142" t="s">
        <v>1601</v>
      </c>
      <c r="S521" s="174" t="s">
        <v>1777</v>
      </c>
      <c r="T521" s="175" t="s">
        <v>1754</v>
      </c>
      <c r="U521" s="133" t="s">
        <v>1756</v>
      </c>
      <c r="V521" s="133" t="s">
        <v>1754</v>
      </c>
      <c r="W521" s="133" t="str">
        <f>IF([Access_Indicator2]="Yes","No service",IF([Access_Indicator3]="Available", "Improved",IF([Access_Indicator4]="No", "Limited",IF(AND([Access_Indicator4]="yes", [Access_Indicator5]&lt;=[Access_Indicator6]),"Basic","Limited"))))</f>
        <v>Improved</v>
      </c>
      <c r="X521" s="133" t="str">
        <f>IF([Use_Indicator1]="", "Fill in data", IF([Use_Indicator1]="All", "Improved", IF([Use_Indicator1]="Some", "Basic", IF([Use_Indicator1]="No use", "No Service"))))</f>
        <v>Basic</v>
      </c>
      <c r="Y521" s="134" t="s">
        <v>1601</v>
      </c>
      <c r="Z521" s="134" t="str">
        <f>IF(S521="No data", "No Data", IF([Reliability_Indicator2]="Yes","No Service", IF(S521="Routine", "Improved", IF(S521="Unreliable", "Basic", IF(S521="No O&amp;M", "No service")))))</f>
        <v>No service</v>
      </c>
      <c r="AA521" s="133" t="str">
        <f>IF([EnvPro_Indicator1]="", "Fill in data", IF([EnvPro_Indicator1]="Significant pollution", "No service", IF(AND([EnvPro_Indicator1]="Not polluting groundwater &amp; not untreated in river", [EnvPro_Indicator2]="No"),"Basic", IF([EnvPro_Indicator2]="Yes", "Improved"))))</f>
        <v>Basic</v>
      </c>
      <c r="AB521" s="134" t="str">
        <f t="shared" si="8"/>
        <v>No Service</v>
      </c>
      <c r="AC521" s="134" t="str">
        <f>IF(OR(San[[#This Row],[Access_SL1]]="No data",San[[#This Row],[Use_SL1]]="No data",San[[#This Row],[Reliability_SL1]]="No data",San[[#This Row],[EnvPro_SL1]]="No data"),"Incomplete", "Complete")</f>
        <v>Complete</v>
      </c>
      <c r="AD521" s="176">
        <v>44.830530513507256</v>
      </c>
      <c r="AE521" s="176">
        <v>0</v>
      </c>
      <c r="AF521" s="136">
        <v>4.8245672868404226</v>
      </c>
      <c r="AG521" s="136">
        <v>62.553071044438155</v>
      </c>
      <c r="AH521" s="136" t="s">
        <v>1601</v>
      </c>
      <c r="AW521" s="1">
        <f>IFERROR(VLOOKUP(San[[#This Row],[Access_SL1]],$AS$5:$AT$8,2,FALSE),"Error")</f>
        <v>3</v>
      </c>
      <c r="AX521" s="1">
        <f>IFERROR(VLOOKUP(San[[#This Row],[Use_SL1]],$AS$5:$AT$8,2,FALSE),"Error")</f>
        <v>2</v>
      </c>
      <c r="AY521" s="1" t="str">
        <f>IFERROR(VLOOKUP(San[[#This Row],[Use_SL2]],$AS$5:$AT$8,2,FALSE),"Error")</f>
        <v>Error</v>
      </c>
      <c r="AZ521" s="1">
        <f>IFERROR(VLOOKUP(San[[#This Row],[Reliability_SL1]],$AS$5:$AT$8,2,FALSE),"Error")</f>
        <v>0</v>
      </c>
      <c r="BA521" s="1">
        <f>IFERROR(VLOOKUP(San[[#This Row],[EnvPro_SL1]],$AS$5:$AT$8,2,FALSE),"Error")</f>
        <v>2</v>
      </c>
    </row>
    <row r="522" spans="2:53">
      <c r="B522" s="133" t="s">
        <v>836</v>
      </c>
      <c r="C522" s="171" t="s">
        <v>1650</v>
      </c>
      <c r="D522" s="171" t="s">
        <v>1646</v>
      </c>
      <c r="E522" s="171" t="s">
        <v>262</v>
      </c>
      <c r="F522" s="172" t="s">
        <v>1640</v>
      </c>
      <c r="G522" s="173" t="s">
        <v>1987</v>
      </c>
      <c r="H522" s="50" t="s">
        <v>1786</v>
      </c>
      <c r="I522" s="50" t="s">
        <v>18</v>
      </c>
      <c r="J522" s="133" t="s">
        <v>1751</v>
      </c>
      <c r="K522" s="50" t="s">
        <v>1752</v>
      </c>
      <c r="L522" s="50" t="s">
        <v>1753</v>
      </c>
      <c r="M522" s="133" t="s">
        <v>1754</v>
      </c>
      <c r="N522" s="133" t="s">
        <v>1601</v>
      </c>
      <c r="O522" s="133" t="s">
        <v>1601</v>
      </c>
      <c r="P522" s="133" t="s">
        <v>1601</v>
      </c>
      <c r="Q522" s="133" t="s">
        <v>1755</v>
      </c>
      <c r="R522" s="142" t="s">
        <v>1601</v>
      </c>
      <c r="S522" s="174" t="s">
        <v>1601</v>
      </c>
      <c r="T522" s="175" t="s">
        <v>1601</v>
      </c>
      <c r="U522" s="133" t="s">
        <v>1756</v>
      </c>
      <c r="V522" s="133" t="s">
        <v>1754</v>
      </c>
      <c r="W522" s="133" t="str">
        <f>IF([Access_Indicator2]="Yes","No service",IF([Access_Indicator3]="Available", "Improved",IF([Access_Indicator4]="No", "Limited",IF(AND([Access_Indicator4]="yes", [Access_Indicator5]&lt;=[Access_Indicator6]),"Basic","Limited"))))</f>
        <v>No service</v>
      </c>
      <c r="X522" s="133" t="str">
        <f>IF([Use_Indicator1]="", "Fill in data", IF([Use_Indicator1]="All", "Improved", IF([Use_Indicator1]="Some", "Basic", IF([Use_Indicator1]="No use", "No Service"))))</f>
        <v>Improved</v>
      </c>
      <c r="Y522" s="134" t="s">
        <v>1601</v>
      </c>
      <c r="Z522" s="134" t="str">
        <f>IF(S522="No data", "No Data", IF([Reliability_Indicator2]="Yes","No Service", IF(S522="Routine", "Improved", IF(S522="Unreliable", "Basic", IF(S522="No O&amp;M", "No service")))))</f>
        <v>No Data</v>
      </c>
      <c r="AA522" s="133" t="str">
        <f>IF([EnvPro_Indicator1]="", "Fill in data", IF([EnvPro_Indicator1]="Significant pollution", "No service", IF(AND([EnvPro_Indicator1]="Not polluting groundwater &amp; not untreated in river", [EnvPro_Indicator2]="No"),"Basic", IF([EnvPro_Indicator2]="Yes", "Improved"))))</f>
        <v>Basic</v>
      </c>
      <c r="AB522" s="134" t="str">
        <f t="shared" si="8"/>
        <v>No Service</v>
      </c>
      <c r="AC522" s="134" t="str">
        <f>IF(OR(San[[#This Row],[Access_SL1]]="No data",San[[#This Row],[Use_SL1]]="No data",San[[#This Row],[Reliability_SL1]]="No data",San[[#This Row],[EnvPro_SL1]]="No data"),"Incomplete", "Complete")</f>
        <v>Incomplete</v>
      </c>
      <c r="AD522" s="176">
        <v>44.830530513507256</v>
      </c>
      <c r="AE522" s="176">
        <v>0</v>
      </c>
      <c r="AF522" s="136">
        <v>4.8245672868404226</v>
      </c>
      <c r="AG522" s="136">
        <v>128.78573450325501</v>
      </c>
      <c r="AH522" s="136" t="s">
        <v>1601</v>
      </c>
      <c r="AW522" s="1">
        <f>IFERROR(VLOOKUP(San[[#This Row],[Access_SL1]],$AS$5:$AT$8,2,FALSE),"Error")</f>
        <v>0</v>
      </c>
      <c r="AX522" s="1">
        <f>IFERROR(VLOOKUP(San[[#This Row],[Use_SL1]],$AS$5:$AT$8,2,FALSE),"Error")</f>
        <v>3</v>
      </c>
      <c r="AY522" s="1" t="str">
        <f>IFERROR(VLOOKUP(San[[#This Row],[Use_SL2]],$AS$5:$AT$8,2,FALSE),"Error")</f>
        <v>Error</v>
      </c>
      <c r="AZ522" s="1" t="str">
        <f>IFERROR(VLOOKUP(San[[#This Row],[Reliability_SL1]],$AS$5:$AT$8,2,FALSE),"Error")</f>
        <v>Error</v>
      </c>
      <c r="BA522" s="1">
        <f>IFERROR(VLOOKUP(San[[#This Row],[EnvPro_SL1]],$AS$5:$AT$8,2,FALSE),"Error")</f>
        <v>2</v>
      </c>
    </row>
    <row r="523" spans="2:53">
      <c r="B523" s="133" t="s">
        <v>837</v>
      </c>
      <c r="C523" s="171" t="s">
        <v>1650</v>
      </c>
      <c r="D523" s="171" t="s">
        <v>1646</v>
      </c>
      <c r="E523" s="171" t="s">
        <v>262</v>
      </c>
      <c r="F523" s="172" t="s">
        <v>1640</v>
      </c>
      <c r="G523" s="173" t="s">
        <v>1988</v>
      </c>
      <c r="H523" s="50" t="s">
        <v>1786</v>
      </c>
      <c r="I523" s="50" t="s">
        <v>18</v>
      </c>
      <c r="J523" s="133" t="s">
        <v>1772</v>
      </c>
      <c r="K523" s="50" t="s">
        <v>1754</v>
      </c>
      <c r="L523" s="50" t="s">
        <v>1753</v>
      </c>
      <c r="M523" s="133" t="s">
        <v>1754</v>
      </c>
      <c r="N523" s="133" t="s">
        <v>1601</v>
      </c>
      <c r="O523" s="133" t="s">
        <v>1601</v>
      </c>
      <c r="P523" s="133" t="s">
        <v>1601</v>
      </c>
      <c r="Q523" s="133" t="s">
        <v>1755</v>
      </c>
      <c r="R523" s="142" t="s">
        <v>1601</v>
      </c>
      <c r="S523" s="174" t="s">
        <v>1601</v>
      </c>
      <c r="T523" s="175" t="s">
        <v>1754</v>
      </c>
      <c r="U523" s="133" t="s">
        <v>1756</v>
      </c>
      <c r="V523" s="133" t="s">
        <v>1754</v>
      </c>
      <c r="W523" s="133" t="str">
        <f>IF([Access_Indicator2]="Yes","No service",IF([Access_Indicator3]="Available", "Improved",IF([Access_Indicator4]="No", "Limited",IF(AND([Access_Indicator4]="yes", [Access_Indicator5]&lt;=[Access_Indicator6]),"Basic","Limited"))))</f>
        <v>Limited</v>
      </c>
      <c r="X523" s="133" t="str">
        <f>IF([Use_Indicator1]="", "Fill in data", IF([Use_Indicator1]="All", "Improved", IF([Use_Indicator1]="Some", "Basic", IF([Use_Indicator1]="No use", "No Service"))))</f>
        <v>Improved</v>
      </c>
      <c r="Y523" s="134" t="s">
        <v>1601</v>
      </c>
      <c r="Z523" s="134" t="str">
        <f>IF(S523="No data", "No Data", IF([Reliability_Indicator2]="Yes","No Service", IF(S523="Routine", "Improved", IF(S523="Unreliable", "Basic", IF(S523="No O&amp;M", "No service")))))</f>
        <v>No Data</v>
      </c>
      <c r="AA523" s="133" t="str">
        <f>IF([EnvPro_Indicator1]="", "Fill in data", IF([EnvPro_Indicator1]="Significant pollution", "No service", IF(AND([EnvPro_Indicator1]="Not polluting groundwater &amp; not untreated in river", [EnvPro_Indicator2]="No"),"Basic", IF([EnvPro_Indicator2]="Yes", "Improved"))))</f>
        <v>Basic</v>
      </c>
      <c r="AB523" s="134" t="str">
        <f t="shared" si="8"/>
        <v>Limited</v>
      </c>
      <c r="AC523" s="134" t="str">
        <f>IF(OR(San[[#This Row],[Access_SL1]]="No data",San[[#This Row],[Use_SL1]]="No data",San[[#This Row],[Reliability_SL1]]="No data",San[[#This Row],[EnvPro_SL1]]="No data"),"Incomplete", "Complete")</f>
        <v>Incomplete</v>
      </c>
      <c r="AD523" s="176">
        <v>44.830530513507256</v>
      </c>
      <c r="AE523" s="176">
        <v>0</v>
      </c>
      <c r="AF523" s="136">
        <v>4.8245672868404226</v>
      </c>
      <c r="AG523" s="136">
        <v>110.38777243136146</v>
      </c>
      <c r="AH523" s="136" t="s">
        <v>1601</v>
      </c>
      <c r="AW523" s="1">
        <f>IFERROR(VLOOKUP(San[[#This Row],[Access_SL1]],$AS$5:$AT$8,2,FALSE),"Error")</f>
        <v>1</v>
      </c>
      <c r="AX523" s="1">
        <f>IFERROR(VLOOKUP(San[[#This Row],[Use_SL1]],$AS$5:$AT$8,2,FALSE),"Error")</f>
        <v>3</v>
      </c>
      <c r="AY523" s="1" t="str">
        <f>IFERROR(VLOOKUP(San[[#This Row],[Use_SL2]],$AS$5:$AT$8,2,FALSE),"Error")</f>
        <v>Error</v>
      </c>
      <c r="AZ523" s="1" t="str">
        <f>IFERROR(VLOOKUP(San[[#This Row],[Reliability_SL1]],$AS$5:$AT$8,2,FALSE),"Error")</f>
        <v>Error</v>
      </c>
      <c r="BA523" s="1">
        <f>IFERROR(VLOOKUP(San[[#This Row],[EnvPro_SL1]],$AS$5:$AT$8,2,FALSE),"Error")</f>
        <v>2</v>
      </c>
    </row>
    <row r="524" spans="2:53">
      <c r="B524" s="133" t="s">
        <v>838</v>
      </c>
      <c r="C524" s="171" t="s">
        <v>1650</v>
      </c>
      <c r="D524" s="171" t="s">
        <v>1646</v>
      </c>
      <c r="E524" s="171" t="s">
        <v>262</v>
      </c>
      <c r="F524" s="172" t="s">
        <v>1640</v>
      </c>
      <c r="G524" s="173" t="s">
        <v>1989</v>
      </c>
      <c r="H524" s="50" t="s">
        <v>1783</v>
      </c>
      <c r="I524" s="50" t="s">
        <v>18</v>
      </c>
      <c r="J524" s="133" t="s">
        <v>1774</v>
      </c>
      <c r="K524" s="50" t="s">
        <v>1754</v>
      </c>
      <c r="L524" s="50" t="s">
        <v>1776</v>
      </c>
      <c r="M524" s="133" t="s">
        <v>1752</v>
      </c>
      <c r="N524" s="133" t="s">
        <v>1601</v>
      </c>
      <c r="O524" s="133" t="s">
        <v>1601</v>
      </c>
      <c r="P524" s="133" t="s">
        <v>1601</v>
      </c>
      <c r="Q524" s="133" t="s">
        <v>1755</v>
      </c>
      <c r="R524" s="142" t="s">
        <v>1601</v>
      </c>
      <c r="S524" s="174" t="s">
        <v>1908</v>
      </c>
      <c r="T524" s="175" t="s">
        <v>1754</v>
      </c>
      <c r="U524" s="133" t="s">
        <v>1756</v>
      </c>
      <c r="V524" s="133" t="s">
        <v>1754</v>
      </c>
      <c r="W524" s="133" t="str">
        <f>IF([Access_Indicator2]="Yes","No service",IF([Access_Indicator3]="Available", "Improved",IF([Access_Indicator4]="No", "Limited",IF(AND([Access_Indicator4]="yes", [Access_Indicator5]&lt;=[Access_Indicator6]),"Basic","Limited"))))</f>
        <v>Improved</v>
      </c>
      <c r="X524" s="133" t="str">
        <f>IF([Use_Indicator1]="", "Fill in data", IF([Use_Indicator1]="All", "Improved", IF([Use_Indicator1]="Some", "Basic", IF([Use_Indicator1]="No use", "No Service"))))</f>
        <v>Improved</v>
      </c>
      <c r="Y524" s="134" t="s">
        <v>1601</v>
      </c>
      <c r="Z524" s="134" t="str">
        <f>IF(S524="No data", "No Data", IF([Reliability_Indicator2]="Yes","No Service", IF(S524="Routine", "Improved", IF(S524="Unreliable", "Basic", IF(S524="No O&amp;M", "No service")))))</f>
        <v>Basic</v>
      </c>
      <c r="AA524" s="133" t="str">
        <f>IF([EnvPro_Indicator1]="", "Fill in data", IF([EnvPro_Indicator1]="Significant pollution", "No service", IF(AND([EnvPro_Indicator1]="Not polluting groundwater &amp; not untreated in river", [EnvPro_Indicator2]="No"),"Basic", IF([EnvPro_Indicator2]="Yes", "Improved"))))</f>
        <v>Basic</v>
      </c>
      <c r="AB524" s="134" t="str">
        <f t="shared" si="8"/>
        <v>Basic</v>
      </c>
      <c r="AC524" s="134" t="str">
        <f>IF(OR(San[[#This Row],[Access_SL1]]="No data",San[[#This Row],[Use_SL1]]="No data",San[[#This Row],[Reliability_SL1]]="No data",San[[#This Row],[EnvPro_SL1]]="No data"),"Incomplete", "Complete")</f>
        <v>Complete</v>
      </c>
      <c r="AD524" s="176">
        <v>44.830530513507256</v>
      </c>
      <c r="AE524" s="176">
        <v>0</v>
      </c>
      <c r="AF524" s="136">
        <v>4.8245672868404226</v>
      </c>
      <c r="AG524" s="136">
        <v>103.02858760260402</v>
      </c>
      <c r="AH524" s="136" t="s">
        <v>1601</v>
      </c>
      <c r="AW524" s="1">
        <f>IFERROR(VLOOKUP(San[[#This Row],[Access_SL1]],$AS$5:$AT$8,2,FALSE),"Error")</f>
        <v>3</v>
      </c>
      <c r="AX524" s="1">
        <f>IFERROR(VLOOKUP(San[[#This Row],[Use_SL1]],$AS$5:$AT$8,2,FALSE),"Error")</f>
        <v>3</v>
      </c>
      <c r="AY524" s="1" t="str">
        <f>IFERROR(VLOOKUP(San[[#This Row],[Use_SL2]],$AS$5:$AT$8,2,FALSE),"Error")</f>
        <v>Error</v>
      </c>
      <c r="AZ524" s="1">
        <f>IFERROR(VLOOKUP(San[[#This Row],[Reliability_SL1]],$AS$5:$AT$8,2,FALSE),"Error")</f>
        <v>2</v>
      </c>
      <c r="BA524" s="1">
        <f>IFERROR(VLOOKUP(San[[#This Row],[EnvPro_SL1]],$AS$5:$AT$8,2,FALSE),"Error")</f>
        <v>2</v>
      </c>
    </row>
    <row r="525" spans="2:53">
      <c r="B525" s="133" t="s">
        <v>838</v>
      </c>
      <c r="C525" s="171" t="s">
        <v>1650</v>
      </c>
      <c r="D525" s="171" t="s">
        <v>1646</v>
      </c>
      <c r="E525" s="171" t="s">
        <v>262</v>
      </c>
      <c r="F525" s="172" t="s">
        <v>1640</v>
      </c>
      <c r="G525" s="173" t="s">
        <v>1989</v>
      </c>
      <c r="H525" s="50" t="s">
        <v>1783</v>
      </c>
      <c r="I525" s="50" t="s">
        <v>18</v>
      </c>
      <c r="J525" s="133" t="s">
        <v>1774</v>
      </c>
      <c r="K525" s="50" t="s">
        <v>1754</v>
      </c>
      <c r="L525" s="50" t="s">
        <v>1775</v>
      </c>
      <c r="M525" s="133" t="s">
        <v>1752</v>
      </c>
      <c r="N525" s="133" t="s">
        <v>1601</v>
      </c>
      <c r="O525" s="133" t="s">
        <v>1601</v>
      </c>
      <c r="P525" s="133" t="s">
        <v>1601</v>
      </c>
      <c r="Q525" s="133" t="s">
        <v>1768</v>
      </c>
      <c r="R525" s="142" t="s">
        <v>1601</v>
      </c>
      <c r="S525" s="174" t="s">
        <v>1908</v>
      </c>
      <c r="T525" s="175" t="s">
        <v>1754</v>
      </c>
      <c r="U525" s="133" t="s">
        <v>1756</v>
      </c>
      <c r="V525" s="133" t="s">
        <v>1754</v>
      </c>
      <c r="W525" s="133" t="str">
        <f>IF([Access_Indicator2]="Yes","No service",IF([Access_Indicator3]="Available", "Improved",IF([Access_Indicator4]="No", "Limited",IF(AND([Access_Indicator4]="yes", [Access_Indicator5]&lt;=[Access_Indicator6]),"Basic","Limited"))))</f>
        <v>Improved</v>
      </c>
      <c r="X525" s="133" t="str">
        <f>IF([Use_Indicator1]="", "Fill in data", IF([Use_Indicator1]="All", "Improved", IF([Use_Indicator1]="Some", "Basic", IF([Use_Indicator1]="No use", "No Service"))))</f>
        <v>Basic</v>
      </c>
      <c r="Y525" s="134" t="s">
        <v>1601</v>
      </c>
      <c r="Z525" s="134" t="str">
        <f>IF(S525="No data", "No Data", IF([Reliability_Indicator2]="Yes","No Service", IF(S525="Routine", "Improved", IF(S525="Unreliable", "Basic", IF(S525="No O&amp;M", "No service")))))</f>
        <v>Basic</v>
      </c>
      <c r="AA525" s="133" t="str">
        <f>IF([EnvPro_Indicator1]="", "Fill in data", IF([EnvPro_Indicator1]="Significant pollution", "No service", IF(AND([EnvPro_Indicator1]="Not polluting groundwater &amp; not untreated in river", [EnvPro_Indicator2]="No"),"Basic", IF([EnvPro_Indicator2]="Yes", "Improved"))))</f>
        <v>Basic</v>
      </c>
      <c r="AB525" s="134" t="str">
        <f t="shared" si="8"/>
        <v>Basic</v>
      </c>
      <c r="AC525" s="134" t="str">
        <f>IF(OR(San[[#This Row],[Access_SL1]]="No data",San[[#This Row],[Use_SL1]]="No data",San[[#This Row],[Reliability_SL1]]="No data",San[[#This Row],[EnvPro_SL1]]="No data"),"Incomplete", "Complete")</f>
        <v>Complete</v>
      </c>
      <c r="AD525" s="176">
        <v>44.830530513507256</v>
      </c>
      <c r="AE525" s="176">
        <v>0</v>
      </c>
      <c r="AF525" s="136">
        <v>4.8245672868404226</v>
      </c>
      <c r="AG525" s="136">
        <v>40.733088027172371</v>
      </c>
      <c r="AH525" s="136" t="s">
        <v>1601</v>
      </c>
      <c r="AW525" s="1">
        <f>IFERROR(VLOOKUP(San[[#This Row],[Access_SL1]],$AS$5:$AT$8,2,FALSE),"Error")</f>
        <v>3</v>
      </c>
      <c r="AX525" s="1">
        <f>IFERROR(VLOOKUP(San[[#This Row],[Use_SL1]],$AS$5:$AT$8,2,FALSE),"Error")</f>
        <v>2</v>
      </c>
      <c r="AY525" s="1" t="str">
        <f>IFERROR(VLOOKUP(San[[#This Row],[Use_SL2]],$AS$5:$AT$8,2,FALSE),"Error")</f>
        <v>Error</v>
      </c>
      <c r="AZ525" s="1">
        <f>IFERROR(VLOOKUP(San[[#This Row],[Reliability_SL1]],$AS$5:$AT$8,2,FALSE),"Error")</f>
        <v>2</v>
      </c>
      <c r="BA525" s="1">
        <f>IFERROR(VLOOKUP(San[[#This Row],[EnvPro_SL1]],$AS$5:$AT$8,2,FALSE),"Error")</f>
        <v>2</v>
      </c>
    </row>
    <row r="526" spans="2:53">
      <c r="B526" s="133" t="s">
        <v>839</v>
      </c>
      <c r="C526" s="171" t="s">
        <v>1650</v>
      </c>
      <c r="D526" s="171" t="s">
        <v>1646</v>
      </c>
      <c r="E526" s="171" t="s">
        <v>262</v>
      </c>
      <c r="F526" s="172" t="s">
        <v>1640</v>
      </c>
      <c r="G526" s="173" t="s">
        <v>1990</v>
      </c>
      <c r="H526" s="50" t="s">
        <v>1783</v>
      </c>
      <c r="I526" s="50" t="s">
        <v>18</v>
      </c>
      <c r="J526" s="133" t="s">
        <v>1772</v>
      </c>
      <c r="K526" s="50" t="s">
        <v>1754</v>
      </c>
      <c r="L526" s="50" t="s">
        <v>1753</v>
      </c>
      <c r="M526" s="133" t="s">
        <v>1754</v>
      </c>
      <c r="N526" s="133" t="s">
        <v>1601</v>
      </c>
      <c r="O526" s="133" t="s">
        <v>1601</v>
      </c>
      <c r="P526" s="133" t="s">
        <v>1601</v>
      </c>
      <c r="Q526" s="133" t="s">
        <v>1755</v>
      </c>
      <c r="R526" s="142" t="s">
        <v>1601</v>
      </c>
      <c r="S526" s="174" t="s">
        <v>1777</v>
      </c>
      <c r="T526" s="175" t="s">
        <v>1754</v>
      </c>
      <c r="U526" s="133" t="s">
        <v>1756</v>
      </c>
      <c r="V526" s="133" t="s">
        <v>1754</v>
      </c>
      <c r="W526" s="133" t="str">
        <f>IF([Access_Indicator2]="Yes","No service",IF([Access_Indicator3]="Available", "Improved",IF([Access_Indicator4]="No", "Limited",IF(AND([Access_Indicator4]="yes", [Access_Indicator5]&lt;=[Access_Indicator6]),"Basic","Limited"))))</f>
        <v>Limited</v>
      </c>
      <c r="X526" s="133" t="str">
        <f>IF([Use_Indicator1]="", "Fill in data", IF([Use_Indicator1]="All", "Improved", IF([Use_Indicator1]="Some", "Basic", IF([Use_Indicator1]="No use", "No Service"))))</f>
        <v>Improved</v>
      </c>
      <c r="Y526" s="134" t="s">
        <v>1601</v>
      </c>
      <c r="Z526" s="134" t="str">
        <f>IF(S526="No data", "No Data", IF([Reliability_Indicator2]="Yes","No Service", IF(S526="Routine", "Improved", IF(S526="Unreliable", "Basic", IF(S526="No O&amp;M", "No service")))))</f>
        <v>No service</v>
      </c>
      <c r="AA526" s="133" t="str">
        <f>IF([EnvPro_Indicator1]="", "Fill in data", IF([EnvPro_Indicator1]="Significant pollution", "No service", IF(AND([EnvPro_Indicator1]="Not polluting groundwater &amp; not untreated in river", [EnvPro_Indicator2]="No"),"Basic", IF([EnvPro_Indicator2]="Yes", "Improved"))))</f>
        <v>Basic</v>
      </c>
      <c r="AB526" s="134" t="str">
        <f t="shared" si="8"/>
        <v>No Service</v>
      </c>
      <c r="AC526" s="134" t="str">
        <f>IF(OR(San[[#This Row],[Access_SL1]]="No data",San[[#This Row],[Use_SL1]]="No data",San[[#This Row],[Reliability_SL1]]="No data",San[[#This Row],[EnvPro_SL1]]="No data"),"Incomplete", "Complete")</f>
        <v>Complete</v>
      </c>
      <c r="AD526" s="176">
        <v>44.830530513507256</v>
      </c>
      <c r="AE526" s="176">
        <v>0</v>
      </c>
      <c r="AF526" s="136">
        <v>4.8245672868404226</v>
      </c>
      <c r="AG526" s="136">
        <v>41.39541466176054</v>
      </c>
      <c r="AH526" s="136">
        <v>0</v>
      </c>
      <c r="AW526" s="1">
        <f>IFERROR(VLOOKUP(San[[#This Row],[Access_SL1]],$AS$5:$AT$8,2,FALSE),"Error")</f>
        <v>1</v>
      </c>
      <c r="AX526" s="1">
        <f>IFERROR(VLOOKUP(San[[#This Row],[Use_SL1]],$AS$5:$AT$8,2,FALSE),"Error")</f>
        <v>3</v>
      </c>
      <c r="AY526" s="1" t="str">
        <f>IFERROR(VLOOKUP(San[[#This Row],[Use_SL2]],$AS$5:$AT$8,2,FALSE),"Error")</f>
        <v>Error</v>
      </c>
      <c r="AZ526" s="1">
        <f>IFERROR(VLOOKUP(San[[#This Row],[Reliability_SL1]],$AS$5:$AT$8,2,FALSE),"Error")</f>
        <v>0</v>
      </c>
      <c r="BA526" s="1">
        <f>IFERROR(VLOOKUP(San[[#This Row],[EnvPro_SL1]],$AS$5:$AT$8,2,FALSE),"Error")</f>
        <v>2</v>
      </c>
    </row>
    <row r="527" spans="2:53">
      <c r="B527" s="133" t="s">
        <v>840</v>
      </c>
      <c r="C527" s="171" t="s">
        <v>1650</v>
      </c>
      <c r="D527" s="171" t="s">
        <v>1646</v>
      </c>
      <c r="E527" s="171" t="s">
        <v>262</v>
      </c>
      <c r="F527" s="172" t="s">
        <v>1640</v>
      </c>
      <c r="G527" s="173" t="s">
        <v>1991</v>
      </c>
      <c r="H527" s="50" t="s">
        <v>1783</v>
      </c>
      <c r="I527" s="50" t="s">
        <v>18</v>
      </c>
      <c r="J527" s="133" t="s">
        <v>1774</v>
      </c>
      <c r="K527" s="50" t="s">
        <v>1754</v>
      </c>
      <c r="L527" s="50" t="s">
        <v>1776</v>
      </c>
      <c r="M527" s="133" t="s">
        <v>1752</v>
      </c>
      <c r="N527" s="133" t="s">
        <v>1601</v>
      </c>
      <c r="O527" s="133" t="s">
        <v>1601</v>
      </c>
      <c r="P527" s="133" t="s">
        <v>1601</v>
      </c>
      <c r="Q527" s="133" t="s">
        <v>1755</v>
      </c>
      <c r="R527" s="142" t="s">
        <v>1601</v>
      </c>
      <c r="S527" s="174" t="s">
        <v>1601</v>
      </c>
      <c r="T527" s="175" t="s">
        <v>1752</v>
      </c>
      <c r="U527" s="133" t="s">
        <v>1756</v>
      </c>
      <c r="V527" s="133" t="s">
        <v>1754</v>
      </c>
      <c r="W527" s="133" t="str">
        <f>IF([Access_Indicator2]="Yes","No service",IF([Access_Indicator3]="Available", "Improved",IF([Access_Indicator4]="No", "Limited",IF(AND([Access_Indicator4]="yes", [Access_Indicator5]&lt;=[Access_Indicator6]),"Basic","Limited"))))</f>
        <v>Improved</v>
      </c>
      <c r="X527" s="133" t="str">
        <f>IF([Use_Indicator1]="", "Fill in data", IF([Use_Indicator1]="All", "Improved", IF([Use_Indicator1]="Some", "Basic", IF([Use_Indicator1]="No use", "No Service"))))</f>
        <v>Improved</v>
      </c>
      <c r="Y527" s="134" t="s">
        <v>1601</v>
      </c>
      <c r="Z527" s="134" t="str">
        <f>IF(S527="No data", "No Data", IF([Reliability_Indicator2]="Yes","No Service", IF(S527="Routine", "Improved", IF(S527="Unreliable", "Basic", IF(S527="No O&amp;M", "No service")))))</f>
        <v>No Data</v>
      </c>
      <c r="AA527" s="133" t="str">
        <f>IF([EnvPro_Indicator1]="", "Fill in data", IF([EnvPro_Indicator1]="Significant pollution", "No service", IF(AND([EnvPro_Indicator1]="Not polluting groundwater &amp; not untreated in river", [EnvPro_Indicator2]="No"),"Basic", IF([EnvPro_Indicator2]="Yes", "Improved"))))</f>
        <v>Basic</v>
      </c>
      <c r="AB527" s="134" t="str">
        <f t="shared" si="8"/>
        <v>Basic</v>
      </c>
      <c r="AC527" s="134" t="str">
        <f>IF(OR(San[[#This Row],[Access_SL1]]="No data",San[[#This Row],[Use_SL1]]="No data",San[[#This Row],[Reliability_SL1]]="No data",San[[#This Row],[EnvPro_SL1]]="No data"),"Incomplete", "Complete")</f>
        <v>Incomplete</v>
      </c>
      <c r="AD527" s="176">
        <v>44.830530513507256</v>
      </c>
      <c r="AE527" s="176">
        <v>0</v>
      </c>
      <c r="AF527" s="136">
        <v>4.8245672868404226</v>
      </c>
      <c r="AG527" s="136">
        <v>121.42654967449759</v>
      </c>
      <c r="AH527" s="136" t="s">
        <v>1601</v>
      </c>
      <c r="AW527" s="1">
        <f>IFERROR(VLOOKUP(San[[#This Row],[Access_SL1]],$AS$5:$AT$8,2,FALSE),"Error")</f>
        <v>3</v>
      </c>
      <c r="AX527" s="1">
        <f>IFERROR(VLOOKUP(San[[#This Row],[Use_SL1]],$AS$5:$AT$8,2,FALSE),"Error")</f>
        <v>3</v>
      </c>
      <c r="AY527" s="1" t="str">
        <f>IFERROR(VLOOKUP(San[[#This Row],[Use_SL2]],$AS$5:$AT$8,2,FALSE),"Error")</f>
        <v>Error</v>
      </c>
      <c r="AZ527" s="1" t="str">
        <f>IFERROR(VLOOKUP(San[[#This Row],[Reliability_SL1]],$AS$5:$AT$8,2,FALSE),"Error")</f>
        <v>Error</v>
      </c>
      <c r="BA527" s="1">
        <f>IFERROR(VLOOKUP(San[[#This Row],[EnvPro_SL1]],$AS$5:$AT$8,2,FALSE),"Error")</f>
        <v>2</v>
      </c>
    </row>
    <row r="528" spans="2:53">
      <c r="B528" s="133" t="s">
        <v>841</v>
      </c>
      <c r="C528" s="171" t="s">
        <v>1650</v>
      </c>
      <c r="D528" s="171" t="s">
        <v>1646</v>
      </c>
      <c r="E528" s="171" t="s">
        <v>262</v>
      </c>
      <c r="F528" s="172" t="s">
        <v>1640</v>
      </c>
      <c r="G528" s="173" t="s">
        <v>1992</v>
      </c>
      <c r="H528" s="50" t="s">
        <v>1783</v>
      </c>
      <c r="I528" s="50" t="s">
        <v>18</v>
      </c>
      <c r="J528" s="133" t="s">
        <v>1774</v>
      </c>
      <c r="K528" s="50" t="s">
        <v>1754</v>
      </c>
      <c r="L528" s="50" t="s">
        <v>1776</v>
      </c>
      <c r="M528" s="133" t="s">
        <v>1752</v>
      </c>
      <c r="N528" s="133" t="s">
        <v>1601</v>
      </c>
      <c r="O528" s="133" t="s">
        <v>1601</v>
      </c>
      <c r="P528" s="133" t="s">
        <v>1601</v>
      </c>
      <c r="Q528" s="133" t="s">
        <v>1755</v>
      </c>
      <c r="R528" s="142" t="s">
        <v>1601</v>
      </c>
      <c r="S528" s="174" t="s">
        <v>1908</v>
      </c>
      <c r="T528" s="175" t="s">
        <v>1754</v>
      </c>
      <c r="U528" s="133" t="s">
        <v>1756</v>
      </c>
      <c r="V528" s="133" t="s">
        <v>1754</v>
      </c>
      <c r="W528" s="133" t="str">
        <f>IF([Access_Indicator2]="Yes","No service",IF([Access_Indicator3]="Available", "Improved",IF([Access_Indicator4]="No", "Limited",IF(AND([Access_Indicator4]="yes", [Access_Indicator5]&lt;=[Access_Indicator6]),"Basic","Limited"))))</f>
        <v>Improved</v>
      </c>
      <c r="X528" s="133" t="str">
        <f>IF([Use_Indicator1]="", "Fill in data", IF([Use_Indicator1]="All", "Improved", IF([Use_Indicator1]="Some", "Basic", IF([Use_Indicator1]="No use", "No Service"))))</f>
        <v>Improved</v>
      </c>
      <c r="Y528" s="134" t="s">
        <v>1601</v>
      </c>
      <c r="Z528" s="134" t="str">
        <f>IF(S528="No data", "No Data", IF([Reliability_Indicator2]="Yes","No Service", IF(S528="Routine", "Improved", IF(S528="Unreliable", "Basic", IF(S528="No O&amp;M", "No service")))))</f>
        <v>Basic</v>
      </c>
      <c r="AA528" s="133" t="str">
        <f>IF([EnvPro_Indicator1]="", "Fill in data", IF([EnvPro_Indicator1]="Significant pollution", "No service", IF(AND([EnvPro_Indicator1]="Not polluting groundwater &amp; not untreated in river", [EnvPro_Indicator2]="No"),"Basic", IF([EnvPro_Indicator2]="Yes", "Improved"))))</f>
        <v>Basic</v>
      </c>
      <c r="AB528" s="134" t="str">
        <f t="shared" si="8"/>
        <v>Basic</v>
      </c>
      <c r="AC528" s="134" t="str">
        <f>IF(OR(San[[#This Row],[Access_SL1]]="No data",San[[#This Row],[Use_SL1]]="No data",San[[#This Row],[Reliability_SL1]]="No data",San[[#This Row],[EnvPro_SL1]]="No data"),"Incomplete", "Complete")</f>
        <v>Complete</v>
      </c>
      <c r="AD528" s="176">
        <v>44.830530513507256</v>
      </c>
      <c r="AE528" s="176">
        <v>0</v>
      </c>
      <c r="AF528" s="136">
        <v>4.8245672868404226</v>
      </c>
      <c r="AG528" s="136">
        <v>18.397962071893573</v>
      </c>
      <c r="AH528" s="136">
        <v>8.4913671101047274</v>
      </c>
      <c r="AW528" s="1">
        <f>IFERROR(VLOOKUP(San[[#This Row],[Access_SL1]],$AS$5:$AT$8,2,FALSE),"Error")</f>
        <v>3</v>
      </c>
      <c r="AX528" s="1">
        <f>IFERROR(VLOOKUP(San[[#This Row],[Use_SL1]],$AS$5:$AT$8,2,FALSE),"Error")</f>
        <v>3</v>
      </c>
      <c r="AY528" s="1" t="str">
        <f>IFERROR(VLOOKUP(San[[#This Row],[Use_SL2]],$AS$5:$AT$8,2,FALSE),"Error")</f>
        <v>Error</v>
      </c>
      <c r="AZ528" s="1">
        <f>IFERROR(VLOOKUP(San[[#This Row],[Reliability_SL1]],$AS$5:$AT$8,2,FALSE),"Error")</f>
        <v>2</v>
      </c>
      <c r="BA528" s="1">
        <f>IFERROR(VLOOKUP(San[[#This Row],[EnvPro_SL1]],$AS$5:$AT$8,2,FALSE),"Error")</f>
        <v>2</v>
      </c>
    </row>
    <row r="529" spans="2:53">
      <c r="B529" s="133" t="s">
        <v>842</v>
      </c>
      <c r="C529" s="171" t="s">
        <v>1650</v>
      </c>
      <c r="D529" s="171" t="s">
        <v>1646</v>
      </c>
      <c r="E529" s="171" t="s">
        <v>262</v>
      </c>
      <c r="F529" s="172" t="s">
        <v>1640</v>
      </c>
      <c r="G529" s="173" t="s">
        <v>1993</v>
      </c>
      <c r="H529" s="50" t="s">
        <v>1786</v>
      </c>
      <c r="I529" s="50" t="s">
        <v>18</v>
      </c>
      <c r="J529" s="133" t="s">
        <v>1774</v>
      </c>
      <c r="K529" s="50" t="s">
        <v>1754</v>
      </c>
      <c r="L529" s="50" t="s">
        <v>1776</v>
      </c>
      <c r="M529" s="133" t="s">
        <v>1752</v>
      </c>
      <c r="N529" s="133" t="s">
        <v>1601</v>
      </c>
      <c r="O529" s="133" t="s">
        <v>1601</v>
      </c>
      <c r="P529" s="133" t="s">
        <v>1601</v>
      </c>
      <c r="Q529" s="133" t="s">
        <v>1768</v>
      </c>
      <c r="R529" s="142" t="s">
        <v>1601</v>
      </c>
      <c r="S529" s="174" t="s">
        <v>1777</v>
      </c>
      <c r="T529" s="175" t="s">
        <v>1752</v>
      </c>
      <c r="U529" s="133" t="s">
        <v>1756</v>
      </c>
      <c r="V529" s="133" t="s">
        <v>1754</v>
      </c>
      <c r="W529" s="133" t="str">
        <f>IF([Access_Indicator2]="Yes","No service",IF([Access_Indicator3]="Available", "Improved",IF([Access_Indicator4]="No", "Limited",IF(AND([Access_Indicator4]="yes", [Access_Indicator5]&lt;=[Access_Indicator6]),"Basic","Limited"))))</f>
        <v>Improved</v>
      </c>
      <c r="X529" s="133" t="str">
        <f>IF([Use_Indicator1]="", "Fill in data", IF([Use_Indicator1]="All", "Improved", IF([Use_Indicator1]="Some", "Basic", IF([Use_Indicator1]="No use", "No Service"))))</f>
        <v>Basic</v>
      </c>
      <c r="Y529" s="134" t="s">
        <v>1601</v>
      </c>
      <c r="Z529" s="134" t="str">
        <f>IF(S529="No data", "No Data", IF([Reliability_Indicator2]="Yes","No Service", IF(S529="Routine", "Improved", IF(S529="Unreliable", "Basic", IF(S529="No O&amp;M", "No service")))))</f>
        <v>No Service</v>
      </c>
      <c r="AA529" s="133" t="str">
        <f>IF([EnvPro_Indicator1]="", "Fill in data", IF([EnvPro_Indicator1]="Significant pollution", "No service", IF(AND([EnvPro_Indicator1]="Not polluting groundwater &amp; not untreated in river", [EnvPro_Indicator2]="No"),"Basic", IF([EnvPro_Indicator2]="Yes", "Improved"))))</f>
        <v>Basic</v>
      </c>
      <c r="AB529" s="134" t="str">
        <f t="shared" si="8"/>
        <v>No Service</v>
      </c>
      <c r="AC529" s="134" t="str">
        <f>IF(OR(San[[#This Row],[Access_SL1]]="No data",San[[#This Row],[Use_SL1]]="No data",San[[#This Row],[Reliability_SL1]]="No data",San[[#This Row],[EnvPro_SL1]]="No data"),"Incomplete", "Complete")</f>
        <v>Complete</v>
      </c>
      <c r="AD529" s="176">
        <v>44.830530513507256</v>
      </c>
      <c r="AE529" s="176">
        <v>0</v>
      </c>
      <c r="AF529" s="136">
        <v>4.8245672868404226</v>
      </c>
      <c r="AG529" s="136">
        <v>12.265308047929052</v>
      </c>
      <c r="AH529" s="136" t="s">
        <v>1601</v>
      </c>
      <c r="AW529" s="1">
        <f>IFERROR(VLOOKUP(San[[#This Row],[Access_SL1]],$AS$5:$AT$8,2,FALSE),"Error")</f>
        <v>3</v>
      </c>
      <c r="AX529" s="1">
        <f>IFERROR(VLOOKUP(San[[#This Row],[Use_SL1]],$AS$5:$AT$8,2,FALSE),"Error")</f>
        <v>2</v>
      </c>
      <c r="AY529" s="1" t="str">
        <f>IFERROR(VLOOKUP(San[[#This Row],[Use_SL2]],$AS$5:$AT$8,2,FALSE),"Error")</f>
        <v>Error</v>
      </c>
      <c r="AZ529" s="1">
        <f>IFERROR(VLOOKUP(San[[#This Row],[Reliability_SL1]],$AS$5:$AT$8,2,FALSE),"Error")</f>
        <v>0</v>
      </c>
      <c r="BA529" s="1">
        <f>IFERROR(VLOOKUP(San[[#This Row],[EnvPro_SL1]],$AS$5:$AT$8,2,FALSE),"Error")</f>
        <v>2</v>
      </c>
    </row>
    <row r="530" spans="2:53">
      <c r="B530" s="133" t="s">
        <v>843</v>
      </c>
      <c r="C530" s="171" t="s">
        <v>1650</v>
      </c>
      <c r="D530" s="171" t="s">
        <v>1646</v>
      </c>
      <c r="E530" s="171" t="s">
        <v>262</v>
      </c>
      <c r="F530" s="172" t="s">
        <v>1640</v>
      </c>
      <c r="G530" s="173" t="s">
        <v>1994</v>
      </c>
      <c r="H530" s="50" t="s">
        <v>1783</v>
      </c>
      <c r="I530" s="50" t="s">
        <v>18</v>
      </c>
      <c r="J530" s="133" t="s">
        <v>1772</v>
      </c>
      <c r="K530" s="50" t="s">
        <v>1754</v>
      </c>
      <c r="L530" s="50" t="s">
        <v>1753</v>
      </c>
      <c r="M530" s="133" t="s">
        <v>1754</v>
      </c>
      <c r="N530" s="133" t="s">
        <v>1601</v>
      </c>
      <c r="O530" s="133" t="s">
        <v>1601</v>
      </c>
      <c r="P530" s="133" t="s">
        <v>1601</v>
      </c>
      <c r="Q530" s="133" t="s">
        <v>1755</v>
      </c>
      <c r="R530" s="142" t="s">
        <v>1601</v>
      </c>
      <c r="S530" s="174" t="s">
        <v>1601</v>
      </c>
      <c r="T530" s="175" t="s">
        <v>1752</v>
      </c>
      <c r="U530" s="133" t="s">
        <v>1756</v>
      </c>
      <c r="V530" s="133" t="s">
        <v>1754</v>
      </c>
      <c r="W530" s="133" t="str">
        <f>IF([Access_Indicator2]="Yes","No service",IF([Access_Indicator3]="Available", "Improved",IF([Access_Indicator4]="No", "Limited",IF(AND([Access_Indicator4]="yes", [Access_Indicator5]&lt;=[Access_Indicator6]),"Basic","Limited"))))</f>
        <v>Limited</v>
      </c>
      <c r="X530" s="133" t="str">
        <f>IF([Use_Indicator1]="", "Fill in data", IF([Use_Indicator1]="All", "Improved", IF([Use_Indicator1]="Some", "Basic", IF([Use_Indicator1]="No use", "No Service"))))</f>
        <v>Improved</v>
      </c>
      <c r="Y530" s="134" t="s">
        <v>1601</v>
      </c>
      <c r="Z530" s="134" t="str">
        <f>IF(S530="No data", "No Data", IF([Reliability_Indicator2]="Yes","No Service", IF(S530="Routine", "Improved", IF(S530="Unreliable", "Basic", IF(S530="No O&amp;M", "No service")))))</f>
        <v>No Data</v>
      </c>
      <c r="AA530" s="133" t="str">
        <f>IF([EnvPro_Indicator1]="", "Fill in data", IF([EnvPro_Indicator1]="Significant pollution", "No service", IF(AND([EnvPro_Indicator1]="Not polluting groundwater &amp; not untreated in river", [EnvPro_Indicator2]="No"),"Basic", IF([EnvPro_Indicator2]="Yes", "Improved"))))</f>
        <v>Basic</v>
      </c>
      <c r="AB530" s="134" t="str">
        <f t="shared" si="8"/>
        <v>Limited</v>
      </c>
      <c r="AC530" s="134" t="str">
        <f>IF(OR(San[[#This Row],[Access_SL1]]="No data",San[[#This Row],[Use_SL1]]="No data",San[[#This Row],[Reliability_SL1]]="No data",San[[#This Row],[EnvPro_SL1]]="No data"),"Incomplete", "Complete")</f>
        <v>Incomplete</v>
      </c>
      <c r="AD530" s="176">
        <v>44.830530513507256</v>
      </c>
      <c r="AE530" s="176">
        <v>0</v>
      </c>
      <c r="AF530" s="136">
        <v>4.8245672868404226</v>
      </c>
      <c r="AG530" s="136">
        <v>110.38777243136146</v>
      </c>
      <c r="AH530" s="136" t="s">
        <v>1601</v>
      </c>
      <c r="AW530" s="1">
        <f>IFERROR(VLOOKUP(San[[#This Row],[Access_SL1]],$AS$5:$AT$8,2,FALSE),"Error")</f>
        <v>1</v>
      </c>
      <c r="AX530" s="1">
        <f>IFERROR(VLOOKUP(San[[#This Row],[Use_SL1]],$AS$5:$AT$8,2,FALSE),"Error")</f>
        <v>3</v>
      </c>
      <c r="AY530" s="1" t="str">
        <f>IFERROR(VLOOKUP(San[[#This Row],[Use_SL2]],$AS$5:$AT$8,2,FALSE),"Error")</f>
        <v>Error</v>
      </c>
      <c r="AZ530" s="1" t="str">
        <f>IFERROR(VLOOKUP(San[[#This Row],[Reliability_SL1]],$AS$5:$AT$8,2,FALSE),"Error")</f>
        <v>Error</v>
      </c>
      <c r="BA530" s="1">
        <f>IFERROR(VLOOKUP(San[[#This Row],[EnvPro_SL1]],$AS$5:$AT$8,2,FALSE),"Error")</f>
        <v>2</v>
      </c>
    </row>
    <row r="531" spans="2:53">
      <c r="B531" s="133" t="s">
        <v>844</v>
      </c>
      <c r="C531" s="171" t="s">
        <v>1650</v>
      </c>
      <c r="D531" s="171" t="s">
        <v>1646</v>
      </c>
      <c r="E531" s="171" t="s">
        <v>262</v>
      </c>
      <c r="F531" s="172" t="s">
        <v>1640</v>
      </c>
      <c r="G531" s="173" t="s">
        <v>1995</v>
      </c>
      <c r="H531" s="50" t="s">
        <v>1783</v>
      </c>
      <c r="I531" s="50" t="s">
        <v>18</v>
      </c>
      <c r="J531" s="133" t="s">
        <v>1772</v>
      </c>
      <c r="K531" s="50" t="s">
        <v>1754</v>
      </c>
      <c r="L531" s="50" t="s">
        <v>1753</v>
      </c>
      <c r="M531" s="133" t="s">
        <v>1754</v>
      </c>
      <c r="N531" s="133" t="s">
        <v>1601</v>
      </c>
      <c r="O531" s="133" t="s">
        <v>1601</v>
      </c>
      <c r="P531" s="133" t="s">
        <v>1601</v>
      </c>
      <c r="Q531" s="133" t="s">
        <v>1755</v>
      </c>
      <c r="R531" s="142" t="s">
        <v>1601</v>
      </c>
      <c r="S531" s="174" t="s">
        <v>1601</v>
      </c>
      <c r="T531" s="175" t="s">
        <v>1754</v>
      </c>
      <c r="U531" s="133" t="s">
        <v>1756</v>
      </c>
      <c r="V531" s="133" t="s">
        <v>1754</v>
      </c>
      <c r="W531" s="133" t="str">
        <f>IF([Access_Indicator2]="Yes","No service",IF([Access_Indicator3]="Available", "Improved",IF([Access_Indicator4]="No", "Limited",IF(AND([Access_Indicator4]="yes", [Access_Indicator5]&lt;=[Access_Indicator6]),"Basic","Limited"))))</f>
        <v>Limited</v>
      </c>
      <c r="X531" s="133" t="str">
        <f>IF([Use_Indicator1]="", "Fill in data", IF([Use_Indicator1]="All", "Improved", IF([Use_Indicator1]="Some", "Basic", IF([Use_Indicator1]="No use", "No Service"))))</f>
        <v>Improved</v>
      </c>
      <c r="Y531" s="134" t="s">
        <v>1601</v>
      </c>
      <c r="Z531" s="134" t="str">
        <f>IF(S531="No data", "No Data", IF([Reliability_Indicator2]="Yes","No Service", IF(S531="Routine", "Improved", IF(S531="Unreliable", "Basic", IF(S531="No O&amp;M", "No service")))))</f>
        <v>No Data</v>
      </c>
      <c r="AA531" s="133" t="str">
        <f>IF([EnvPro_Indicator1]="", "Fill in data", IF([EnvPro_Indicator1]="Significant pollution", "No service", IF(AND([EnvPro_Indicator1]="Not polluting groundwater &amp; not untreated in river", [EnvPro_Indicator2]="No"),"Basic", IF([EnvPro_Indicator2]="Yes", "Improved"))))</f>
        <v>Basic</v>
      </c>
      <c r="AB531" s="134" t="str">
        <f t="shared" si="8"/>
        <v>Limited</v>
      </c>
      <c r="AC531" s="134" t="str">
        <f>IF(OR(San[[#This Row],[Access_SL1]]="No data",San[[#This Row],[Use_SL1]]="No data",San[[#This Row],[Reliability_SL1]]="No data",San[[#This Row],[EnvPro_SL1]]="No data"),"Incomplete", "Complete")</f>
        <v>Incomplete</v>
      </c>
      <c r="AD531" s="176">
        <v>44.830530513507256</v>
      </c>
      <c r="AE531" s="176">
        <v>0</v>
      </c>
      <c r="AF531" s="136">
        <v>4.8245672868404226</v>
      </c>
      <c r="AG531" s="136">
        <v>62.553071044438148</v>
      </c>
      <c r="AH531" s="136" t="s">
        <v>1601</v>
      </c>
      <c r="AW531" s="1">
        <f>IFERROR(VLOOKUP(San[[#This Row],[Access_SL1]],$AS$5:$AT$8,2,FALSE),"Error")</f>
        <v>1</v>
      </c>
      <c r="AX531" s="1">
        <f>IFERROR(VLOOKUP(San[[#This Row],[Use_SL1]],$AS$5:$AT$8,2,FALSE),"Error")</f>
        <v>3</v>
      </c>
      <c r="AY531" s="1" t="str">
        <f>IFERROR(VLOOKUP(San[[#This Row],[Use_SL2]],$AS$5:$AT$8,2,FALSE),"Error")</f>
        <v>Error</v>
      </c>
      <c r="AZ531" s="1" t="str">
        <f>IFERROR(VLOOKUP(San[[#This Row],[Reliability_SL1]],$AS$5:$AT$8,2,FALSE),"Error")</f>
        <v>Error</v>
      </c>
      <c r="BA531" s="1">
        <f>IFERROR(VLOOKUP(San[[#This Row],[EnvPro_SL1]],$AS$5:$AT$8,2,FALSE),"Error")</f>
        <v>2</v>
      </c>
    </row>
    <row r="532" spans="2:53">
      <c r="B532" s="133" t="s">
        <v>820</v>
      </c>
      <c r="C532" s="171" t="s">
        <v>1650</v>
      </c>
      <c r="D532" s="171" t="s">
        <v>1646</v>
      </c>
      <c r="E532" s="171" t="s">
        <v>262</v>
      </c>
      <c r="F532" s="172" t="s">
        <v>1640</v>
      </c>
      <c r="G532" s="173" t="s">
        <v>1971</v>
      </c>
      <c r="H532" s="50" t="s">
        <v>1783</v>
      </c>
      <c r="I532" s="50" t="s">
        <v>18</v>
      </c>
      <c r="J532" s="133" t="s">
        <v>1772</v>
      </c>
      <c r="K532" s="50" t="s">
        <v>1754</v>
      </c>
      <c r="L532" s="50" t="s">
        <v>1753</v>
      </c>
      <c r="M532" s="133" t="s">
        <v>1754</v>
      </c>
      <c r="N532" s="133" t="s">
        <v>1601</v>
      </c>
      <c r="O532" s="133" t="s">
        <v>1601</v>
      </c>
      <c r="P532" s="133" t="s">
        <v>1601</v>
      </c>
      <c r="Q532" s="133" t="s">
        <v>1755</v>
      </c>
      <c r="R532" s="142" t="s">
        <v>1601</v>
      </c>
      <c r="S532" s="174" t="s">
        <v>1601</v>
      </c>
      <c r="T532" s="175" t="s">
        <v>1754</v>
      </c>
      <c r="U532" s="133" t="s">
        <v>1756</v>
      </c>
      <c r="V532" s="133" t="s">
        <v>1754</v>
      </c>
      <c r="W532" s="133" t="str">
        <f>IF([Access_Indicator2]="Yes","No service",IF([Access_Indicator3]="Available", "Improved",IF([Access_Indicator4]="No", "Limited",IF(AND([Access_Indicator4]="yes", [Access_Indicator5]&lt;=[Access_Indicator6]),"Basic","Limited"))))</f>
        <v>Limited</v>
      </c>
      <c r="X532" s="133" t="str">
        <f>IF([Use_Indicator1]="", "Fill in data", IF([Use_Indicator1]="All", "Improved", IF([Use_Indicator1]="Some", "Basic", IF([Use_Indicator1]="No use", "No Service"))))</f>
        <v>Improved</v>
      </c>
      <c r="Y532" s="134" t="s">
        <v>1601</v>
      </c>
      <c r="Z532" s="134" t="str">
        <f>IF(S532="No data", "No Data", IF([Reliability_Indicator2]="Yes","No Service", IF(S532="Routine", "Improved", IF(S532="Unreliable", "Basic", IF(S532="No O&amp;M", "No service")))))</f>
        <v>No Data</v>
      </c>
      <c r="AA532" s="133" t="str">
        <f>IF([EnvPro_Indicator1]="", "Fill in data", IF([EnvPro_Indicator1]="Significant pollution", "No service", IF(AND([EnvPro_Indicator1]="Not polluting groundwater &amp; not untreated in river", [EnvPro_Indicator2]="No"),"Basic", IF([EnvPro_Indicator2]="Yes", "Improved"))))</f>
        <v>Basic</v>
      </c>
      <c r="AB532" s="134" t="str">
        <f t="shared" si="8"/>
        <v>Limited</v>
      </c>
      <c r="AC532" s="134" t="str">
        <f>IF(OR(San[[#This Row],[Access_SL1]]="No data",San[[#This Row],[Use_SL1]]="No data",San[[#This Row],[Reliability_SL1]]="No data",San[[#This Row],[EnvPro_SL1]]="No data"),"Incomplete", "Complete")</f>
        <v>Incomplete</v>
      </c>
      <c r="AD532" s="176">
        <v>44.830530513507256</v>
      </c>
      <c r="AE532" s="176">
        <v>0</v>
      </c>
      <c r="AF532" s="136">
        <v>4.8245672868404226</v>
      </c>
      <c r="AG532" s="136">
        <v>79.111236909142363</v>
      </c>
      <c r="AH532" s="136" t="s">
        <v>1601</v>
      </c>
      <c r="AW532" s="1">
        <f>IFERROR(VLOOKUP(San[[#This Row],[Access_SL1]],$AS$5:$AT$8,2,FALSE),"Error")</f>
        <v>1</v>
      </c>
      <c r="AX532" s="1">
        <f>IFERROR(VLOOKUP(San[[#This Row],[Use_SL1]],$AS$5:$AT$8,2,FALSE),"Error")</f>
        <v>3</v>
      </c>
      <c r="AY532" s="1" t="str">
        <f>IFERROR(VLOOKUP(San[[#This Row],[Use_SL2]],$AS$5:$AT$8,2,FALSE),"Error")</f>
        <v>Error</v>
      </c>
      <c r="AZ532" s="1" t="str">
        <f>IFERROR(VLOOKUP(San[[#This Row],[Reliability_SL1]],$AS$5:$AT$8,2,FALSE),"Error")</f>
        <v>Error</v>
      </c>
      <c r="BA532" s="1">
        <f>IFERROR(VLOOKUP(San[[#This Row],[EnvPro_SL1]],$AS$5:$AT$8,2,FALSE),"Error")</f>
        <v>2</v>
      </c>
    </row>
    <row r="533" spans="2:53">
      <c r="B533" s="133" t="s">
        <v>845</v>
      </c>
      <c r="C533" s="171" t="s">
        <v>1650</v>
      </c>
      <c r="D533" s="171" t="s">
        <v>1646</v>
      </c>
      <c r="E533" s="171" t="s">
        <v>262</v>
      </c>
      <c r="F533" s="172" t="s">
        <v>1640</v>
      </c>
      <c r="G533" s="173" t="s">
        <v>1996</v>
      </c>
      <c r="H533" s="50" t="s">
        <v>1783</v>
      </c>
      <c r="I533" s="50" t="s">
        <v>18</v>
      </c>
      <c r="J533" s="133" t="s">
        <v>1772</v>
      </c>
      <c r="K533" s="50" t="s">
        <v>1754</v>
      </c>
      <c r="L533" s="50" t="s">
        <v>1753</v>
      </c>
      <c r="M533" s="133" t="s">
        <v>1754</v>
      </c>
      <c r="N533" s="133" t="s">
        <v>1601</v>
      </c>
      <c r="O533" s="133" t="s">
        <v>1601</v>
      </c>
      <c r="P533" s="133" t="s">
        <v>1601</v>
      </c>
      <c r="Q533" s="133" t="s">
        <v>1755</v>
      </c>
      <c r="R533" s="142" t="s">
        <v>1601</v>
      </c>
      <c r="S533" s="174" t="s">
        <v>1601</v>
      </c>
      <c r="T533" s="175" t="s">
        <v>1754</v>
      </c>
      <c r="U533" s="133" t="s">
        <v>1756</v>
      </c>
      <c r="V533" s="133" t="s">
        <v>1754</v>
      </c>
      <c r="W533" s="133" t="str">
        <f>IF([Access_Indicator2]="Yes","No service",IF([Access_Indicator3]="Available", "Improved",IF([Access_Indicator4]="No", "Limited",IF(AND([Access_Indicator4]="yes", [Access_Indicator5]&lt;=[Access_Indicator6]),"Basic","Limited"))))</f>
        <v>Limited</v>
      </c>
      <c r="X533" s="133" t="str">
        <f>IF([Use_Indicator1]="", "Fill in data", IF([Use_Indicator1]="All", "Improved", IF([Use_Indicator1]="Some", "Basic", IF([Use_Indicator1]="No use", "No Service"))))</f>
        <v>Improved</v>
      </c>
      <c r="Y533" s="134" t="s">
        <v>1601</v>
      </c>
      <c r="Z533" s="134" t="str">
        <f>IF(S533="No data", "No Data", IF([Reliability_Indicator2]="Yes","No Service", IF(S533="Routine", "Improved", IF(S533="Unreliable", "Basic", IF(S533="No O&amp;M", "No service")))))</f>
        <v>No Data</v>
      </c>
      <c r="AA533" s="133" t="str">
        <f>IF([EnvPro_Indicator1]="", "Fill in data", IF([EnvPro_Indicator1]="Significant pollution", "No service", IF(AND([EnvPro_Indicator1]="Not polluting groundwater &amp; not untreated in river", [EnvPro_Indicator2]="No"),"Basic", IF([EnvPro_Indicator2]="Yes", "Improved"))))</f>
        <v>Basic</v>
      </c>
      <c r="AB533" s="134" t="str">
        <f t="shared" si="8"/>
        <v>Limited</v>
      </c>
      <c r="AC533" s="134" t="str">
        <f>IF(OR(San[[#This Row],[Access_SL1]]="No data",San[[#This Row],[Use_SL1]]="No data",San[[#This Row],[Reliability_SL1]]="No data",San[[#This Row],[EnvPro_SL1]]="No data"),"Incomplete", "Complete")</f>
        <v>Incomplete</v>
      </c>
      <c r="AD533" s="176">
        <v>44.830530513507256</v>
      </c>
      <c r="AE533" s="176">
        <v>0</v>
      </c>
      <c r="AF533" s="136">
        <v>4.8245672868404226</v>
      </c>
      <c r="AG533" s="136">
        <v>85.243890933106897</v>
      </c>
      <c r="AH533" s="136" t="s">
        <v>1601</v>
      </c>
      <c r="AW533" s="1">
        <f>IFERROR(VLOOKUP(San[[#This Row],[Access_SL1]],$AS$5:$AT$8,2,FALSE),"Error")</f>
        <v>1</v>
      </c>
      <c r="AX533" s="1">
        <f>IFERROR(VLOOKUP(San[[#This Row],[Use_SL1]],$AS$5:$AT$8,2,FALSE),"Error")</f>
        <v>3</v>
      </c>
      <c r="AY533" s="1" t="str">
        <f>IFERROR(VLOOKUP(San[[#This Row],[Use_SL2]],$AS$5:$AT$8,2,FALSE),"Error")</f>
        <v>Error</v>
      </c>
      <c r="AZ533" s="1" t="str">
        <f>IFERROR(VLOOKUP(San[[#This Row],[Reliability_SL1]],$AS$5:$AT$8,2,FALSE),"Error")</f>
        <v>Error</v>
      </c>
      <c r="BA533" s="1">
        <f>IFERROR(VLOOKUP(San[[#This Row],[EnvPro_SL1]],$AS$5:$AT$8,2,FALSE),"Error")</f>
        <v>2</v>
      </c>
    </row>
    <row r="534" spans="2:53">
      <c r="B534" s="133" t="s">
        <v>846</v>
      </c>
      <c r="C534" s="171" t="s">
        <v>1650</v>
      </c>
      <c r="D534" s="171" t="s">
        <v>1646</v>
      </c>
      <c r="E534" s="171" t="s">
        <v>262</v>
      </c>
      <c r="F534" s="172" t="s">
        <v>1640</v>
      </c>
      <c r="G534" s="173" t="s">
        <v>1997</v>
      </c>
      <c r="H534" s="50" t="s">
        <v>1783</v>
      </c>
      <c r="I534" s="50" t="s">
        <v>18</v>
      </c>
      <c r="J534" s="133" t="s">
        <v>1772</v>
      </c>
      <c r="K534" s="50" t="s">
        <v>1754</v>
      </c>
      <c r="L534" s="50" t="s">
        <v>1753</v>
      </c>
      <c r="M534" s="133" t="s">
        <v>1754</v>
      </c>
      <c r="N534" s="133" t="s">
        <v>1601</v>
      </c>
      <c r="O534" s="133" t="s">
        <v>1601</v>
      </c>
      <c r="P534" s="133" t="s">
        <v>1601</v>
      </c>
      <c r="Q534" s="133" t="s">
        <v>1755</v>
      </c>
      <c r="R534" s="142" t="s">
        <v>1601</v>
      </c>
      <c r="S534" s="174" t="s">
        <v>1601</v>
      </c>
      <c r="T534" s="175" t="s">
        <v>1754</v>
      </c>
      <c r="U534" s="133" t="s">
        <v>1756</v>
      </c>
      <c r="V534" s="133" t="s">
        <v>1754</v>
      </c>
      <c r="W534" s="133" t="str">
        <f>IF([Access_Indicator2]="Yes","No service",IF([Access_Indicator3]="Available", "Improved",IF([Access_Indicator4]="No", "Limited",IF(AND([Access_Indicator4]="yes", [Access_Indicator5]&lt;=[Access_Indicator6]),"Basic","Limited"))))</f>
        <v>Limited</v>
      </c>
      <c r="X534" s="133" t="str">
        <f>IF([Use_Indicator1]="", "Fill in data", IF([Use_Indicator1]="All", "Improved", IF([Use_Indicator1]="Some", "Basic", IF([Use_Indicator1]="No use", "No Service"))))</f>
        <v>Improved</v>
      </c>
      <c r="Y534" s="134" t="s">
        <v>1601</v>
      </c>
      <c r="Z534" s="134" t="str">
        <f>IF(S534="No data", "No Data", IF([Reliability_Indicator2]="Yes","No Service", IF(S534="Routine", "Improved", IF(S534="Unreliable", "Basic", IF(S534="No O&amp;M", "No service")))))</f>
        <v>No Data</v>
      </c>
      <c r="AA534" s="133" t="str">
        <f>IF([EnvPro_Indicator1]="", "Fill in data", IF([EnvPro_Indicator1]="Significant pollution", "No service", IF(AND([EnvPro_Indicator1]="Not polluting groundwater &amp; not untreated in river", [EnvPro_Indicator2]="No"),"Basic", IF([EnvPro_Indicator2]="Yes", "Improved"))))</f>
        <v>Basic</v>
      </c>
      <c r="AB534" s="134" t="str">
        <f t="shared" si="8"/>
        <v>Limited</v>
      </c>
      <c r="AC534" s="134" t="str">
        <f>IF(OR(San[[#This Row],[Access_SL1]]="No data",San[[#This Row],[Use_SL1]]="No data",San[[#This Row],[Reliability_SL1]]="No data",San[[#This Row],[EnvPro_SL1]]="No data"),"Incomplete", "Complete")</f>
        <v>Incomplete</v>
      </c>
      <c r="AD534" s="176">
        <v>44.830530513507256</v>
      </c>
      <c r="AE534" s="176">
        <v>0</v>
      </c>
      <c r="AF534" s="136">
        <v>4.8245672868404226</v>
      </c>
      <c r="AG534" s="136">
        <v>91.989810359467867</v>
      </c>
      <c r="AH534" s="136" t="s">
        <v>1601</v>
      </c>
      <c r="AW534" s="1">
        <f>IFERROR(VLOOKUP(San[[#This Row],[Access_SL1]],$AS$5:$AT$8,2,FALSE),"Error")</f>
        <v>1</v>
      </c>
      <c r="AX534" s="1">
        <f>IFERROR(VLOOKUP(San[[#This Row],[Use_SL1]],$AS$5:$AT$8,2,FALSE),"Error")</f>
        <v>3</v>
      </c>
      <c r="AY534" s="1" t="str">
        <f>IFERROR(VLOOKUP(San[[#This Row],[Use_SL2]],$AS$5:$AT$8,2,FALSE),"Error")</f>
        <v>Error</v>
      </c>
      <c r="AZ534" s="1" t="str">
        <f>IFERROR(VLOOKUP(San[[#This Row],[Reliability_SL1]],$AS$5:$AT$8,2,FALSE),"Error")</f>
        <v>Error</v>
      </c>
      <c r="BA534" s="1">
        <f>IFERROR(VLOOKUP(San[[#This Row],[EnvPro_SL1]],$AS$5:$AT$8,2,FALSE),"Error")</f>
        <v>2</v>
      </c>
    </row>
    <row r="535" spans="2:53">
      <c r="B535" s="133" t="s">
        <v>847</v>
      </c>
      <c r="C535" s="171" t="s">
        <v>1650</v>
      </c>
      <c r="D535" s="171" t="s">
        <v>1646</v>
      </c>
      <c r="E535" s="171" t="s">
        <v>262</v>
      </c>
      <c r="F535" s="172" t="s">
        <v>1640</v>
      </c>
      <c r="G535" s="173" t="s">
        <v>1998</v>
      </c>
      <c r="H535" s="50" t="s">
        <v>1783</v>
      </c>
      <c r="I535" s="50" t="s">
        <v>18</v>
      </c>
      <c r="J535" s="133" t="s">
        <v>1818</v>
      </c>
      <c r="K535" s="50" t="s">
        <v>1754</v>
      </c>
      <c r="L535" s="50" t="s">
        <v>1753</v>
      </c>
      <c r="M535" s="133" t="s">
        <v>1752</v>
      </c>
      <c r="N535" s="133" t="s">
        <v>1601</v>
      </c>
      <c r="O535" s="133" t="s">
        <v>1601</v>
      </c>
      <c r="P535" s="133" t="s">
        <v>1601</v>
      </c>
      <c r="Q535" s="133" t="s">
        <v>1755</v>
      </c>
      <c r="R535" s="142" t="s">
        <v>1601</v>
      </c>
      <c r="S535" s="174" t="s">
        <v>1601</v>
      </c>
      <c r="T535" s="175" t="s">
        <v>1754</v>
      </c>
      <c r="U535" s="133" t="s">
        <v>1756</v>
      </c>
      <c r="V535" s="133" t="s">
        <v>1754</v>
      </c>
      <c r="W535" s="133" t="str">
        <f>IF([Access_Indicator2]="Yes","No service",IF([Access_Indicator3]="Available", "Improved",IF([Access_Indicator4]="No", "Limited",IF(AND([Access_Indicator4]="yes", [Access_Indicator5]&lt;=[Access_Indicator6]),"Basic","Limited"))))</f>
        <v>Basic</v>
      </c>
      <c r="X535" s="133" t="str">
        <f>IF([Use_Indicator1]="", "Fill in data", IF([Use_Indicator1]="All", "Improved", IF([Use_Indicator1]="Some", "Basic", IF([Use_Indicator1]="No use", "No Service"))))</f>
        <v>Improved</v>
      </c>
      <c r="Y535" s="134" t="s">
        <v>1601</v>
      </c>
      <c r="Z535" s="134" t="str">
        <f>IF(S535="No data", "No Data", IF([Reliability_Indicator2]="Yes","No Service", IF(S535="Routine", "Improved", IF(S535="Unreliable", "Basic", IF(S535="No O&amp;M", "No service")))))</f>
        <v>No Data</v>
      </c>
      <c r="AA535" s="133" t="str">
        <f>IF([EnvPro_Indicator1]="", "Fill in data", IF([EnvPro_Indicator1]="Significant pollution", "No service", IF(AND([EnvPro_Indicator1]="Not polluting groundwater &amp; not untreated in river", [EnvPro_Indicator2]="No"),"Basic", IF([EnvPro_Indicator2]="Yes", "Improved"))))</f>
        <v>Basic</v>
      </c>
      <c r="AB535" s="134" t="str">
        <f t="shared" si="8"/>
        <v>Basic</v>
      </c>
      <c r="AC535" s="134" t="str">
        <f>IF(OR(San[[#This Row],[Access_SL1]]="No data",San[[#This Row],[Use_SL1]]="No data",San[[#This Row],[Reliability_SL1]]="No data",San[[#This Row],[EnvPro_SL1]]="No data"),"Incomplete", "Complete")</f>
        <v>Incomplete</v>
      </c>
      <c r="AD535" s="176">
        <v>44.830530513507256</v>
      </c>
      <c r="AE535" s="176">
        <v>0</v>
      </c>
      <c r="AF535" s="136">
        <v>4.8245672868404226</v>
      </c>
      <c r="AG535" s="136">
        <v>110.38777243136146</v>
      </c>
      <c r="AH535" s="136" t="s">
        <v>1601</v>
      </c>
      <c r="AW535" s="1">
        <f>IFERROR(VLOOKUP(San[[#This Row],[Access_SL1]],$AS$5:$AT$8,2,FALSE),"Error")</f>
        <v>2</v>
      </c>
      <c r="AX535" s="1">
        <f>IFERROR(VLOOKUP(San[[#This Row],[Use_SL1]],$AS$5:$AT$8,2,FALSE),"Error")</f>
        <v>3</v>
      </c>
      <c r="AY535" s="1" t="str">
        <f>IFERROR(VLOOKUP(San[[#This Row],[Use_SL2]],$AS$5:$AT$8,2,FALSE),"Error")</f>
        <v>Error</v>
      </c>
      <c r="AZ535" s="1" t="str">
        <f>IFERROR(VLOOKUP(San[[#This Row],[Reliability_SL1]],$AS$5:$AT$8,2,FALSE),"Error")</f>
        <v>Error</v>
      </c>
      <c r="BA535" s="1">
        <f>IFERROR(VLOOKUP(San[[#This Row],[EnvPro_SL1]],$AS$5:$AT$8,2,FALSE),"Error")</f>
        <v>2</v>
      </c>
    </row>
    <row r="536" spans="2:53">
      <c r="B536" s="133" t="s">
        <v>848</v>
      </c>
      <c r="C536" s="171" t="s">
        <v>1650</v>
      </c>
      <c r="D536" s="171" t="s">
        <v>1646</v>
      </c>
      <c r="E536" s="171" t="s">
        <v>127</v>
      </c>
      <c r="F536" s="172" t="s">
        <v>1613</v>
      </c>
      <c r="G536" s="173" t="s">
        <v>1999</v>
      </c>
      <c r="H536" s="50" t="s">
        <v>1783</v>
      </c>
      <c r="I536" s="50" t="s">
        <v>18</v>
      </c>
      <c r="J536" s="133" t="s">
        <v>1774</v>
      </c>
      <c r="K536" s="50" t="s">
        <v>1754</v>
      </c>
      <c r="L536" s="50" t="s">
        <v>1776</v>
      </c>
      <c r="M536" s="133" t="s">
        <v>1752</v>
      </c>
      <c r="N536" s="133" t="s">
        <v>1601</v>
      </c>
      <c r="O536" s="133" t="s">
        <v>1601</v>
      </c>
      <c r="P536" s="133" t="s">
        <v>1601</v>
      </c>
      <c r="Q536" s="133" t="s">
        <v>1755</v>
      </c>
      <c r="R536" s="142" t="s">
        <v>1601</v>
      </c>
      <c r="S536" s="174" t="s">
        <v>1801</v>
      </c>
      <c r="T536" s="175" t="s">
        <v>1754</v>
      </c>
      <c r="U536" s="133" t="s">
        <v>1756</v>
      </c>
      <c r="V536" s="133" t="s">
        <v>1754</v>
      </c>
      <c r="W536" s="133" t="str">
        <f>IF([Access_Indicator2]="Yes","No service",IF([Access_Indicator3]="Available", "Improved",IF([Access_Indicator4]="No", "Limited",IF(AND([Access_Indicator4]="yes", [Access_Indicator5]&lt;=[Access_Indicator6]),"Basic","Limited"))))</f>
        <v>Improved</v>
      </c>
      <c r="X536" s="133" t="str">
        <f>IF([Use_Indicator1]="", "Fill in data", IF([Use_Indicator1]="All", "Improved", IF([Use_Indicator1]="Some", "Basic", IF([Use_Indicator1]="No use", "No Service"))))</f>
        <v>Improved</v>
      </c>
      <c r="Y536" s="134" t="s">
        <v>1601</v>
      </c>
      <c r="Z536" s="134" t="str">
        <f>IF(S536="No data", "No Data", IF([Reliability_Indicator2]="Yes","No Service", IF(S536="Routine", "Improved", IF(S536="Unreliable", "Basic", IF(S536="No O&amp;M", "No service")))))</f>
        <v>Basic</v>
      </c>
      <c r="AA536" s="133" t="str">
        <f>IF([EnvPro_Indicator1]="", "Fill in data", IF([EnvPro_Indicator1]="Significant pollution", "No service", IF(AND([EnvPro_Indicator1]="Not polluting groundwater &amp; not untreated in river", [EnvPro_Indicator2]="No"),"Basic", IF([EnvPro_Indicator2]="Yes", "Improved"))))</f>
        <v>Basic</v>
      </c>
      <c r="AB536" s="134" t="str">
        <f t="shared" si="8"/>
        <v>Basic</v>
      </c>
      <c r="AC536" s="134" t="str">
        <f>IF(OR(San[[#This Row],[Access_SL1]]="No data",San[[#This Row],[Use_SL1]]="No data",San[[#This Row],[Reliability_SL1]]="No data",San[[#This Row],[EnvPro_SL1]]="No data"),"Incomplete", "Complete")</f>
        <v>Complete</v>
      </c>
      <c r="AD536" s="176">
        <v>0.97938825628412429</v>
      </c>
      <c r="AE536" s="176">
        <v>0</v>
      </c>
      <c r="AF536" s="136">
        <v>2.7805886095135621</v>
      </c>
      <c r="AG536" s="136">
        <v>91.989810359467867</v>
      </c>
      <c r="AH536" s="136" t="s">
        <v>1601</v>
      </c>
      <c r="AW536" s="1">
        <f>IFERROR(VLOOKUP(San[[#This Row],[Access_SL1]],$AS$5:$AT$8,2,FALSE),"Error")</f>
        <v>3</v>
      </c>
      <c r="AX536" s="1">
        <f>IFERROR(VLOOKUP(San[[#This Row],[Use_SL1]],$AS$5:$AT$8,2,FALSE),"Error")</f>
        <v>3</v>
      </c>
      <c r="AY536" s="1" t="str">
        <f>IFERROR(VLOOKUP(San[[#This Row],[Use_SL2]],$AS$5:$AT$8,2,FALSE),"Error")</f>
        <v>Error</v>
      </c>
      <c r="AZ536" s="1">
        <f>IFERROR(VLOOKUP(San[[#This Row],[Reliability_SL1]],$AS$5:$AT$8,2,FALSE),"Error")</f>
        <v>2</v>
      </c>
      <c r="BA536" s="1">
        <f>IFERROR(VLOOKUP(San[[#This Row],[EnvPro_SL1]],$AS$5:$AT$8,2,FALSE),"Error")</f>
        <v>2</v>
      </c>
    </row>
    <row r="537" spans="2:53">
      <c r="B537" s="133" t="s">
        <v>849</v>
      </c>
      <c r="C537" s="171" t="s">
        <v>1650</v>
      </c>
      <c r="D537" s="171" t="s">
        <v>1646</v>
      </c>
      <c r="E537" s="171" t="s">
        <v>127</v>
      </c>
      <c r="F537" s="172" t="s">
        <v>1613</v>
      </c>
      <c r="G537" s="173" t="s">
        <v>1949</v>
      </c>
      <c r="H537" s="50" t="s">
        <v>1783</v>
      </c>
      <c r="I537" s="50" t="s">
        <v>18</v>
      </c>
      <c r="J537" s="133" t="s">
        <v>1774</v>
      </c>
      <c r="K537" s="50" t="s">
        <v>1754</v>
      </c>
      <c r="L537" s="50" t="s">
        <v>1776</v>
      </c>
      <c r="M537" s="133" t="s">
        <v>1752</v>
      </c>
      <c r="N537" s="133" t="s">
        <v>1601</v>
      </c>
      <c r="O537" s="133" t="s">
        <v>1601</v>
      </c>
      <c r="P537" s="133" t="s">
        <v>1601</v>
      </c>
      <c r="Q537" s="133" t="s">
        <v>1755</v>
      </c>
      <c r="R537" s="142" t="s">
        <v>1601</v>
      </c>
      <c r="S537" s="174" t="s">
        <v>1801</v>
      </c>
      <c r="T537" s="175" t="s">
        <v>1754</v>
      </c>
      <c r="U537" s="133" t="s">
        <v>1756</v>
      </c>
      <c r="V537" s="133" t="s">
        <v>1754</v>
      </c>
      <c r="W537" s="133" t="str">
        <f>IF([Access_Indicator2]="Yes","No service",IF([Access_Indicator3]="Available", "Improved",IF([Access_Indicator4]="No", "Limited",IF(AND([Access_Indicator4]="yes", [Access_Indicator5]&lt;=[Access_Indicator6]),"Basic","Limited"))))</f>
        <v>Improved</v>
      </c>
      <c r="X537" s="133" t="str">
        <f>IF([Use_Indicator1]="", "Fill in data", IF([Use_Indicator1]="All", "Improved", IF([Use_Indicator1]="Some", "Basic", IF([Use_Indicator1]="No use", "No Service"))))</f>
        <v>Improved</v>
      </c>
      <c r="Y537" s="134" t="s">
        <v>1601</v>
      </c>
      <c r="Z537" s="134" t="str">
        <f>IF(S537="No data", "No Data", IF([Reliability_Indicator2]="Yes","No Service", IF(S537="Routine", "Improved", IF(S537="Unreliable", "Basic", IF(S537="No O&amp;M", "No service")))))</f>
        <v>Basic</v>
      </c>
      <c r="AA537" s="133" t="str">
        <f>IF([EnvPro_Indicator1]="", "Fill in data", IF([EnvPro_Indicator1]="Significant pollution", "No service", IF(AND([EnvPro_Indicator1]="Not polluting groundwater &amp; not untreated in river", [EnvPro_Indicator2]="No"),"Basic", IF([EnvPro_Indicator2]="Yes", "Improved"))))</f>
        <v>Basic</v>
      </c>
      <c r="AB537" s="134" t="str">
        <f t="shared" si="8"/>
        <v>Basic</v>
      </c>
      <c r="AC537" s="134" t="str">
        <f>IF(OR(San[[#This Row],[Access_SL1]]="No data",San[[#This Row],[Use_SL1]]="No data",San[[#This Row],[Reliability_SL1]]="No data",San[[#This Row],[EnvPro_SL1]]="No data"),"Incomplete", "Complete")</f>
        <v>Complete</v>
      </c>
      <c r="AD537" s="176">
        <v>0.97938825628412429</v>
      </c>
      <c r="AE537" s="176">
        <v>0</v>
      </c>
      <c r="AF537" s="136">
        <v>2.7805886095135621</v>
      </c>
      <c r="AG537" s="136">
        <v>77.271440701953011</v>
      </c>
      <c r="AH537" s="136" t="s">
        <v>1601</v>
      </c>
      <c r="AW537" s="1">
        <f>IFERROR(VLOOKUP(San[[#This Row],[Access_SL1]],$AS$5:$AT$8,2,FALSE),"Error")</f>
        <v>3</v>
      </c>
      <c r="AX537" s="1">
        <f>IFERROR(VLOOKUP(San[[#This Row],[Use_SL1]],$AS$5:$AT$8,2,FALSE),"Error")</f>
        <v>3</v>
      </c>
      <c r="AY537" s="1" t="str">
        <f>IFERROR(VLOOKUP(San[[#This Row],[Use_SL2]],$AS$5:$AT$8,2,FALSE),"Error")</f>
        <v>Error</v>
      </c>
      <c r="AZ537" s="1">
        <f>IFERROR(VLOOKUP(San[[#This Row],[Reliability_SL1]],$AS$5:$AT$8,2,FALSE),"Error")</f>
        <v>2</v>
      </c>
      <c r="BA537" s="1">
        <f>IFERROR(VLOOKUP(San[[#This Row],[EnvPro_SL1]],$AS$5:$AT$8,2,FALSE),"Error")</f>
        <v>2</v>
      </c>
    </row>
    <row r="538" spans="2:53">
      <c r="B538" s="133" t="s">
        <v>850</v>
      </c>
      <c r="C538" s="171" t="s">
        <v>1650</v>
      </c>
      <c r="D538" s="171" t="s">
        <v>1646</v>
      </c>
      <c r="E538" s="171" t="s">
        <v>127</v>
      </c>
      <c r="F538" s="172" t="s">
        <v>1613</v>
      </c>
      <c r="G538" s="173" t="s">
        <v>2000</v>
      </c>
      <c r="H538" s="50" t="s">
        <v>1786</v>
      </c>
      <c r="I538" s="50" t="s">
        <v>18</v>
      </c>
      <c r="J538" s="133" t="s">
        <v>1772</v>
      </c>
      <c r="K538" s="50" t="s">
        <v>1754</v>
      </c>
      <c r="L538" s="50" t="s">
        <v>1753</v>
      </c>
      <c r="M538" s="133" t="s">
        <v>1752</v>
      </c>
      <c r="N538" s="133" t="s">
        <v>1601</v>
      </c>
      <c r="O538" s="133" t="s">
        <v>1601</v>
      </c>
      <c r="P538" s="133" t="s">
        <v>1601</v>
      </c>
      <c r="Q538" s="133" t="s">
        <v>1755</v>
      </c>
      <c r="R538" s="142" t="s">
        <v>1601</v>
      </c>
      <c r="S538" s="174" t="s">
        <v>1601</v>
      </c>
      <c r="T538" s="175" t="s">
        <v>1754</v>
      </c>
      <c r="U538" s="133" t="s">
        <v>1756</v>
      </c>
      <c r="V538" s="133" t="s">
        <v>1754</v>
      </c>
      <c r="W538" s="133" t="str">
        <f>IF([Access_Indicator2]="Yes","No service",IF([Access_Indicator3]="Available", "Improved",IF([Access_Indicator4]="No", "Limited",IF(AND([Access_Indicator4]="yes", [Access_Indicator5]&lt;=[Access_Indicator6]),"Basic","Limited"))))</f>
        <v>Basic</v>
      </c>
      <c r="X538" s="133" t="str">
        <f>IF([Use_Indicator1]="", "Fill in data", IF([Use_Indicator1]="All", "Improved", IF([Use_Indicator1]="Some", "Basic", IF([Use_Indicator1]="No use", "No Service"))))</f>
        <v>Improved</v>
      </c>
      <c r="Y538" s="134" t="s">
        <v>1601</v>
      </c>
      <c r="Z538" s="134" t="str">
        <f>IF(S538="No data", "No Data", IF([Reliability_Indicator2]="Yes","No Service", IF(S538="Routine", "Improved", IF(S538="Unreliable", "Basic", IF(S538="No O&amp;M", "No service")))))</f>
        <v>No Data</v>
      </c>
      <c r="AA538" s="133" t="str">
        <f>IF([EnvPro_Indicator1]="", "Fill in data", IF([EnvPro_Indicator1]="Significant pollution", "No service", IF(AND([EnvPro_Indicator1]="Not polluting groundwater &amp; not untreated in river", [EnvPro_Indicator2]="No"),"Basic", IF([EnvPro_Indicator2]="Yes", "Improved"))))</f>
        <v>Basic</v>
      </c>
      <c r="AB538" s="134" t="str">
        <f t="shared" si="8"/>
        <v>Basic</v>
      </c>
      <c r="AC538" s="134" t="str">
        <f>IF(OR(San[[#This Row],[Access_SL1]]="No data",San[[#This Row],[Use_SL1]]="No data",San[[#This Row],[Reliability_SL1]]="No data",San[[#This Row],[EnvPro_SL1]]="No data"),"Incomplete", "Complete")</f>
        <v>Incomplete</v>
      </c>
      <c r="AD538" s="176">
        <v>0.97938825628412429</v>
      </c>
      <c r="AE538" s="176">
        <v>0</v>
      </c>
      <c r="AF538" s="136">
        <v>2.7805886095135621</v>
      </c>
      <c r="AG538" s="136">
        <v>66.232663458816859</v>
      </c>
      <c r="AH538" s="136" t="s">
        <v>1601</v>
      </c>
      <c r="AW538" s="1">
        <f>IFERROR(VLOOKUP(San[[#This Row],[Access_SL1]],$AS$5:$AT$8,2,FALSE),"Error")</f>
        <v>2</v>
      </c>
      <c r="AX538" s="1">
        <f>IFERROR(VLOOKUP(San[[#This Row],[Use_SL1]],$AS$5:$AT$8,2,FALSE),"Error")</f>
        <v>3</v>
      </c>
      <c r="AY538" s="1" t="str">
        <f>IFERROR(VLOOKUP(San[[#This Row],[Use_SL2]],$AS$5:$AT$8,2,FALSE),"Error")</f>
        <v>Error</v>
      </c>
      <c r="AZ538" s="1" t="str">
        <f>IFERROR(VLOOKUP(San[[#This Row],[Reliability_SL1]],$AS$5:$AT$8,2,FALSE),"Error")</f>
        <v>Error</v>
      </c>
      <c r="BA538" s="1">
        <f>IFERROR(VLOOKUP(San[[#This Row],[EnvPro_SL1]],$AS$5:$AT$8,2,FALSE),"Error")</f>
        <v>2</v>
      </c>
    </row>
    <row r="539" spans="2:53">
      <c r="B539" s="133" t="s">
        <v>851</v>
      </c>
      <c r="C539" s="171" t="s">
        <v>1650</v>
      </c>
      <c r="D539" s="171" t="s">
        <v>1646</v>
      </c>
      <c r="E539" s="171" t="s">
        <v>127</v>
      </c>
      <c r="F539" s="172" t="s">
        <v>1613</v>
      </c>
      <c r="G539" s="173" t="s">
        <v>1948</v>
      </c>
      <c r="H539" s="50" t="s">
        <v>1783</v>
      </c>
      <c r="I539" s="50" t="s">
        <v>18</v>
      </c>
      <c r="J539" s="133" t="s">
        <v>1779</v>
      </c>
      <c r="K539" s="50" t="s">
        <v>1754</v>
      </c>
      <c r="L539" s="50" t="s">
        <v>1753</v>
      </c>
      <c r="M539" s="133" t="s">
        <v>1754</v>
      </c>
      <c r="N539" s="133" t="s">
        <v>1601</v>
      </c>
      <c r="O539" s="133" t="s">
        <v>1601</v>
      </c>
      <c r="P539" s="133" t="s">
        <v>1601</v>
      </c>
      <c r="Q539" s="133" t="s">
        <v>1755</v>
      </c>
      <c r="R539" s="142" t="s">
        <v>1601</v>
      </c>
      <c r="S539" s="174" t="s">
        <v>1601</v>
      </c>
      <c r="T539" s="175" t="s">
        <v>1754</v>
      </c>
      <c r="U539" s="133" t="s">
        <v>1756</v>
      </c>
      <c r="V539" s="133" t="s">
        <v>1754</v>
      </c>
      <c r="W539" s="133" t="str">
        <f>IF([Access_Indicator2]="Yes","No service",IF([Access_Indicator3]="Available", "Improved",IF([Access_Indicator4]="No", "Limited",IF(AND([Access_Indicator4]="yes", [Access_Indicator5]&lt;=[Access_Indicator6]),"Basic","Limited"))))</f>
        <v>Limited</v>
      </c>
      <c r="X539" s="133" t="str">
        <f>IF([Use_Indicator1]="", "Fill in data", IF([Use_Indicator1]="All", "Improved", IF([Use_Indicator1]="Some", "Basic", IF([Use_Indicator1]="No use", "No Service"))))</f>
        <v>Improved</v>
      </c>
      <c r="Y539" s="134" t="s">
        <v>1601</v>
      </c>
      <c r="Z539" s="134" t="str">
        <f>IF(S539="No data", "No Data", IF([Reliability_Indicator2]="Yes","No Service", IF(S539="Routine", "Improved", IF(S539="Unreliable", "Basic", IF(S539="No O&amp;M", "No service")))))</f>
        <v>No Data</v>
      </c>
      <c r="AA539" s="133" t="str">
        <f>IF([EnvPro_Indicator1]="", "Fill in data", IF([EnvPro_Indicator1]="Significant pollution", "No service", IF(AND([EnvPro_Indicator1]="Not polluting groundwater &amp; not untreated in river", [EnvPro_Indicator2]="No"),"Basic", IF([EnvPro_Indicator2]="Yes", "Improved"))))</f>
        <v>Basic</v>
      </c>
      <c r="AB539" s="134" t="str">
        <f t="shared" si="8"/>
        <v>Limited</v>
      </c>
      <c r="AC539" s="134" t="str">
        <f>IF(OR(San[[#This Row],[Access_SL1]]="No data",San[[#This Row],[Use_SL1]]="No data",San[[#This Row],[Reliability_SL1]]="No data",San[[#This Row],[EnvPro_SL1]]="No data"),"Incomplete", "Complete")</f>
        <v>Incomplete</v>
      </c>
      <c r="AD539" s="176">
        <v>0.97938825628412429</v>
      </c>
      <c r="AE539" s="176">
        <v>0</v>
      </c>
      <c r="AF539" s="136">
        <v>2.7805886095135621</v>
      </c>
      <c r="AG539" s="136">
        <v>154.54288140390602</v>
      </c>
      <c r="AH539" s="136" t="s">
        <v>1601</v>
      </c>
      <c r="AW539" s="1">
        <f>IFERROR(VLOOKUP(San[[#This Row],[Access_SL1]],$AS$5:$AT$8,2,FALSE),"Error")</f>
        <v>1</v>
      </c>
      <c r="AX539" s="1">
        <f>IFERROR(VLOOKUP(San[[#This Row],[Use_SL1]],$AS$5:$AT$8,2,FALSE),"Error")</f>
        <v>3</v>
      </c>
      <c r="AY539" s="1" t="str">
        <f>IFERROR(VLOOKUP(San[[#This Row],[Use_SL2]],$AS$5:$AT$8,2,FALSE),"Error")</f>
        <v>Error</v>
      </c>
      <c r="AZ539" s="1" t="str">
        <f>IFERROR(VLOOKUP(San[[#This Row],[Reliability_SL1]],$AS$5:$AT$8,2,FALSE),"Error")</f>
        <v>Error</v>
      </c>
      <c r="BA539" s="1">
        <f>IFERROR(VLOOKUP(San[[#This Row],[EnvPro_SL1]],$AS$5:$AT$8,2,FALSE),"Error")</f>
        <v>2</v>
      </c>
    </row>
    <row r="540" spans="2:53">
      <c r="B540" s="133" t="s">
        <v>852</v>
      </c>
      <c r="C540" s="171" t="s">
        <v>1650</v>
      </c>
      <c r="D540" s="171" t="s">
        <v>1646</v>
      </c>
      <c r="E540" s="171" t="s">
        <v>127</v>
      </c>
      <c r="F540" s="172" t="s">
        <v>1613</v>
      </c>
      <c r="G540" s="173" t="s">
        <v>1955</v>
      </c>
      <c r="H540" s="50" t="s">
        <v>1786</v>
      </c>
      <c r="I540" s="50" t="s">
        <v>18</v>
      </c>
      <c r="J540" s="133" t="s">
        <v>1774</v>
      </c>
      <c r="K540" s="50" t="s">
        <v>1754</v>
      </c>
      <c r="L540" s="50" t="s">
        <v>1776</v>
      </c>
      <c r="M540" s="133" t="s">
        <v>1752</v>
      </c>
      <c r="N540" s="133" t="s">
        <v>1601</v>
      </c>
      <c r="O540" s="133" t="s">
        <v>1601</v>
      </c>
      <c r="P540" s="133" t="s">
        <v>1601</v>
      </c>
      <c r="Q540" s="133" t="s">
        <v>1768</v>
      </c>
      <c r="R540" s="142" t="s">
        <v>1601</v>
      </c>
      <c r="S540" s="174" t="s">
        <v>1777</v>
      </c>
      <c r="T540" s="175" t="s">
        <v>1754</v>
      </c>
      <c r="U540" s="133" t="s">
        <v>1756</v>
      </c>
      <c r="V540" s="133" t="s">
        <v>1754</v>
      </c>
      <c r="W540" s="133" t="str">
        <f>IF([Access_Indicator2]="Yes","No service",IF([Access_Indicator3]="Available", "Improved",IF([Access_Indicator4]="No", "Limited",IF(AND([Access_Indicator4]="yes", [Access_Indicator5]&lt;=[Access_Indicator6]),"Basic","Limited"))))</f>
        <v>Improved</v>
      </c>
      <c r="X540" s="133" t="str">
        <f>IF([Use_Indicator1]="", "Fill in data", IF([Use_Indicator1]="All", "Improved", IF([Use_Indicator1]="Some", "Basic", IF([Use_Indicator1]="No use", "No Service"))))</f>
        <v>Basic</v>
      </c>
      <c r="Y540" s="134" t="s">
        <v>1601</v>
      </c>
      <c r="Z540" s="134" t="str">
        <f>IF(S540="No data", "No Data", IF([Reliability_Indicator2]="Yes","No Service", IF(S540="Routine", "Improved", IF(S540="Unreliable", "Basic", IF(S540="No O&amp;M", "No service")))))</f>
        <v>No service</v>
      </c>
      <c r="AA540" s="133" t="str">
        <f>IF([EnvPro_Indicator1]="", "Fill in data", IF([EnvPro_Indicator1]="Significant pollution", "No service", IF(AND([EnvPro_Indicator1]="Not polluting groundwater &amp; not untreated in river", [EnvPro_Indicator2]="No"),"Basic", IF([EnvPro_Indicator2]="Yes", "Improved"))))</f>
        <v>Basic</v>
      </c>
      <c r="AB540" s="134" t="str">
        <f t="shared" si="8"/>
        <v>No Service</v>
      </c>
      <c r="AC540" s="134" t="str">
        <f>IF(OR(San[[#This Row],[Access_SL1]]="No data",San[[#This Row],[Use_SL1]]="No data",San[[#This Row],[Reliability_SL1]]="No data",San[[#This Row],[EnvPro_SL1]]="No data"),"Incomplete", "Complete")</f>
        <v>Complete</v>
      </c>
      <c r="AD540" s="176">
        <v>0.97938825628412429</v>
      </c>
      <c r="AE540" s="176">
        <v>0</v>
      </c>
      <c r="AF540" s="136">
        <v>2.7805886095135621</v>
      </c>
      <c r="AG540" s="136">
        <v>114.06736484574016</v>
      </c>
      <c r="AH540" s="136" t="s">
        <v>1601</v>
      </c>
      <c r="AW540" s="1">
        <f>IFERROR(VLOOKUP(San[[#This Row],[Access_SL1]],$AS$5:$AT$8,2,FALSE),"Error")</f>
        <v>3</v>
      </c>
      <c r="AX540" s="1">
        <f>IFERROR(VLOOKUP(San[[#This Row],[Use_SL1]],$AS$5:$AT$8,2,FALSE),"Error")</f>
        <v>2</v>
      </c>
      <c r="AY540" s="1" t="str">
        <f>IFERROR(VLOOKUP(San[[#This Row],[Use_SL2]],$AS$5:$AT$8,2,FALSE),"Error")</f>
        <v>Error</v>
      </c>
      <c r="AZ540" s="1">
        <f>IFERROR(VLOOKUP(San[[#This Row],[Reliability_SL1]],$AS$5:$AT$8,2,FALSE),"Error")</f>
        <v>0</v>
      </c>
      <c r="BA540" s="1">
        <f>IFERROR(VLOOKUP(San[[#This Row],[EnvPro_SL1]],$AS$5:$AT$8,2,FALSE),"Error")</f>
        <v>2</v>
      </c>
    </row>
    <row r="541" spans="2:53">
      <c r="B541" s="133" t="s">
        <v>853</v>
      </c>
      <c r="C541" s="171" t="s">
        <v>1650</v>
      </c>
      <c r="D541" s="171" t="s">
        <v>1646</v>
      </c>
      <c r="E541" s="171" t="s">
        <v>127</v>
      </c>
      <c r="F541" s="172" t="s">
        <v>1613</v>
      </c>
      <c r="G541" s="173" t="s">
        <v>1971</v>
      </c>
      <c r="H541" s="50" t="s">
        <v>1783</v>
      </c>
      <c r="I541" s="50" t="s">
        <v>18</v>
      </c>
      <c r="J541" s="133" t="s">
        <v>1774</v>
      </c>
      <c r="K541" s="50" t="s">
        <v>1754</v>
      </c>
      <c r="L541" s="50" t="s">
        <v>1776</v>
      </c>
      <c r="M541" s="133" t="s">
        <v>1752</v>
      </c>
      <c r="N541" s="133" t="s">
        <v>1601</v>
      </c>
      <c r="O541" s="133" t="s">
        <v>1601</v>
      </c>
      <c r="P541" s="133" t="s">
        <v>1601</v>
      </c>
      <c r="Q541" s="133" t="s">
        <v>1755</v>
      </c>
      <c r="R541" s="142" t="s">
        <v>1601</v>
      </c>
      <c r="S541" s="174" t="s">
        <v>1908</v>
      </c>
      <c r="T541" s="175" t="s">
        <v>1754</v>
      </c>
      <c r="U541" s="133" t="s">
        <v>1756</v>
      </c>
      <c r="V541" s="133" t="s">
        <v>1754</v>
      </c>
      <c r="W541" s="133" t="str">
        <f>IF([Access_Indicator2]="Yes","No service",IF([Access_Indicator3]="Available", "Improved",IF([Access_Indicator4]="No", "Limited",IF(AND([Access_Indicator4]="yes", [Access_Indicator5]&lt;=[Access_Indicator6]),"Basic","Limited"))))</f>
        <v>Improved</v>
      </c>
      <c r="X541" s="133" t="str">
        <f>IF([Use_Indicator1]="", "Fill in data", IF([Use_Indicator1]="All", "Improved", IF([Use_Indicator1]="Some", "Basic", IF([Use_Indicator1]="No use", "No Service"))))</f>
        <v>Improved</v>
      </c>
      <c r="Y541" s="134" t="s">
        <v>1601</v>
      </c>
      <c r="Z541" s="134" t="str">
        <f>IF(S541="No data", "No Data", IF([Reliability_Indicator2]="Yes","No Service", IF(S541="Routine", "Improved", IF(S541="Unreliable", "Basic", IF(S541="No O&amp;M", "No service")))))</f>
        <v>Basic</v>
      </c>
      <c r="AA541" s="133" t="str">
        <f>IF([EnvPro_Indicator1]="", "Fill in data", IF([EnvPro_Indicator1]="Significant pollution", "No service", IF(AND([EnvPro_Indicator1]="Not polluting groundwater &amp; not untreated in river", [EnvPro_Indicator2]="No"),"Basic", IF([EnvPro_Indicator2]="Yes", "Improved"))))</f>
        <v>Basic</v>
      </c>
      <c r="AB541" s="134" t="str">
        <f t="shared" si="8"/>
        <v>Basic</v>
      </c>
      <c r="AC541" s="134" t="str">
        <f>IF(OR(San[[#This Row],[Access_SL1]]="No data",San[[#This Row],[Use_SL1]]="No data",San[[#This Row],[Reliability_SL1]]="No data",San[[#This Row],[EnvPro_SL1]]="No data"),"Incomplete", "Complete")</f>
        <v>Complete</v>
      </c>
      <c r="AD541" s="176">
        <v>0.97938825628412429</v>
      </c>
      <c r="AE541" s="176">
        <v>0</v>
      </c>
      <c r="AF541" s="136">
        <v>2.7805886095135621</v>
      </c>
      <c r="AG541" s="136">
        <v>165.58165864704216</v>
      </c>
      <c r="AH541" s="136">
        <v>1.6982734220209457</v>
      </c>
      <c r="AW541" s="1">
        <f>IFERROR(VLOOKUP(San[[#This Row],[Access_SL1]],$AS$5:$AT$8,2,FALSE),"Error")</f>
        <v>3</v>
      </c>
      <c r="AX541" s="1">
        <f>IFERROR(VLOOKUP(San[[#This Row],[Use_SL1]],$AS$5:$AT$8,2,FALSE),"Error")</f>
        <v>3</v>
      </c>
      <c r="AY541" s="1" t="str">
        <f>IFERROR(VLOOKUP(San[[#This Row],[Use_SL2]],$AS$5:$AT$8,2,FALSE),"Error")</f>
        <v>Error</v>
      </c>
      <c r="AZ541" s="1">
        <f>IFERROR(VLOOKUP(San[[#This Row],[Reliability_SL1]],$AS$5:$AT$8,2,FALSE),"Error")</f>
        <v>2</v>
      </c>
      <c r="BA541" s="1">
        <f>IFERROR(VLOOKUP(San[[#This Row],[EnvPro_SL1]],$AS$5:$AT$8,2,FALSE),"Error")</f>
        <v>2</v>
      </c>
    </row>
    <row r="542" spans="2:53">
      <c r="B542" s="133" t="s">
        <v>854</v>
      </c>
      <c r="C542" s="171" t="s">
        <v>1650</v>
      </c>
      <c r="D542" s="171" t="s">
        <v>1646</v>
      </c>
      <c r="E542" s="171" t="s">
        <v>127</v>
      </c>
      <c r="F542" s="172" t="s">
        <v>1613</v>
      </c>
      <c r="G542" s="173" t="s">
        <v>1995</v>
      </c>
      <c r="H542" s="50" t="s">
        <v>1783</v>
      </c>
      <c r="I542" s="50" t="s">
        <v>18</v>
      </c>
      <c r="J542" s="133" t="s">
        <v>1774</v>
      </c>
      <c r="K542" s="50" t="s">
        <v>1754</v>
      </c>
      <c r="L542" s="50" t="s">
        <v>1776</v>
      </c>
      <c r="M542" s="133" t="s">
        <v>1752</v>
      </c>
      <c r="N542" s="133" t="s">
        <v>1601</v>
      </c>
      <c r="O542" s="133" t="s">
        <v>1601</v>
      </c>
      <c r="P542" s="133" t="s">
        <v>1601</v>
      </c>
      <c r="Q542" s="133" t="s">
        <v>1755</v>
      </c>
      <c r="R542" s="142" t="s">
        <v>1601</v>
      </c>
      <c r="S542" s="174" t="s">
        <v>1908</v>
      </c>
      <c r="T542" s="175" t="s">
        <v>1754</v>
      </c>
      <c r="U542" s="133" t="s">
        <v>1756</v>
      </c>
      <c r="V542" s="133" t="s">
        <v>1754</v>
      </c>
      <c r="W542" s="133" t="str">
        <f>IF([Access_Indicator2]="Yes","No service",IF([Access_Indicator3]="Available", "Improved",IF([Access_Indicator4]="No", "Limited",IF(AND([Access_Indicator4]="yes", [Access_Indicator5]&lt;=[Access_Indicator6]),"Basic","Limited"))))</f>
        <v>Improved</v>
      </c>
      <c r="X542" s="133" t="str">
        <f>IF([Use_Indicator1]="", "Fill in data", IF([Use_Indicator1]="All", "Improved", IF([Use_Indicator1]="Some", "Basic", IF([Use_Indicator1]="No use", "No Service"))))</f>
        <v>Improved</v>
      </c>
      <c r="Y542" s="134" t="s">
        <v>1601</v>
      </c>
      <c r="Z542" s="134" t="str">
        <f>IF(S542="No data", "No Data", IF([Reliability_Indicator2]="Yes","No Service", IF(S542="Routine", "Improved", IF(S542="Unreliable", "Basic", IF(S542="No O&amp;M", "No service")))))</f>
        <v>Basic</v>
      </c>
      <c r="AA542" s="133" t="str">
        <f>IF([EnvPro_Indicator1]="", "Fill in data", IF([EnvPro_Indicator1]="Significant pollution", "No service", IF(AND([EnvPro_Indicator1]="Not polluting groundwater &amp; not untreated in river", [EnvPro_Indicator2]="No"),"Basic", IF([EnvPro_Indicator2]="Yes", "Improved"))))</f>
        <v>Basic</v>
      </c>
      <c r="AB542" s="134" t="str">
        <f t="shared" si="8"/>
        <v>Basic</v>
      </c>
      <c r="AC542" s="134" t="str">
        <f>IF(OR(San[[#This Row],[Access_SL1]]="No data",San[[#This Row],[Use_SL1]]="No data",San[[#This Row],[Reliability_SL1]]="No data",San[[#This Row],[EnvPro_SL1]]="No data"),"Incomplete", "Complete")</f>
        <v>Complete</v>
      </c>
      <c r="AD542" s="176">
        <v>0.97938825628412429</v>
      </c>
      <c r="AE542" s="176">
        <v>0</v>
      </c>
      <c r="AF542" s="136">
        <v>2.7805886095135621</v>
      </c>
      <c r="AG542" s="136">
        <v>77.271440701953026</v>
      </c>
      <c r="AH542" s="136">
        <v>4.2456835550523637</v>
      </c>
      <c r="AW542" s="1">
        <f>IFERROR(VLOOKUP(San[[#This Row],[Access_SL1]],$AS$5:$AT$8,2,FALSE),"Error")</f>
        <v>3</v>
      </c>
      <c r="AX542" s="1">
        <f>IFERROR(VLOOKUP(San[[#This Row],[Use_SL1]],$AS$5:$AT$8,2,FALSE),"Error")</f>
        <v>3</v>
      </c>
      <c r="AY542" s="1" t="str">
        <f>IFERROR(VLOOKUP(San[[#This Row],[Use_SL2]],$AS$5:$AT$8,2,FALSE),"Error")</f>
        <v>Error</v>
      </c>
      <c r="AZ542" s="1">
        <f>IFERROR(VLOOKUP(San[[#This Row],[Reliability_SL1]],$AS$5:$AT$8,2,FALSE),"Error")</f>
        <v>2</v>
      </c>
      <c r="BA542" s="1">
        <f>IFERROR(VLOOKUP(San[[#This Row],[EnvPro_SL1]],$AS$5:$AT$8,2,FALSE),"Error")</f>
        <v>2</v>
      </c>
    </row>
    <row r="543" spans="2:53">
      <c r="B543" s="133" t="s">
        <v>855</v>
      </c>
      <c r="C543" s="171" t="s">
        <v>1650</v>
      </c>
      <c r="D543" s="171" t="s">
        <v>1646</v>
      </c>
      <c r="E543" s="171" t="s">
        <v>127</v>
      </c>
      <c r="F543" s="172" t="s">
        <v>1613</v>
      </c>
      <c r="G543" s="173" t="s">
        <v>2001</v>
      </c>
      <c r="H543" s="50" t="s">
        <v>1783</v>
      </c>
      <c r="I543" s="50" t="s">
        <v>18</v>
      </c>
      <c r="J543" s="133" t="s">
        <v>1774</v>
      </c>
      <c r="K543" s="50" t="s">
        <v>1754</v>
      </c>
      <c r="L543" s="50" t="s">
        <v>1776</v>
      </c>
      <c r="M543" s="133" t="s">
        <v>1752</v>
      </c>
      <c r="N543" s="133" t="s">
        <v>1601</v>
      </c>
      <c r="O543" s="133" t="s">
        <v>1601</v>
      </c>
      <c r="P543" s="133" t="s">
        <v>1601</v>
      </c>
      <c r="Q543" s="133" t="s">
        <v>1755</v>
      </c>
      <c r="R543" s="142" t="s">
        <v>1601</v>
      </c>
      <c r="S543" s="174" t="s">
        <v>1801</v>
      </c>
      <c r="T543" s="175" t="s">
        <v>1754</v>
      </c>
      <c r="U543" s="133" t="s">
        <v>1756</v>
      </c>
      <c r="V543" s="133" t="s">
        <v>1754</v>
      </c>
      <c r="W543" s="133" t="str">
        <f>IF([Access_Indicator2]="Yes","No service",IF([Access_Indicator3]="Available", "Improved",IF([Access_Indicator4]="No", "Limited",IF(AND([Access_Indicator4]="yes", [Access_Indicator5]&lt;=[Access_Indicator6]),"Basic","Limited"))))</f>
        <v>Improved</v>
      </c>
      <c r="X543" s="133" t="str">
        <f>IF([Use_Indicator1]="", "Fill in data", IF([Use_Indicator1]="All", "Improved", IF([Use_Indicator1]="Some", "Basic", IF([Use_Indicator1]="No use", "No Service"))))</f>
        <v>Improved</v>
      </c>
      <c r="Y543" s="134" t="s">
        <v>1601</v>
      </c>
      <c r="Z543" s="134" t="str">
        <f>IF(S543="No data", "No Data", IF([Reliability_Indicator2]="Yes","No Service", IF(S543="Routine", "Improved", IF(S543="Unreliable", "Basic", IF(S543="No O&amp;M", "No service")))))</f>
        <v>Basic</v>
      </c>
      <c r="AA543" s="133" t="str">
        <f>IF([EnvPro_Indicator1]="", "Fill in data", IF([EnvPro_Indicator1]="Significant pollution", "No service", IF(AND([EnvPro_Indicator1]="Not polluting groundwater &amp; not untreated in river", [EnvPro_Indicator2]="No"),"Basic", IF([EnvPro_Indicator2]="Yes", "Improved"))))</f>
        <v>Basic</v>
      </c>
      <c r="AB543" s="134" t="str">
        <f t="shared" si="8"/>
        <v>Basic</v>
      </c>
      <c r="AC543" s="134" t="str">
        <f>IF(OR(San[[#This Row],[Access_SL1]]="No data",San[[#This Row],[Use_SL1]]="No data",San[[#This Row],[Reliability_SL1]]="No data",San[[#This Row],[EnvPro_SL1]]="No data"),"Incomplete", "Complete")</f>
        <v>Complete</v>
      </c>
      <c r="AD543" s="176">
        <v>0.97938825628412429</v>
      </c>
      <c r="AE543" s="176">
        <v>0</v>
      </c>
      <c r="AF543" s="136">
        <v>2.7805886095135621</v>
      </c>
      <c r="AG543" s="136">
        <v>136.14491933201245</v>
      </c>
      <c r="AH543" s="136" t="s">
        <v>1601</v>
      </c>
      <c r="AW543" s="1">
        <f>IFERROR(VLOOKUP(San[[#This Row],[Access_SL1]],$AS$5:$AT$8,2,FALSE),"Error")</f>
        <v>3</v>
      </c>
      <c r="AX543" s="1">
        <f>IFERROR(VLOOKUP(San[[#This Row],[Use_SL1]],$AS$5:$AT$8,2,FALSE),"Error")</f>
        <v>3</v>
      </c>
      <c r="AY543" s="1" t="str">
        <f>IFERROR(VLOOKUP(San[[#This Row],[Use_SL2]],$AS$5:$AT$8,2,FALSE),"Error")</f>
        <v>Error</v>
      </c>
      <c r="AZ543" s="1">
        <f>IFERROR(VLOOKUP(San[[#This Row],[Reliability_SL1]],$AS$5:$AT$8,2,FALSE),"Error")</f>
        <v>2</v>
      </c>
      <c r="BA543" s="1">
        <f>IFERROR(VLOOKUP(San[[#This Row],[EnvPro_SL1]],$AS$5:$AT$8,2,FALSE),"Error")</f>
        <v>2</v>
      </c>
    </row>
    <row r="544" spans="2:53">
      <c r="B544" s="133" t="s">
        <v>856</v>
      </c>
      <c r="C544" s="171" t="s">
        <v>1650</v>
      </c>
      <c r="D544" s="171" t="s">
        <v>1646</v>
      </c>
      <c r="E544" s="171" t="s">
        <v>127</v>
      </c>
      <c r="F544" s="172" t="s">
        <v>1613</v>
      </c>
      <c r="G544" s="173" t="s">
        <v>2002</v>
      </c>
      <c r="H544" s="50" t="s">
        <v>1783</v>
      </c>
      <c r="I544" s="50" t="s">
        <v>18</v>
      </c>
      <c r="J544" s="133" t="s">
        <v>1774</v>
      </c>
      <c r="K544" s="50" t="s">
        <v>1754</v>
      </c>
      <c r="L544" s="50" t="s">
        <v>1776</v>
      </c>
      <c r="M544" s="133" t="s">
        <v>1752</v>
      </c>
      <c r="N544" s="133" t="s">
        <v>1601</v>
      </c>
      <c r="O544" s="133" t="s">
        <v>1601</v>
      </c>
      <c r="P544" s="133" t="s">
        <v>1601</v>
      </c>
      <c r="Q544" s="133" t="s">
        <v>1755</v>
      </c>
      <c r="R544" s="142" t="s">
        <v>1601</v>
      </c>
      <c r="S544" s="174" t="s">
        <v>1777</v>
      </c>
      <c r="T544" s="175" t="s">
        <v>1754</v>
      </c>
      <c r="U544" s="133" t="s">
        <v>1756</v>
      </c>
      <c r="V544" s="133" t="s">
        <v>1754</v>
      </c>
      <c r="W544" s="133" t="str">
        <f>IF([Access_Indicator2]="Yes","No service",IF([Access_Indicator3]="Available", "Improved",IF([Access_Indicator4]="No", "Limited",IF(AND([Access_Indicator4]="yes", [Access_Indicator5]&lt;=[Access_Indicator6]),"Basic","Limited"))))</f>
        <v>Improved</v>
      </c>
      <c r="X544" s="133" t="str">
        <f>IF([Use_Indicator1]="", "Fill in data", IF([Use_Indicator1]="All", "Improved", IF([Use_Indicator1]="Some", "Basic", IF([Use_Indicator1]="No use", "No Service"))))</f>
        <v>Improved</v>
      </c>
      <c r="Y544" s="134" t="s">
        <v>1601</v>
      </c>
      <c r="Z544" s="134" t="str">
        <f>IF(S544="No data", "No Data", IF([Reliability_Indicator2]="Yes","No Service", IF(S544="Routine", "Improved", IF(S544="Unreliable", "Basic", IF(S544="No O&amp;M", "No service")))))</f>
        <v>No service</v>
      </c>
      <c r="AA544" s="133" t="str">
        <f>IF([EnvPro_Indicator1]="", "Fill in data", IF([EnvPro_Indicator1]="Significant pollution", "No service", IF(AND([EnvPro_Indicator1]="Not polluting groundwater &amp; not untreated in river", [EnvPro_Indicator2]="No"),"Basic", IF([EnvPro_Indicator2]="Yes", "Improved"))))</f>
        <v>Basic</v>
      </c>
      <c r="AB544" s="134" t="str">
        <f t="shared" si="8"/>
        <v>No Service</v>
      </c>
      <c r="AC544" s="134" t="str">
        <f>IF(OR(San[[#This Row],[Access_SL1]]="No data",San[[#This Row],[Use_SL1]]="No data",San[[#This Row],[Reliability_SL1]]="No data",San[[#This Row],[EnvPro_SL1]]="No data"),"Incomplete", "Complete")</f>
        <v>Complete</v>
      </c>
      <c r="AD544" s="176">
        <v>0.97938825628412429</v>
      </c>
      <c r="AE544" s="176">
        <v>0</v>
      </c>
      <c r="AF544" s="136">
        <v>2.7805886095135621</v>
      </c>
      <c r="AG544" s="136">
        <v>25.757146900650998</v>
      </c>
      <c r="AH544" s="136" t="s">
        <v>1601</v>
      </c>
      <c r="AW544" s="1">
        <f>IFERROR(VLOOKUP(San[[#This Row],[Access_SL1]],$AS$5:$AT$8,2,FALSE),"Error")</f>
        <v>3</v>
      </c>
      <c r="AX544" s="1">
        <f>IFERROR(VLOOKUP(San[[#This Row],[Use_SL1]],$AS$5:$AT$8,2,FALSE),"Error")</f>
        <v>3</v>
      </c>
      <c r="AY544" s="1" t="str">
        <f>IFERROR(VLOOKUP(San[[#This Row],[Use_SL2]],$AS$5:$AT$8,2,FALSE),"Error")</f>
        <v>Error</v>
      </c>
      <c r="AZ544" s="1">
        <f>IFERROR(VLOOKUP(San[[#This Row],[Reliability_SL1]],$AS$5:$AT$8,2,FALSE),"Error")</f>
        <v>0</v>
      </c>
      <c r="BA544" s="1">
        <f>IFERROR(VLOOKUP(San[[#This Row],[EnvPro_SL1]],$AS$5:$AT$8,2,FALSE),"Error")</f>
        <v>2</v>
      </c>
    </row>
    <row r="545" spans="2:53">
      <c r="B545" s="133" t="s">
        <v>857</v>
      </c>
      <c r="C545" s="171" t="s">
        <v>1650</v>
      </c>
      <c r="D545" s="171" t="s">
        <v>1646</v>
      </c>
      <c r="E545" s="171" t="s">
        <v>127</v>
      </c>
      <c r="F545" s="172" t="s">
        <v>1613</v>
      </c>
      <c r="G545" s="173" t="s">
        <v>2003</v>
      </c>
      <c r="H545" s="50" t="s">
        <v>1786</v>
      </c>
      <c r="I545" s="50" t="s">
        <v>18</v>
      </c>
      <c r="J545" s="133" t="s">
        <v>1772</v>
      </c>
      <c r="K545" s="50" t="s">
        <v>1754</v>
      </c>
      <c r="L545" s="50" t="s">
        <v>1753</v>
      </c>
      <c r="M545" s="133" t="s">
        <v>1752</v>
      </c>
      <c r="N545" s="133" t="s">
        <v>1601</v>
      </c>
      <c r="O545" s="133" t="s">
        <v>1601</v>
      </c>
      <c r="P545" s="133" t="s">
        <v>1601</v>
      </c>
      <c r="Q545" s="133" t="s">
        <v>1755</v>
      </c>
      <c r="R545" s="142" t="s">
        <v>1601</v>
      </c>
      <c r="S545" s="174" t="s">
        <v>1601</v>
      </c>
      <c r="T545" s="175" t="s">
        <v>1754</v>
      </c>
      <c r="U545" s="133" t="s">
        <v>1756</v>
      </c>
      <c r="V545" s="133" t="s">
        <v>1754</v>
      </c>
      <c r="W545" s="133" t="str">
        <f>IF([Access_Indicator2]="Yes","No service",IF([Access_Indicator3]="Available", "Improved",IF([Access_Indicator4]="No", "Limited",IF(AND([Access_Indicator4]="yes", [Access_Indicator5]&lt;=[Access_Indicator6]),"Basic","Limited"))))</f>
        <v>Basic</v>
      </c>
      <c r="X545" s="133" t="str">
        <f>IF([Use_Indicator1]="", "Fill in data", IF([Use_Indicator1]="All", "Improved", IF([Use_Indicator1]="Some", "Basic", IF([Use_Indicator1]="No use", "No Service"))))</f>
        <v>Improved</v>
      </c>
      <c r="Y545" s="134" t="s">
        <v>1601</v>
      </c>
      <c r="Z545" s="134" t="str">
        <f>IF(S545="No data", "No Data", IF([Reliability_Indicator2]="Yes","No Service", IF(S545="Routine", "Improved", IF(S545="Unreliable", "Basic", IF(S545="No O&amp;M", "No service")))))</f>
        <v>No Data</v>
      </c>
      <c r="AA545" s="133" t="str">
        <f>IF([EnvPro_Indicator1]="", "Fill in data", IF([EnvPro_Indicator1]="Significant pollution", "No service", IF(AND([EnvPro_Indicator1]="Not polluting groundwater &amp; not untreated in river", [EnvPro_Indicator2]="No"),"Basic", IF([EnvPro_Indicator2]="Yes", "Improved"))))</f>
        <v>Basic</v>
      </c>
      <c r="AB545" s="134" t="str">
        <f t="shared" si="8"/>
        <v>Basic</v>
      </c>
      <c r="AC545" s="134" t="str">
        <f>IF(OR(San[[#This Row],[Access_SL1]]="No data",San[[#This Row],[Use_SL1]]="No data",San[[#This Row],[Reliability_SL1]]="No data",San[[#This Row],[EnvPro_SL1]]="No data"),"Incomplete", "Complete")</f>
        <v>Incomplete</v>
      </c>
      <c r="AD545" s="176">
        <v>0.97938825628412429</v>
      </c>
      <c r="AE545" s="176">
        <v>0</v>
      </c>
      <c r="AF545" s="136">
        <v>2.7805886095135621</v>
      </c>
      <c r="AG545" s="136">
        <v>195.01839796207187</v>
      </c>
      <c r="AH545" s="136" t="s">
        <v>1601</v>
      </c>
      <c r="AW545" s="1">
        <f>IFERROR(VLOOKUP(San[[#This Row],[Access_SL1]],$AS$5:$AT$8,2,FALSE),"Error")</f>
        <v>2</v>
      </c>
      <c r="AX545" s="1">
        <f>IFERROR(VLOOKUP(San[[#This Row],[Use_SL1]],$AS$5:$AT$8,2,FALSE),"Error")</f>
        <v>3</v>
      </c>
      <c r="AY545" s="1" t="str">
        <f>IFERROR(VLOOKUP(San[[#This Row],[Use_SL2]],$AS$5:$AT$8,2,FALSE),"Error")</f>
        <v>Error</v>
      </c>
      <c r="AZ545" s="1" t="str">
        <f>IFERROR(VLOOKUP(San[[#This Row],[Reliability_SL1]],$AS$5:$AT$8,2,FALSE),"Error")</f>
        <v>Error</v>
      </c>
      <c r="BA545" s="1">
        <f>IFERROR(VLOOKUP(San[[#This Row],[EnvPro_SL1]],$AS$5:$AT$8,2,FALSE),"Error")</f>
        <v>2</v>
      </c>
    </row>
    <row r="546" spans="2:53">
      <c r="B546" s="133" t="s">
        <v>858</v>
      </c>
      <c r="C546" s="171" t="s">
        <v>1650</v>
      </c>
      <c r="D546" s="171" t="s">
        <v>1646</v>
      </c>
      <c r="E546" s="171" t="s">
        <v>127</v>
      </c>
      <c r="F546" s="172" t="s">
        <v>1613</v>
      </c>
      <c r="G546" s="173" t="s">
        <v>1991</v>
      </c>
      <c r="H546" s="50" t="s">
        <v>1783</v>
      </c>
      <c r="I546" s="50" t="s">
        <v>18</v>
      </c>
      <c r="J546" s="133" t="s">
        <v>1774</v>
      </c>
      <c r="K546" s="50" t="s">
        <v>1754</v>
      </c>
      <c r="L546" s="50" t="s">
        <v>1776</v>
      </c>
      <c r="M546" s="133" t="s">
        <v>1752</v>
      </c>
      <c r="N546" s="133" t="s">
        <v>1601</v>
      </c>
      <c r="O546" s="133" t="s">
        <v>1601</v>
      </c>
      <c r="P546" s="133" t="s">
        <v>1601</v>
      </c>
      <c r="Q546" s="133" t="s">
        <v>1768</v>
      </c>
      <c r="R546" s="142" t="s">
        <v>1601</v>
      </c>
      <c r="S546" s="174" t="s">
        <v>1777</v>
      </c>
      <c r="T546" s="175" t="s">
        <v>1752</v>
      </c>
      <c r="U546" s="133" t="s">
        <v>1756</v>
      </c>
      <c r="V546" s="133" t="s">
        <v>1754</v>
      </c>
      <c r="W546" s="133" t="str">
        <f>IF([Access_Indicator2]="Yes","No service",IF([Access_Indicator3]="Available", "Improved",IF([Access_Indicator4]="No", "Limited",IF(AND([Access_Indicator4]="yes", [Access_Indicator5]&lt;=[Access_Indicator6]),"Basic","Limited"))))</f>
        <v>Improved</v>
      </c>
      <c r="X546" s="133" t="str">
        <f>IF([Use_Indicator1]="", "Fill in data", IF([Use_Indicator1]="All", "Improved", IF([Use_Indicator1]="Some", "Basic", IF([Use_Indicator1]="No use", "No Service"))))</f>
        <v>Basic</v>
      </c>
      <c r="Y546" s="134" t="s">
        <v>1601</v>
      </c>
      <c r="Z546" s="134" t="str">
        <f>IF(S546="No data", "No Data", IF([Reliability_Indicator2]="Yes","No Service", IF(S546="Routine", "Improved", IF(S546="Unreliable", "Basic", IF(S546="No O&amp;M", "No service")))))</f>
        <v>No Service</v>
      </c>
      <c r="AA546" s="133" t="str">
        <f>IF([EnvPro_Indicator1]="", "Fill in data", IF([EnvPro_Indicator1]="Significant pollution", "No service", IF(AND([EnvPro_Indicator1]="Not polluting groundwater &amp; not untreated in river", [EnvPro_Indicator2]="No"),"Basic", IF([EnvPro_Indicator2]="Yes", "Improved"))))</f>
        <v>Basic</v>
      </c>
      <c r="AB546" s="134" t="str">
        <f t="shared" si="8"/>
        <v>No Service</v>
      </c>
      <c r="AC546" s="134" t="str">
        <f>IF(OR(San[[#This Row],[Access_SL1]]="No data",San[[#This Row],[Use_SL1]]="No data",San[[#This Row],[Reliability_SL1]]="No data",San[[#This Row],[EnvPro_SL1]]="No data"),"Incomplete", "Complete")</f>
        <v>Complete</v>
      </c>
      <c r="AD546" s="176">
        <v>0.97938825628412429</v>
      </c>
      <c r="AE546" s="176">
        <v>0</v>
      </c>
      <c r="AF546" s="136">
        <v>2.7805886095135621</v>
      </c>
      <c r="AG546" s="136">
        <v>257.57146900651003</v>
      </c>
      <c r="AH546" s="136" t="s">
        <v>1601</v>
      </c>
      <c r="AW546" s="1">
        <f>IFERROR(VLOOKUP(San[[#This Row],[Access_SL1]],$AS$5:$AT$8,2,FALSE),"Error")</f>
        <v>3</v>
      </c>
      <c r="AX546" s="1">
        <f>IFERROR(VLOOKUP(San[[#This Row],[Use_SL1]],$AS$5:$AT$8,2,FALSE),"Error")</f>
        <v>2</v>
      </c>
      <c r="AY546" s="1" t="str">
        <f>IFERROR(VLOOKUP(San[[#This Row],[Use_SL2]],$AS$5:$AT$8,2,FALSE),"Error")</f>
        <v>Error</v>
      </c>
      <c r="AZ546" s="1">
        <f>IFERROR(VLOOKUP(San[[#This Row],[Reliability_SL1]],$AS$5:$AT$8,2,FALSE),"Error")</f>
        <v>0</v>
      </c>
      <c r="BA546" s="1">
        <f>IFERROR(VLOOKUP(San[[#This Row],[EnvPro_SL1]],$AS$5:$AT$8,2,FALSE),"Error")</f>
        <v>2</v>
      </c>
    </row>
    <row r="547" spans="2:53">
      <c r="B547" s="133" t="s">
        <v>859</v>
      </c>
      <c r="C547" s="171" t="s">
        <v>1650</v>
      </c>
      <c r="D547" s="171" t="s">
        <v>1646</v>
      </c>
      <c r="E547" s="171" t="s">
        <v>127</v>
      </c>
      <c r="F547" s="172" t="s">
        <v>1613</v>
      </c>
      <c r="G547" s="173" t="s">
        <v>2004</v>
      </c>
      <c r="H547" s="50" t="s">
        <v>1786</v>
      </c>
      <c r="I547" s="50" t="s">
        <v>18</v>
      </c>
      <c r="J547" s="133" t="s">
        <v>1772</v>
      </c>
      <c r="K547" s="50" t="s">
        <v>1754</v>
      </c>
      <c r="L547" s="50" t="s">
        <v>1753</v>
      </c>
      <c r="M547" s="133" t="s">
        <v>1752</v>
      </c>
      <c r="N547" s="133" t="s">
        <v>1601</v>
      </c>
      <c r="O547" s="133" t="s">
        <v>1601</v>
      </c>
      <c r="P547" s="133" t="s">
        <v>1601</v>
      </c>
      <c r="Q547" s="133" t="s">
        <v>1755</v>
      </c>
      <c r="R547" s="142" t="s">
        <v>1601</v>
      </c>
      <c r="S547" s="174" t="s">
        <v>1601</v>
      </c>
      <c r="T547" s="175" t="s">
        <v>1754</v>
      </c>
      <c r="U547" s="133" t="s">
        <v>1756</v>
      </c>
      <c r="V547" s="133" t="s">
        <v>1754</v>
      </c>
      <c r="W547" s="133" t="str">
        <f>IF([Access_Indicator2]="Yes","No service",IF([Access_Indicator3]="Available", "Improved",IF([Access_Indicator4]="No", "Limited",IF(AND([Access_Indicator4]="yes", [Access_Indicator5]&lt;=[Access_Indicator6]),"Basic","Limited"))))</f>
        <v>Basic</v>
      </c>
      <c r="X547" s="133" t="str">
        <f>IF([Use_Indicator1]="", "Fill in data", IF([Use_Indicator1]="All", "Improved", IF([Use_Indicator1]="Some", "Basic", IF([Use_Indicator1]="No use", "No Service"))))</f>
        <v>Improved</v>
      </c>
      <c r="Y547" s="134" t="s">
        <v>1601</v>
      </c>
      <c r="Z547" s="134" t="str">
        <f>IF(S547="No data", "No Data", IF([Reliability_Indicator2]="Yes","No Service", IF(S547="Routine", "Improved", IF(S547="Unreliable", "Basic", IF(S547="No O&amp;M", "No service")))))</f>
        <v>No Data</v>
      </c>
      <c r="AA547" s="133" t="str">
        <f>IF([EnvPro_Indicator1]="", "Fill in data", IF([EnvPro_Indicator1]="Significant pollution", "No service", IF(AND([EnvPro_Indicator1]="Not polluting groundwater &amp; not untreated in river", [EnvPro_Indicator2]="No"),"Basic", IF([EnvPro_Indicator2]="Yes", "Improved"))))</f>
        <v>Basic</v>
      </c>
      <c r="AB547" s="134" t="str">
        <f t="shared" si="8"/>
        <v>Basic</v>
      </c>
      <c r="AC547" s="134" t="str">
        <f>IF(OR(San[[#This Row],[Access_SL1]]="No data",San[[#This Row],[Use_SL1]]="No data",San[[#This Row],[Reliability_SL1]]="No data",San[[#This Row],[EnvPro_SL1]]="No data"),"Incomplete", "Complete")</f>
        <v>Incomplete</v>
      </c>
      <c r="AD547" s="176">
        <v>0.97938825628412429</v>
      </c>
      <c r="AE547" s="176">
        <v>0</v>
      </c>
      <c r="AF547" s="136">
        <v>2.7805886095135621</v>
      </c>
      <c r="AG547" s="136">
        <v>88.310217945089164</v>
      </c>
      <c r="AH547" s="136" t="s">
        <v>1601</v>
      </c>
      <c r="AW547" s="1">
        <f>IFERROR(VLOOKUP(San[[#This Row],[Access_SL1]],$AS$5:$AT$8,2,FALSE),"Error")</f>
        <v>2</v>
      </c>
      <c r="AX547" s="1">
        <f>IFERROR(VLOOKUP(San[[#This Row],[Use_SL1]],$AS$5:$AT$8,2,FALSE),"Error")</f>
        <v>3</v>
      </c>
      <c r="AY547" s="1" t="str">
        <f>IFERROR(VLOOKUP(San[[#This Row],[Use_SL2]],$AS$5:$AT$8,2,FALSE),"Error")</f>
        <v>Error</v>
      </c>
      <c r="AZ547" s="1" t="str">
        <f>IFERROR(VLOOKUP(San[[#This Row],[Reliability_SL1]],$AS$5:$AT$8,2,FALSE),"Error")</f>
        <v>Error</v>
      </c>
      <c r="BA547" s="1">
        <f>IFERROR(VLOOKUP(San[[#This Row],[EnvPro_SL1]],$AS$5:$AT$8,2,FALSE),"Error")</f>
        <v>2</v>
      </c>
    </row>
    <row r="548" spans="2:53">
      <c r="B548" s="133" t="s">
        <v>860</v>
      </c>
      <c r="C548" s="171" t="s">
        <v>1650</v>
      </c>
      <c r="D548" s="171" t="s">
        <v>1646</v>
      </c>
      <c r="E548" s="171" t="s">
        <v>127</v>
      </c>
      <c r="F548" s="172" t="s">
        <v>1613</v>
      </c>
      <c r="G548" s="173" t="s">
        <v>2005</v>
      </c>
      <c r="H548" s="50" t="s">
        <v>1783</v>
      </c>
      <c r="I548" s="50" t="s">
        <v>18</v>
      </c>
      <c r="J548" s="133" t="s">
        <v>1774</v>
      </c>
      <c r="K548" s="50" t="s">
        <v>1754</v>
      </c>
      <c r="L548" s="50" t="s">
        <v>1776</v>
      </c>
      <c r="M548" s="133" t="s">
        <v>1752</v>
      </c>
      <c r="N548" s="133" t="s">
        <v>1601</v>
      </c>
      <c r="O548" s="133" t="s">
        <v>1601</v>
      </c>
      <c r="P548" s="133" t="s">
        <v>1601</v>
      </c>
      <c r="Q548" s="133" t="s">
        <v>1768</v>
      </c>
      <c r="R548" s="142" t="s">
        <v>1601</v>
      </c>
      <c r="S548" s="174" t="s">
        <v>1801</v>
      </c>
      <c r="T548" s="175" t="s">
        <v>1754</v>
      </c>
      <c r="U548" s="133" t="s">
        <v>1756</v>
      </c>
      <c r="V548" s="133" t="s">
        <v>1754</v>
      </c>
      <c r="W548" s="133" t="str">
        <f>IF([Access_Indicator2]="Yes","No service",IF([Access_Indicator3]="Available", "Improved",IF([Access_Indicator4]="No", "Limited",IF(AND([Access_Indicator4]="yes", [Access_Indicator5]&lt;=[Access_Indicator6]),"Basic","Limited"))))</f>
        <v>Improved</v>
      </c>
      <c r="X548" s="133" t="str">
        <f>IF([Use_Indicator1]="", "Fill in data", IF([Use_Indicator1]="All", "Improved", IF([Use_Indicator1]="Some", "Basic", IF([Use_Indicator1]="No use", "No Service"))))</f>
        <v>Basic</v>
      </c>
      <c r="Y548" s="134" t="s">
        <v>1601</v>
      </c>
      <c r="Z548" s="134" t="str">
        <f>IF(S548="No data", "No Data", IF([Reliability_Indicator2]="Yes","No Service", IF(S548="Routine", "Improved", IF(S548="Unreliable", "Basic", IF(S548="No O&amp;M", "No service")))))</f>
        <v>Basic</v>
      </c>
      <c r="AA548" s="133" t="str">
        <f>IF([EnvPro_Indicator1]="", "Fill in data", IF([EnvPro_Indicator1]="Significant pollution", "No service", IF(AND([EnvPro_Indicator1]="Not polluting groundwater &amp; not untreated in river", [EnvPro_Indicator2]="No"),"Basic", IF([EnvPro_Indicator2]="Yes", "Improved"))))</f>
        <v>Basic</v>
      </c>
      <c r="AB548" s="134" t="str">
        <f t="shared" si="8"/>
        <v>Basic</v>
      </c>
      <c r="AC548" s="134" t="str">
        <f>IF(OR(San[[#This Row],[Access_SL1]]="No data",San[[#This Row],[Use_SL1]]="No data",San[[#This Row],[Reliability_SL1]]="No data",San[[#This Row],[EnvPro_SL1]]="No data"),"Incomplete", "Complete")</f>
        <v>Complete</v>
      </c>
      <c r="AD548" s="176">
        <v>0.97938825628412429</v>
      </c>
      <c r="AE548" s="176">
        <v>0</v>
      </c>
      <c r="AF548" s="136">
        <v>2.7805886095135621</v>
      </c>
      <c r="AG548" s="136">
        <v>73.591848287574294</v>
      </c>
      <c r="AH548" s="136" t="s">
        <v>1601</v>
      </c>
      <c r="AW548" s="1">
        <f>IFERROR(VLOOKUP(San[[#This Row],[Access_SL1]],$AS$5:$AT$8,2,FALSE),"Error")</f>
        <v>3</v>
      </c>
      <c r="AX548" s="1">
        <f>IFERROR(VLOOKUP(San[[#This Row],[Use_SL1]],$AS$5:$AT$8,2,FALSE),"Error")</f>
        <v>2</v>
      </c>
      <c r="AY548" s="1" t="str">
        <f>IFERROR(VLOOKUP(San[[#This Row],[Use_SL2]],$AS$5:$AT$8,2,FALSE),"Error")</f>
        <v>Error</v>
      </c>
      <c r="AZ548" s="1">
        <f>IFERROR(VLOOKUP(San[[#This Row],[Reliability_SL1]],$AS$5:$AT$8,2,FALSE),"Error")</f>
        <v>2</v>
      </c>
      <c r="BA548" s="1">
        <f>IFERROR(VLOOKUP(San[[#This Row],[EnvPro_SL1]],$AS$5:$AT$8,2,FALSE),"Error")</f>
        <v>2</v>
      </c>
    </row>
    <row r="549" spans="2:53">
      <c r="B549" s="133" t="s">
        <v>861</v>
      </c>
      <c r="C549" s="171" t="s">
        <v>1650</v>
      </c>
      <c r="D549" s="171" t="s">
        <v>1646</v>
      </c>
      <c r="E549" s="171" t="s">
        <v>127</v>
      </c>
      <c r="F549" s="172" t="s">
        <v>1613</v>
      </c>
      <c r="G549" s="173" t="s">
        <v>2006</v>
      </c>
      <c r="H549" s="50" t="s">
        <v>1783</v>
      </c>
      <c r="I549" s="50" t="s">
        <v>18</v>
      </c>
      <c r="J549" s="133" t="s">
        <v>1774</v>
      </c>
      <c r="K549" s="50" t="s">
        <v>1754</v>
      </c>
      <c r="L549" s="50" t="s">
        <v>1776</v>
      </c>
      <c r="M549" s="133" t="s">
        <v>1752</v>
      </c>
      <c r="N549" s="133" t="s">
        <v>1601</v>
      </c>
      <c r="O549" s="133" t="s">
        <v>1601</v>
      </c>
      <c r="P549" s="133" t="s">
        <v>1601</v>
      </c>
      <c r="Q549" s="133" t="s">
        <v>1768</v>
      </c>
      <c r="R549" s="142" t="s">
        <v>1601</v>
      </c>
      <c r="S549" s="174" t="s">
        <v>1777</v>
      </c>
      <c r="T549" s="175" t="s">
        <v>1752</v>
      </c>
      <c r="U549" s="133" t="s">
        <v>1756</v>
      </c>
      <c r="V549" s="133" t="s">
        <v>1754</v>
      </c>
      <c r="W549" s="133" t="str">
        <f>IF([Access_Indicator2]="Yes","No service",IF([Access_Indicator3]="Available", "Improved",IF([Access_Indicator4]="No", "Limited",IF(AND([Access_Indicator4]="yes", [Access_Indicator5]&lt;=[Access_Indicator6]),"Basic","Limited"))))</f>
        <v>Improved</v>
      </c>
      <c r="X549" s="133" t="str">
        <f>IF([Use_Indicator1]="", "Fill in data", IF([Use_Indicator1]="All", "Improved", IF([Use_Indicator1]="Some", "Basic", IF([Use_Indicator1]="No use", "No Service"))))</f>
        <v>Basic</v>
      </c>
      <c r="Y549" s="134" t="s">
        <v>1601</v>
      </c>
      <c r="Z549" s="134" t="str">
        <f>IF(S549="No data", "No Data", IF([Reliability_Indicator2]="Yes","No Service", IF(S549="Routine", "Improved", IF(S549="Unreliable", "Basic", IF(S549="No O&amp;M", "No service")))))</f>
        <v>No Service</v>
      </c>
      <c r="AA549" s="133" t="str">
        <f>IF([EnvPro_Indicator1]="", "Fill in data", IF([EnvPro_Indicator1]="Significant pollution", "No service", IF(AND([EnvPro_Indicator1]="Not polluting groundwater &amp; not untreated in river", [EnvPro_Indicator2]="No"),"Basic", IF([EnvPro_Indicator2]="Yes", "Improved"))))</f>
        <v>Basic</v>
      </c>
      <c r="AB549" s="134" t="str">
        <f t="shared" si="8"/>
        <v>No Service</v>
      </c>
      <c r="AC549" s="134" t="str">
        <f>IF(OR(San[[#This Row],[Access_SL1]]="No data",San[[#This Row],[Use_SL1]]="No data",San[[#This Row],[Reliability_SL1]]="No data",San[[#This Row],[EnvPro_SL1]]="No data"),"Incomplete", "Complete")</f>
        <v>Complete</v>
      </c>
      <c r="AD549" s="176">
        <v>0.97938825628412429</v>
      </c>
      <c r="AE549" s="176">
        <v>0</v>
      </c>
      <c r="AF549" s="136">
        <v>2.7805886095135621</v>
      </c>
      <c r="AG549" s="136">
        <v>114.06736484574017</v>
      </c>
      <c r="AH549" s="136" t="s">
        <v>1601</v>
      </c>
      <c r="AW549" s="1">
        <f>IFERROR(VLOOKUP(San[[#This Row],[Access_SL1]],$AS$5:$AT$8,2,FALSE),"Error")</f>
        <v>3</v>
      </c>
      <c r="AX549" s="1">
        <f>IFERROR(VLOOKUP(San[[#This Row],[Use_SL1]],$AS$5:$AT$8,2,FALSE),"Error")</f>
        <v>2</v>
      </c>
      <c r="AY549" s="1" t="str">
        <f>IFERROR(VLOOKUP(San[[#This Row],[Use_SL2]],$AS$5:$AT$8,2,FALSE),"Error")</f>
        <v>Error</v>
      </c>
      <c r="AZ549" s="1">
        <f>IFERROR(VLOOKUP(San[[#This Row],[Reliability_SL1]],$AS$5:$AT$8,2,FALSE),"Error")</f>
        <v>0</v>
      </c>
      <c r="BA549" s="1">
        <f>IFERROR(VLOOKUP(San[[#This Row],[EnvPro_SL1]],$AS$5:$AT$8,2,FALSE),"Error")</f>
        <v>2</v>
      </c>
    </row>
    <row r="550" spans="2:53">
      <c r="B550" s="133" t="s">
        <v>862</v>
      </c>
      <c r="C550" s="171" t="s">
        <v>1650</v>
      </c>
      <c r="D550" s="171" t="s">
        <v>1646</v>
      </c>
      <c r="E550" s="171" t="s">
        <v>127</v>
      </c>
      <c r="F550" s="172" t="s">
        <v>1613</v>
      </c>
      <c r="G550" s="173" t="s">
        <v>2007</v>
      </c>
      <c r="H550" s="50" t="s">
        <v>1786</v>
      </c>
      <c r="I550" s="50" t="s">
        <v>18</v>
      </c>
      <c r="J550" s="133" t="s">
        <v>1774</v>
      </c>
      <c r="K550" s="50" t="s">
        <v>1754</v>
      </c>
      <c r="L550" s="50" t="s">
        <v>1776</v>
      </c>
      <c r="M550" s="133" t="s">
        <v>1752</v>
      </c>
      <c r="N550" s="133" t="s">
        <v>1601</v>
      </c>
      <c r="O550" s="133" t="s">
        <v>1601</v>
      </c>
      <c r="P550" s="133" t="s">
        <v>1601</v>
      </c>
      <c r="Q550" s="133" t="s">
        <v>1755</v>
      </c>
      <c r="R550" s="142" t="s">
        <v>1601</v>
      </c>
      <c r="S550" s="174" t="s">
        <v>1801</v>
      </c>
      <c r="T550" s="175" t="s">
        <v>1754</v>
      </c>
      <c r="U550" s="133" t="s">
        <v>1756</v>
      </c>
      <c r="V550" s="133" t="s">
        <v>1754</v>
      </c>
      <c r="W550" s="133" t="str">
        <f>IF([Access_Indicator2]="Yes","No service",IF([Access_Indicator3]="Available", "Improved",IF([Access_Indicator4]="No", "Limited",IF(AND([Access_Indicator4]="yes", [Access_Indicator5]&lt;=[Access_Indicator6]),"Basic","Limited"))))</f>
        <v>Improved</v>
      </c>
      <c r="X550" s="133" t="str">
        <f>IF([Use_Indicator1]="", "Fill in data", IF([Use_Indicator1]="All", "Improved", IF([Use_Indicator1]="Some", "Basic", IF([Use_Indicator1]="No use", "No Service"))))</f>
        <v>Improved</v>
      </c>
      <c r="Y550" s="134" t="s">
        <v>1601</v>
      </c>
      <c r="Z550" s="134" t="str">
        <f>IF(S550="No data", "No Data", IF([Reliability_Indicator2]="Yes","No Service", IF(S550="Routine", "Improved", IF(S550="Unreliable", "Basic", IF(S550="No O&amp;M", "No service")))))</f>
        <v>Basic</v>
      </c>
      <c r="AA550" s="133" t="str">
        <f>IF([EnvPro_Indicator1]="", "Fill in data", IF([EnvPro_Indicator1]="Significant pollution", "No service", IF(AND([EnvPro_Indicator1]="Not polluting groundwater &amp; not untreated in river", [EnvPro_Indicator2]="No"),"Basic", IF([EnvPro_Indicator2]="Yes", "Improved"))))</f>
        <v>Basic</v>
      </c>
      <c r="AB550" s="134" t="str">
        <f t="shared" si="8"/>
        <v>Basic</v>
      </c>
      <c r="AC550" s="134" t="str">
        <f>IF(OR(San[[#This Row],[Access_SL1]]="No data",San[[#This Row],[Use_SL1]]="No data",San[[#This Row],[Reliability_SL1]]="No data",San[[#This Row],[EnvPro_SL1]]="No data"),"Incomplete", "Complete")</f>
        <v>Complete</v>
      </c>
      <c r="AD550" s="176">
        <v>0.97938825628412429</v>
      </c>
      <c r="AE550" s="176">
        <v>0</v>
      </c>
      <c r="AF550" s="136">
        <v>2.7805886095135621</v>
      </c>
      <c r="AG550" s="136">
        <v>220.77554486272291</v>
      </c>
      <c r="AH550" s="136" t="s">
        <v>1601</v>
      </c>
      <c r="AW550" s="1">
        <f>IFERROR(VLOOKUP(San[[#This Row],[Access_SL1]],$AS$5:$AT$8,2,FALSE),"Error")</f>
        <v>3</v>
      </c>
      <c r="AX550" s="1">
        <f>IFERROR(VLOOKUP(San[[#This Row],[Use_SL1]],$AS$5:$AT$8,2,FALSE),"Error")</f>
        <v>3</v>
      </c>
      <c r="AY550" s="1" t="str">
        <f>IFERROR(VLOOKUP(San[[#This Row],[Use_SL2]],$AS$5:$AT$8,2,FALSE),"Error")</f>
        <v>Error</v>
      </c>
      <c r="AZ550" s="1">
        <f>IFERROR(VLOOKUP(San[[#This Row],[Reliability_SL1]],$AS$5:$AT$8,2,FALSE),"Error")</f>
        <v>2</v>
      </c>
      <c r="BA550" s="1">
        <f>IFERROR(VLOOKUP(San[[#This Row],[EnvPro_SL1]],$AS$5:$AT$8,2,FALSE),"Error")</f>
        <v>2</v>
      </c>
    </row>
    <row r="551" spans="2:53">
      <c r="B551" s="133" t="s">
        <v>863</v>
      </c>
      <c r="C551" s="171" t="s">
        <v>1650</v>
      </c>
      <c r="D551" s="171" t="s">
        <v>1646</v>
      </c>
      <c r="E551" s="171" t="s">
        <v>127</v>
      </c>
      <c r="F551" s="172" t="s">
        <v>1613</v>
      </c>
      <c r="G551" s="173" t="s">
        <v>1994</v>
      </c>
      <c r="H551" s="50" t="s">
        <v>1786</v>
      </c>
      <c r="I551" s="50" t="s">
        <v>18</v>
      </c>
      <c r="J551" s="133" t="s">
        <v>1774</v>
      </c>
      <c r="K551" s="50" t="s">
        <v>1754</v>
      </c>
      <c r="L551" s="50" t="s">
        <v>1776</v>
      </c>
      <c r="M551" s="133" t="s">
        <v>1752</v>
      </c>
      <c r="N551" s="133" t="s">
        <v>1601</v>
      </c>
      <c r="O551" s="133" t="s">
        <v>1601</v>
      </c>
      <c r="P551" s="133" t="s">
        <v>1601</v>
      </c>
      <c r="Q551" s="133" t="s">
        <v>1768</v>
      </c>
      <c r="R551" s="142" t="s">
        <v>1601</v>
      </c>
      <c r="S551" s="174" t="s">
        <v>1801</v>
      </c>
      <c r="T551" s="175" t="s">
        <v>1754</v>
      </c>
      <c r="U551" s="133" t="s">
        <v>1756</v>
      </c>
      <c r="V551" s="133" t="s">
        <v>1754</v>
      </c>
      <c r="W551" s="133" t="str">
        <f>IF([Access_Indicator2]="Yes","No service",IF([Access_Indicator3]="Available", "Improved",IF([Access_Indicator4]="No", "Limited",IF(AND([Access_Indicator4]="yes", [Access_Indicator5]&lt;=[Access_Indicator6]),"Basic","Limited"))))</f>
        <v>Improved</v>
      </c>
      <c r="X551" s="133" t="str">
        <f>IF([Use_Indicator1]="", "Fill in data", IF([Use_Indicator1]="All", "Improved", IF([Use_Indicator1]="Some", "Basic", IF([Use_Indicator1]="No use", "No Service"))))</f>
        <v>Basic</v>
      </c>
      <c r="Y551" s="134" t="s">
        <v>1601</v>
      </c>
      <c r="Z551" s="134" t="str">
        <f>IF(S551="No data", "No Data", IF([Reliability_Indicator2]="Yes","No Service", IF(S551="Routine", "Improved", IF(S551="Unreliable", "Basic", IF(S551="No O&amp;M", "No service")))))</f>
        <v>Basic</v>
      </c>
      <c r="AA551" s="133" t="str">
        <f>IF([EnvPro_Indicator1]="", "Fill in data", IF([EnvPro_Indicator1]="Significant pollution", "No service", IF(AND([EnvPro_Indicator1]="Not polluting groundwater &amp; not untreated in river", [EnvPro_Indicator2]="No"),"Basic", IF([EnvPro_Indicator2]="Yes", "Improved"))))</f>
        <v>Basic</v>
      </c>
      <c r="AB551" s="134" t="str">
        <f t="shared" si="8"/>
        <v>Basic</v>
      </c>
      <c r="AC551" s="134" t="str">
        <f>IF(OR(San[[#This Row],[Access_SL1]]="No data",San[[#This Row],[Use_SL1]]="No data",San[[#This Row],[Reliability_SL1]]="No data",San[[#This Row],[EnvPro_SL1]]="No data"),"Incomplete", "Complete")</f>
        <v>Complete</v>
      </c>
      <c r="AD551" s="176">
        <v>0.97938825628412429</v>
      </c>
      <c r="AE551" s="176">
        <v>0</v>
      </c>
      <c r="AF551" s="136">
        <v>2.7805886095135621</v>
      </c>
      <c r="AG551" s="136">
        <v>58.873478630059438</v>
      </c>
      <c r="AH551" s="136" t="s">
        <v>1601</v>
      </c>
      <c r="AW551" s="1">
        <f>IFERROR(VLOOKUP(San[[#This Row],[Access_SL1]],$AS$5:$AT$8,2,FALSE),"Error")</f>
        <v>3</v>
      </c>
      <c r="AX551" s="1">
        <f>IFERROR(VLOOKUP(San[[#This Row],[Use_SL1]],$AS$5:$AT$8,2,FALSE),"Error")</f>
        <v>2</v>
      </c>
      <c r="AY551" s="1" t="str">
        <f>IFERROR(VLOOKUP(San[[#This Row],[Use_SL2]],$AS$5:$AT$8,2,FALSE),"Error")</f>
        <v>Error</v>
      </c>
      <c r="AZ551" s="1">
        <f>IFERROR(VLOOKUP(San[[#This Row],[Reliability_SL1]],$AS$5:$AT$8,2,FALSE),"Error")</f>
        <v>2</v>
      </c>
      <c r="BA551" s="1">
        <f>IFERROR(VLOOKUP(San[[#This Row],[EnvPro_SL1]],$AS$5:$AT$8,2,FALSE),"Error")</f>
        <v>2</v>
      </c>
    </row>
    <row r="552" spans="2:53">
      <c r="B552" s="133" t="s">
        <v>864</v>
      </c>
      <c r="C552" s="171" t="s">
        <v>1650</v>
      </c>
      <c r="D552" s="171" t="s">
        <v>1646</v>
      </c>
      <c r="E552" s="171" t="s">
        <v>127</v>
      </c>
      <c r="F552" s="172" t="s">
        <v>1613</v>
      </c>
      <c r="G552" s="173" t="s">
        <v>1946</v>
      </c>
      <c r="H552" s="50" t="s">
        <v>1783</v>
      </c>
      <c r="I552" s="50" t="s">
        <v>18</v>
      </c>
      <c r="J552" s="133" t="s">
        <v>1774</v>
      </c>
      <c r="K552" s="50" t="s">
        <v>1754</v>
      </c>
      <c r="L552" s="50" t="s">
        <v>1776</v>
      </c>
      <c r="M552" s="133" t="s">
        <v>1752</v>
      </c>
      <c r="N552" s="133" t="s">
        <v>1601</v>
      </c>
      <c r="O552" s="133" t="s">
        <v>1601</v>
      </c>
      <c r="P552" s="133" t="s">
        <v>1601</v>
      </c>
      <c r="Q552" s="133" t="s">
        <v>1768</v>
      </c>
      <c r="R552" s="142" t="s">
        <v>1601</v>
      </c>
      <c r="S552" s="174" t="s">
        <v>1777</v>
      </c>
      <c r="T552" s="175" t="s">
        <v>1754</v>
      </c>
      <c r="U552" s="133" t="s">
        <v>1756</v>
      </c>
      <c r="V552" s="133" t="s">
        <v>1754</v>
      </c>
      <c r="W552" s="133" t="str">
        <f>IF([Access_Indicator2]="Yes","No service",IF([Access_Indicator3]="Available", "Improved",IF([Access_Indicator4]="No", "Limited",IF(AND([Access_Indicator4]="yes", [Access_Indicator5]&lt;=[Access_Indicator6]),"Basic","Limited"))))</f>
        <v>Improved</v>
      </c>
      <c r="X552" s="133" t="str">
        <f>IF([Use_Indicator1]="", "Fill in data", IF([Use_Indicator1]="All", "Improved", IF([Use_Indicator1]="Some", "Basic", IF([Use_Indicator1]="No use", "No Service"))))</f>
        <v>Basic</v>
      </c>
      <c r="Y552" s="134" t="s">
        <v>1601</v>
      </c>
      <c r="Z552" s="134" t="str">
        <f>IF(S552="No data", "No Data", IF([Reliability_Indicator2]="Yes","No Service", IF(S552="Routine", "Improved", IF(S552="Unreliable", "Basic", IF(S552="No O&amp;M", "No service")))))</f>
        <v>No service</v>
      </c>
      <c r="AA552" s="133" t="str">
        <f>IF([EnvPro_Indicator1]="", "Fill in data", IF([EnvPro_Indicator1]="Significant pollution", "No service", IF(AND([EnvPro_Indicator1]="Not polluting groundwater &amp; not untreated in river", [EnvPro_Indicator2]="No"),"Basic", IF([EnvPro_Indicator2]="Yes", "Improved"))))</f>
        <v>Basic</v>
      </c>
      <c r="AB552" s="134" t="str">
        <f t="shared" si="8"/>
        <v>No Service</v>
      </c>
      <c r="AC552" s="134" t="str">
        <f>IF(OR(San[[#This Row],[Access_SL1]]="No data",San[[#This Row],[Use_SL1]]="No data",San[[#This Row],[Reliability_SL1]]="No data",San[[#This Row],[EnvPro_SL1]]="No data"),"Incomplete", "Complete")</f>
        <v>Complete</v>
      </c>
      <c r="AD552" s="176">
        <v>0.97938825628412429</v>
      </c>
      <c r="AE552" s="176">
        <v>0</v>
      </c>
      <c r="AF552" s="136">
        <v>2.7805886095135621</v>
      </c>
      <c r="AG552" s="136">
        <v>95.669402773846599</v>
      </c>
      <c r="AH552" s="136">
        <v>0</v>
      </c>
      <c r="AW552" s="1">
        <f>IFERROR(VLOOKUP(San[[#This Row],[Access_SL1]],$AS$5:$AT$8,2,FALSE),"Error")</f>
        <v>3</v>
      </c>
      <c r="AX552" s="1">
        <f>IFERROR(VLOOKUP(San[[#This Row],[Use_SL1]],$AS$5:$AT$8,2,FALSE),"Error")</f>
        <v>2</v>
      </c>
      <c r="AY552" s="1" t="str">
        <f>IFERROR(VLOOKUP(San[[#This Row],[Use_SL2]],$AS$5:$AT$8,2,FALSE),"Error")</f>
        <v>Error</v>
      </c>
      <c r="AZ552" s="1">
        <f>IFERROR(VLOOKUP(San[[#This Row],[Reliability_SL1]],$AS$5:$AT$8,2,FALSE),"Error")</f>
        <v>0</v>
      </c>
      <c r="BA552" s="1">
        <f>IFERROR(VLOOKUP(San[[#This Row],[EnvPro_SL1]],$AS$5:$AT$8,2,FALSE),"Error")</f>
        <v>2</v>
      </c>
    </row>
    <row r="553" spans="2:53">
      <c r="B553" s="133" t="s">
        <v>865</v>
      </c>
      <c r="C553" s="171" t="s">
        <v>1650</v>
      </c>
      <c r="D553" s="171" t="s">
        <v>1646</v>
      </c>
      <c r="E553" s="171" t="s">
        <v>127</v>
      </c>
      <c r="F553" s="172" t="s">
        <v>1613</v>
      </c>
      <c r="G553" s="173" t="s">
        <v>2008</v>
      </c>
      <c r="H553" s="50" t="s">
        <v>1783</v>
      </c>
      <c r="I553" s="50" t="s">
        <v>18</v>
      </c>
      <c r="J553" s="133" t="s">
        <v>1774</v>
      </c>
      <c r="K553" s="50" t="s">
        <v>1754</v>
      </c>
      <c r="L553" s="50" t="s">
        <v>1776</v>
      </c>
      <c r="M553" s="133" t="s">
        <v>1752</v>
      </c>
      <c r="N553" s="133" t="s">
        <v>1601</v>
      </c>
      <c r="O553" s="133" t="s">
        <v>1601</v>
      </c>
      <c r="P553" s="133" t="s">
        <v>1601</v>
      </c>
      <c r="Q553" s="133" t="s">
        <v>1768</v>
      </c>
      <c r="R553" s="142" t="s">
        <v>1601</v>
      </c>
      <c r="S553" s="174" t="s">
        <v>1801</v>
      </c>
      <c r="T553" s="175" t="s">
        <v>1754</v>
      </c>
      <c r="U553" s="133" t="s">
        <v>1756</v>
      </c>
      <c r="V553" s="133" t="s">
        <v>1754</v>
      </c>
      <c r="W553" s="133" t="str">
        <f>IF([Access_Indicator2]="Yes","No service",IF([Access_Indicator3]="Available", "Improved",IF([Access_Indicator4]="No", "Limited",IF(AND([Access_Indicator4]="yes", [Access_Indicator5]&lt;=[Access_Indicator6]),"Basic","Limited"))))</f>
        <v>Improved</v>
      </c>
      <c r="X553" s="133" t="str">
        <f>IF([Use_Indicator1]="", "Fill in data", IF([Use_Indicator1]="All", "Improved", IF([Use_Indicator1]="Some", "Basic", IF([Use_Indicator1]="No use", "No Service"))))</f>
        <v>Basic</v>
      </c>
      <c r="Y553" s="134" t="s">
        <v>1601</v>
      </c>
      <c r="Z553" s="134" t="str">
        <f>IF(S553="No data", "No Data", IF([Reliability_Indicator2]="Yes","No Service", IF(S553="Routine", "Improved", IF(S553="Unreliable", "Basic", IF(S553="No O&amp;M", "No service")))))</f>
        <v>Basic</v>
      </c>
      <c r="AA553" s="133" t="str">
        <f>IF([EnvPro_Indicator1]="", "Fill in data", IF([EnvPro_Indicator1]="Significant pollution", "No service", IF(AND([EnvPro_Indicator1]="Not polluting groundwater &amp; not untreated in river", [EnvPro_Indicator2]="No"),"Basic", IF([EnvPro_Indicator2]="Yes", "Improved"))))</f>
        <v>Basic</v>
      </c>
      <c r="AB553" s="134" t="str">
        <f t="shared" si="8"/>
        <v>Basic</v>
      </c>
      <c r="AC553" s="134" t="str">
        <f>IF(OR(San[[#This Row],[Access_SL1]]="No data",San[[#This Row],[Use_SL1]]="No data",San[[#This Row],[Reliability_SL1]]="No data",San[[#This Row],[EnvPro_SL1]]="No data"),"Incomplete", "Complete")</f>
        <v>Complete</v>
      </c>
      <c r="AD553" s="176">
        <v>0.97938825628412429</v>
      </c>
      <c r="AE553" s="176">
        <v>0</v>
      </c>
      <c r="AF553" s="136">
        <v>2.7805886095135621</v>
      </c>
      <c r="AG553" s="136">
        <v>136.14491933201245</v>
      </c>
      <c r="AH553" s="136" t="s">
        <v>1601</v>
      </c>
      <c r="AW553" s="1">
        <f>IFERROR(VLOOKUP(San[[#This Row],[Access_SL1]],$AS$5:$AT$8,2,FALSE),"Error")</f>
        <v>3</v>
      </c>
      <c r="AX553" s="1">
        <f>IFERROR(VLOOKUP(San[[#This Row],[Use_SL1]],$AS$5:$AT$8,2,FALSE),"Error")</f>
        <v>2</v>
      </c>
      <c r="AY553" s="1" t="str">
        <f>IFERROR(VLOOKUP(San[[#This Row],[Use_SL2]],$AS$5:$AT$8,2,FALSE),"Error")</f>
        <v>Error</v>
      </c>
      <c r="AZ553" s="1">
        <f>IFERROR(VLOOKUP(San[[#This Row],[Reliability_SL1]],$AS$5:$AT$8,2,FALSE),"Error")</f>
        <v>2</v>
      </c>
      <c r="BA553" s="1">
        <f>IFERROR(VLOOKUP(San[[#This Row],[EnvPro_SL1]],$AS$5:$AT$8,2,FALSE),"Error")</f>
        <v>2</v>
      </c>
    </row>
    <row r="554" spans="2:53">
      <c r="B554" s="133" t="s">
        <v>866</v>
      </c>
      <c r="C554" s="171" t="s">
        <v>1650</v>
      </c>
      <c r="D554" s="171" t="s">
        <v>1646</v>
      </c>
      <c r="E554" s="171" t="s">
        <v>127</v>
      </c>
      <c r="F554" s="172" t="s">
        <v>1613</v>
      </c>
      <c r="G554" s="173" t="s">
        <v>1947</v>
      </c>
      <c r="H554" s="50" t="s">
        <v>1783</v>
      </c>
      <c r="I554" s="50" t="s">
        <v>18</v>
      </c>
      <c r="J554" s="133" t="s">
        <v>1772</v>
      </c>
      <c r="K554" s="50" t="s">
        <v>1754</v>
      </c>
      <c r="L554" s="50" t="s">
        <v>1753</v>
      </c>
      <c r="M554" s="133" t="s">
        <v>1752</v>
      </c>
      <c r="N554" s="133" t="s">
        <v>1601</v>
      </c>
      <c r="O554" s="133" t="s">
        <v>1601</v>
      </c>
      <c r="P554" s="133" t="s">
        <v>1601</v>
      </c>
      <c r="Q554" s="133" t="s">
        <v>1755</v>
      </c>
      <c r="R554" s="142" t="s">
        <v>1601</v>
      </c>
      <c r="S554" s="174" t="s">
        <v>1601</v>
      </c>
      <c r="T554" s="175" t="s">
        <v>1754</v>
      </c>
      <c r="U554" s="133" t="s">
        <v>1756</v>
      </c>
      <c r="V554" s="133" t="s">
        <v>1754</v>
      </c>
      <c r="W554" s="133" t="str">
        <f>IF([Access_Indicator2]="Yes","No service",IF([Access_Indicator3]="Available", "Improved",IF([Access_Indicator4]="No", "Limited",IF(AND([Access_Indicator4]="yes", [Access_Indicator5]&lt;=[Access_Indicator6]),"Basic","Limited"))))</f>
        <v>Basic</v>
      </c>
      <c r="X554" s="133" t="str">
        <f>IF([Use_Indicator1]="", "Fill in data", IF([Use_Indicator1]="All", "Improved", IF([Use_Indicator1]="Some", "Basic", IF([Use_Indicator1]="No use", "No Service"))))</f>
        <v>Improved</v>
      </c>
      <c r="Y554" s="134" t="s">
        <v>1601</v>
      </c>
      <c r="Z554" s="134" t="str">
        <f>IF(S554="No data", "No Data", IF([Reliability_Indicator2]="Yes","No Service", IF(S554="Routine", "Improved", IF(S554="Unreliable", "Basic", IF(S554="No O&amp;M", "No service")))))</f>
        <v>No Data</v>
      </c>
      <c r="AA554" s="133" t="str">
        <f>IF([EnvPro_Indicator1]="", "Fill in data", IF([EnvPro_Indicator1]="Significant pollution", "No service", IF(AND([EnvPro_Indicator1]="Not polluting groundwater &amp; not untreated in river", [EnvPro_Indicator2]="No"),"Basic", IF([EnvPro_Indicator2]="Yes", "Improved"))))</f>
        <v>Basic</v>
      </c>
      <c r="AB554" s="134" t="str">
        <f t="shared" si="8"/>
        <v>Basic</v>
      </c>
      <c r="AC554" s="134" t="str">
        <f>IF(OR(San[[#This Row],[Access_SL1]]="No data",San[[#This Row],[Use_SL1]]="No data",San[[#This Row],[Reliability_SL1]]="No data",San[[#This Row],[EnvPro_SL1]]="No data"),"Incomplete", "Complete")</f>
        <v>Incomplete</v>
      </c>
      <c r="AD554" s="176">
        <v>0.97938825628412429</v>
      </c>
      <c r="AE554" s="176">
        <v>0</v>
      </c>
      <c r="AF554" s="136">
        <v>2.7805886095135621</v>
      </c>
      <c r="AG554" s="136">
        <v>13.001226530804795</v>
      </c>
      <c r="AH554" s="136" t="s">
        <v>1601</v>
      </c>
      <c r="AW554" s="1">
        <f>IFERROR(VLOOKUP(San[[#This Row],[Access_SL1]],$AS$5:$AT$8,2,FALSE),"Error")</f>
        <v>2</v>
      </c>
      <c r="AX554" s="1">
        <f>IFERROR(VLOOKUP(San[[#This Row],[Use_SL1]],$AS$5:$AT$8,2,FALSE),"Error")</f>
        <v>3</v>
      </c>
      <c r="AY554" s="1" t="str">
        <f>IFERROR(VLOOKUP(San[[#This Row],[Use_SL2]],$AS$5:$AT$8,2,FALSE),"Error")</f>
        <v>Error</v>
      </c>
      <c r="AZ554" s="1" t="str">
        <f>IFERROR(VLOOKUP(San[[#This Row],[Reliability_SL1]],$AS$5:$AT$8,2,FALSE),"Error")</f>
        <v>Error</v>
      </c>
      <c r="BA554" s="1">
        <f>IFERROR(VLOOKUP(San[[#This Row],[EnvPro_SL1]],$AS$5:$AT$8,2,FALSE),"Error")</f>
        <v>2</v>
      </c>
    </row>
    <row r="555" spans="2:53">
      <c r="B555" s="133" t="s">
        <v>867</v>
      </c>
      <c r="C555" s="171" t="s">
        <v>1650</v>
      </c>
      <c r="D555" s="171" t="s">
        <v>1646</v>
      </c>
      <c r="E555" s="171" t="s">
        <v>127</v>
      </c>
      <c r="F555" s="172" t="s">
        <v>1613</v>
      </c>
      <c r="G555" s="173" t="s">
        <v>1945</v>
      </c>
      <c r="H555" s="50" t="s">
        <v>1783</v>
      </c>
      <c r="I555" s="50" t="s">
        <v>18</v>
      </c>
      <c r="J555" s="133" t="s">
        <v>1774</v>
      </c>
      <c r="K555" s="50" t="s">
        <v>1754</v>
      </c>
      <c r="L555" s="50" t="s">
        <v>1776</v>
      </c>
      <c r="M555" s="133" t="s">
        <v>1752</v>
      </c>
      <c r="N555" s="133" t="s">
        <v>1601</v>
      </c>
      <c r="O555" s="133" t="s">
        <v>1601</v>
      </c>
      <c r="P555" s="133" t="s">
        <v>1601</v>
      </c>
      <c r="Q555" s="133" t="s">
        <v>1768</v>
      </c>
      <c r="R555" s="142" t="s">
        <v>1601</v>
      </c>
      <c r="S555" s="174" t="s">
        <v>1777</v>
      </c>
      <c r="T555" s="175" t="s">
        <v>1754</v>
      </c>
      <c r="U555" s="133" t="s">
        <v>1756</v>
      </c>
      <c r="V555" s="133" t="s">
        <v>1754</v>
      </c>
      <c r="W555" s="133" t="str">
        <f>IF([Access_Indicator2]="Yes","No service",IF([Access_Indicator3]="Available", "Improved",IF([Access_Indicator4]="No", "Limited",IF(AND([Access_Indicator4]="yes", [Access_Indicator5]&lt;=[Access_Indicator6]),"Basic","Limited"))))</f>
        <v>Improved</v>
      </c>
      <c r="X555" s="133" t="str">
        <f>IF([Use_Indicator1]="", "Fill in data", IF([Use_Indicator1]="All", "Improved", IF([Use_Indicator1]="Some", "Basic", IF([Use_Indicator1]="No use", "No Service"))))</f>
        <v>Basic</v>
      </c>
      <c r="Y555" s="134" t="s">
        <v>1601</v>
      </c>
      <c r="Z555" s="134" t="str">
        <f>IF(S555="No data", "No Data", IF([Reliability_Indicator2]="Yes","No Service", IF(S555="Routine", "Improved", IF(S555="Unreliable", "Basic", IF(S555="No O&amp;M", "No service")))))</f>
        <v>No service</v>
      </c>
      <c r="AA555" s="133" t="str">
        <f>IF([EnvPro_Indicator1]="", "Fill in data", IF([EnvPro_Indicator1]="Significant pollution", "No service", IF(AND([EnvPro_Indicator1]="Not polluting groundwater &amp; not untreated in river", [EnvPro_Indicator2]="No"),"Basic", IF([EnvPro_Indicator2]="Yes", "Improved"))))</f>
        <v>Basic</v>
      </c>
      <c r="AB555" s="134" t="str">
        <f t="shared" si="8"/>
        <v>No Service</v>
      </c>
      <c r="AC555" s="134" t="str">
        <f>IF(OR(San[[#This Row],[Access_SL1]]="No data",San[[#This Row],[Use_SL1]]="No data",San[[#This Row],[Reliability_SL1]]="No data",San[[#This Row],[EnvPro_SL1]]="No data"),"Incomplete", "Complete")</f>
        <v>Complete</v>
      </c>
      <c r="AD555" s="176">
        <v>0.97938825628412429</v>
      </c>
      <c r="AE555" s="176">
        <v>0</v>
      </c>
      <c r="AF555" s="136">
        <v>2.7805886095135621</v>
      </c>
      <c r="AG555" s="136">
        <v>154.54288140390599</v>
      </c>
      <c r="AH555" s="136" t="s">
        <v>1601</v>
      </c>
      <c r="AW555" s="1">
        <f>IFERROR(VLOOKUP(San[[#This Row],[Access_SL1]],$AS$5:$AT$8,2,FALSE),"Error")</f>
        <v>3</v>
      </c>
      <c r="AX555" s="1">
        <f>IFERROR(VLOOKUP(San[[#This Row],[Use_SL1]],$AS$5:$AT$8,2,FALSE),"Error")</f>
        <v>2</v>
      </c>
      <c r="AY555" s="1" t="str">
        <f>IFERROR(VLOOKUP(San[[#This Row],[Use_SL2]],$AS$5:$AT$8,2,FALSE),"Error")</f>
        <v>Error</v>
      </c>
      <c r="AZ555" s="1">
        <f>IFERROR(VLOOKUP(San[[#This Row],[Reliability_SL1]],$AS$5:$AT$8,2,FALSE),"Error")</f>
        <v>0</v>
      </c>
      <c r="BA555" s="1">
        <f>IFERROR(VLOOKUP(San[[#This Row],[EnvPro_SL1]],$AS$5:$AT$8,2,FALSE),"Error")</f>
        <v>2</v>
      </c>
    </row>
    <row r="556" spans="2:53">
      <c r="B556" s="133" t="s">
        <v>868</v>
      </c>
      <c r="C556" s="171" t="s">
        <v>1650</v>
      </c>
      <c r="D556" s="171" t="s">
        <v>1646</v>
      </c>
      <c r="E556" s="171" t="s">
        <v>127</v>
      </c>
      <c r="F556" s="172" t="s">
        <v>1613</v>
      </c>
      <c r="G556" s="173" t="s">
        <v>1962</v>
      </c>
      <c r="H556" s="50" t="s">
        <v>1783</v>
      </c>
      <c r="I556" s="50" t="s">
        <v>18</v>
      </c>
      <c r="J556" s="133" t="s">
        <v>1772</v>
      </c>
      <c r="K556" s="50" t="s">
        <v>1754</v>
      </c>
      <c r="L556" s="50" t="s">
        <v>1753</v>
      </c>
      <c r="M556" s="133" t="s">
        <v>1752</v>
      </c>
      <c r="N556" s="133" t="s">
        <v>1601</v>
      </c>
      <c r="O556" s="133" t="s">
        <v>1601</v>
      </c>
      <c r="P556" s="133" t="s">
        <v>1601</v>
      </c>
      <c r="Q556" s="133" t="s">
        <v>1755</v>
      </c>
      <c r="R556" s="142" t="s">
        <v>1601</v>
      </c>
      <c r="S556" s="174" t="s">
        <v>1601</v>
      </c>
      <c r="T556" s="175" t="s">
        <v>1752</v>
      </c>
      <c r="U556" s="133" t="s">
        <v>1756</v>
      </c>
      <c r="V556" s="133" t="s">
        <v>1754</v>
      </c>
      <c r="W556" s="133" t="str">
        <f>IF([Access_Indicator2]="Yes","No service",IF([Access_Indicator3]="Available", "Improved",IF([Access_Indicator4]="No", "Limited",IF(AND([Access_Indicator4]="yes", [Access_Indicator5]&lt;=[Access_Indicator6]),"Basic","Limited"))))</f>
        <v>Basic</v>
      </c>
      <c r="X556" s="133" t="str">
        <f>IF([Use_Indicator1]="", "Fill in data", IF([Use_Indicator1]="All", "Improved", IF([Use_Indicator1]="Some", "Basic", IF([Use_Indicator1]="No use", "No Service"))))</f>
        <v>Improved</v>
      </c>
      <c r="Y556" s="134" t="s">
        <v>1601</v>
      </c>
      <c r="Z556" s="134" t="str">
        <f>IF(S556="No data", "No Data", IF([Reliability_Indicator2]="Yes","No Service", IF(S556="Routine", "Improved", IF(S556="Unreliable", "Basic", IF(S556="No O&amp;M", "No service")))))</f>
        <v>No Data</v>
      </c>
      <c r="AA556" s="133" t="str">
        <f>IF([EnvPro_Indicator1]="", "Fill in data", IF([EnvPro_Indicator1]="Significant pollution", "No service", IF(AND([EnvPro_Indicator1]="Not polluting groundwater &amp; not untreated in river", [EnvPro_Indicator2]="No"),"Basic", IF([EnvPro_Indicator2]="Yes", "Improved"))))</f>
        <v>Basic</v>
      </c>
      <c r="AB556" s="134" t="str">
        <f t="shared" si="8"/>
        <v>Basic</v>
      </c>
      <c r="AC556" s="134" t="str">
        <f>IF(OR(San[[#This Row],[Access_SL1]]="No data",San[[#This Row],[Use_SL1]]="No data",San[[#This Row],[Reliability_SL1]]="No data",San[[#This Row],[EnvPro_SL1]]="No data"),"Incomplete", "Complete")</f>
        <v>Incomplete</v>
      </c>
      <c r="AD556" s="176">
        <v>0.97938825628412429</v>
      </c>
      <c r="AE556" s="176">
        <v>0</v>
      </c>
      <c r="AF556" s="136">
        <v>2.7805886095135621</v>
      </c>
      <c r="AG556" s="136">
        <v>195.01839796207187</v>
      </c>
      <c r="AH556" s="136" t="s">
        <v>1601</v>
      </c>
      <c r="AW556" s="1">
        <f>IFERROR(VLOOKUP(San[[#This Row],[Access_SL1]],$AS$5:$AT$8,2,FALSE),"Error")</f>
        <v>2</v>
      </c>
      <c r="AX556" s="1">
        <f>IFERROR(VLOOKUP(San[[#This Row],[Use_SL1]],$AS$5:$AT$8,2,FALSE),"Error")</f>
        <v>3</v>
      </c>
      <c r="AY556" s="1" t="str">
        <f>IFERROR(VLOOKUP(San[[#This Row],[Use_SL2]],$AS$5:$AT$8,2,FALSE),"Error")</f>
        <v>Error</v>
      </c>
      <c r="AZ556" s="1" t="str">
        <f>IFERROR(VLOOKUP(San[[#This Row],[Reliability_SL1]],$AS$5:$AT$8,2,FALSE),"Error")</f>
        <v>Error</v>
      </c>
      <c r="BA556" s="1">
        <f>IFERROR(VLOOKUP(San[[#This Row],[EnvPro_SL1]],$AS$5:$AT$8,2,FALSE),"Error")</f>
        <v>2</v>
      </c>
    </row>
    <row r="557" spans="2:53">
      <c r="B557" s="133" t="s">
        <v>869</v>
      </c>
      <c r="C557" s="171" t="s">
        <v>1650</v>
      </c>
      <c r="D557" s="171" t="s">
        <v>1646</v>
      </c>
      <c r="E557" s="171" t="s">
        <v>127</v>
      </c>
      <c r="F557" s="172" t="s">
        <v>1613</v>
      </c>
      <c r="G557" s="173" t="s">
        <v>1960</v>
      </c>
      <c r="H557" s="50" t="s">
        <v>1786</v>
      </c>
      <c r="I557" s="50" t="s">
        <v>18</v>
      </c>
      <c r="J557" s="133" t="s">
        <v>1774</v>
      </c>
      <c r="K557" s="50" t="s">
        <v>1754</v>
      </c>
      <c r="L557" s="50" t="s">
        <v>1776</v>
      </c>
      <c r="M557" s="133" t="s">
        <v>1752</v>
      </c>
      <c r="N557" s="133" t="s">
        <v>1601</v>
      </c>
      <c r="O557" s="133" t="s">
        <v>1601</v>
      </c>
      <c r="P557" s="133" t="s">
        <v>1601</v>
      </c>
      <c r="Q557" s="133" t="s">
        <v>1768</v>
      </c>
      <c r="R557" s="142" t="s">
        <v>1601</v>
      </c>
      <c r="S557" s="174" t="s">
        <v>1777</v>
      </c>
      <c r="T557" s="175" t="s">
        <v>1754</v>
      </c>
      <c r="U557" s="133" t="s">
        <v>1756</v>
      </c>
      <c r="V557" s="133" t="s">
        <v>1754</v>
      </c>
      <c r="W557" s="133" t="str">
        <f>IF([Access_Indicator2]="Yes","No service",IF([Access_Indicator3]="Available", "Improved",IF([Access_Indicator4]="No", "Limited",IF(AND([Access_Indicator4]="yes", [Access_Indicator5]&lt;=[Access_Indicator6]),"Basic","Limited"))))</f>
        <v>Improved</v>
      </c>
      <c r="X557" s="133" t="str">
        <f>IF([Use_Indicator1]="", "Fill in data", IF([Use_Indicator1]="All", "Improved", IF([Use_Indicator1]="Some", "Basic", IF([Use_Indicator1]="No use", "No Service"))))</f>
        <v>Basic</v>
      </c>
      <c r="Y557" s="134" t="s">
        <v>1601</v>
      </c>
      <c r="Z557" s="134" t="str">
        <f>IF(S557="No data", "No Data", IF([Reliability_Indicator2]="Yes","No Service", IF(S557="Routine", "Improved", IF(S557="Unreliable", "Basic", IF(S557="No O&amp;M", "No service")))))</f>
        <v>No service</v>
      </c>
      <c r="AA557" s="133" t="str">
        <f>IF([EnvPro_Indicator1]="", "Fill in data", IF([EnvPro_Indicator1]="Significant pollution", "No service", IF(AND([EnvPro_Indicator1]="Not polluting groundwater &amp; not untreated in river", [EnvPro_Indicator2]="No"),"Basic", IF([EnvPro_Indicator2]="Yes", "Improved"))))</f>
        <v>Basic</v>
      </c>
      <c r="AB557" s="134" t="str">
        <f t="shared" si="8"/>
        <v>No Service</v>
      </c>
      <c r="AC557" s="134" t="str">
        <f>IF(OR(San[[#This Row],[Access_SL1]]="No data",San[[#This Row],[Use_SL1]]="No data",San[[#This Row],[Reliability_SL1]]="No data",San[[#This Row],[EnvPro_SL1]]="No data"),"Incomplete", "Complete")</f>
        <v>Complete</v>
      </c>
      <c r="AD557" s="176">
        <v>0.97938825628412429</v>
      </c>
      <c r="AE557" s="176">
        <v>0</v>
      </c>
      <c r="AF557" s="136">
        <v>2.7805886095135621</v>
      </c>
      <c r="AG557" s="136">
        <v>44.155108972544575</v>
      </c>
      <c r="AH557" s="136">
        <v>0</v>
      </c>
      <c r="AW557" s="1">
        <f>IFERROR(VLOOKUP(San[[#This Row],[Access_SL1]],$AS$5:$AT$8,2,FALSE),"Error")</f>
        <v>3</v>
      </c>
      <c r="AX557" s="1">
        <f>IFERROR(VLOOKUP(San[[#This Row],[Use_SL1]],$AS$5:$AT$8,2,FALSE),"Error")</f>
        <v>2</v>
      </c>
      <c r="AY557" s="1" t="str">
        <f>IFERROR(VLOOKUP(San[[#This Row],[Use_SL2]],$AS$5:$AT$8,2,FALSE),"Error")</f>
        <v>Error</v>
      </c>
      <c r="AZ557" s="1">
        <f>IFERROR(VLOOKUP(San[[#This Row],[Reliability_SL1]],$AS$5:$AT$8,2,FALSE),"Error")</f>
        <v>0</v>
      </c>
      <c r="BA557" s="1">
        <f>IFERROR(VLOOKUP(San[[#This Row],[EnvPro_SL1]],$AS$5:$AT$8,2,FALSE),"Error")</f>
        <v>2</v>
      </c>
    </row>
    <row r="558" spans="2:53">
      <c r="B558" s="133" t="s">
        <v>870</v>
      </c>
      <c r="C558" s="171" t="s">
        <v>1650</v>
      </c>
      <c r="D558" s="171" t="s">
        <v>1646</v>
      </c>
      <c r="E558" s="171" t="s">
        <v>127</v>
      </c>
      <c r="F558" s="172" t="s">
        <v>1613</v>
      </c>
      <c r="G558" s="173" t="s">
        <v>2009</v>
      </c>
      <c r="H558" s="50" t="s">
        <v>1786</v>
      </c>
      <c r="I558" s="50" t="s">
        <v>18</v>
      </c>
      <c r="J558" s="133" t="s">
        <v>1772</v>
      </c>
      <c r="K558" s="50" t="s">
        <v>1754</v>
      </c>
      <c r="L558" s="50" t="s">
        <v>1753</v>
      </c>
      <c r="M558" s="133" t="s">
        <v>1752</v>
      </c>
      <c r="N558" s="133" t="s">
        <v>1601</v>
      </c>
      <c r="O558" s="133" t="s">
        <v>1601</v>
      </c>
      <c r="P558" s="133" t="s">
        <v>1601</v>
      </c>
      <c r="Q558" s="133" t="s">
        <v>1755</v>
      </c>
      <c r="R558" s="142" t="s">
        <v>1601</v>
      </c>
      <c r="S558" s="174" t="s">
        <v>1777</v>
      </c>
      <c r="T558" s="175" t="s">
        <v>1754</v>
      </c>
      <c r="U558" s="133" t="s">
        <v>1756</v>
      </c>
      <c r="V558" s="133" t="s">
        <v>1754</v>
      </c>
      <c r="W558" s="133" t="str">
        <f>IF([Access_Indicator2]="Yes","No service",IF([Access_Indicator3]="Available", "Improved",IF([Access_Indicator4]="No", "Limited",IF(AND([Access_Indicator4]="yes", [Access_Indicator5]&lt;=[Access_Indicator6]),"Basic","Limited"))))</f>
        <v>Basic</v>
      </c>
      <c r="X558" s="133" t="str">
        <f>IF([Use_Indicator1]="", "Fill in data", IF([Use_Indicator1]="All", "Improved", IF([Use_Indicator1]="Some", "Basic", IF([Use_Indicator1]="No use", "No Service"))))</f>
        <v>Improved</v>
      </c>
      <c r="Y558" s="134" t="s">
        <v>1601</v>
      </c>
      <c r="Z558" s="134" t="str">
        <f>IF(S558="No data", "No Data", IF([Reliability_Indicator2]="Yes","No Service", IF(S558="Routine", "Improved", IF(S558="Unreliable", "Basic", IF(S558="No O&amp;M", "No service")))))</f>
        <v>No service</v>
      </c>
      <c r="AA558" s="133" t="str">
        <f>IF([EnvPro_Indicator1]="", "Fill in data", IF([EnvPro_Indicator1]="Significant pollution", "No service", IF(AND([EnvPro_Indicator1]="Not polluting groundwater &amp; not untreated in river", [EnvPro_Indicator2]="No"),"Basic", IF([EnvPro_Indicator2]="Yes", "Improved"))))</f>
        <v>Basic</v>
      </c>
      <c r="AB558" s="134" t="str">
        <f t="shared" si="8"/>
        <v>No Service</v>
      </c>
      <c r="AC558" s="134" t="str">
        <f>IF(OR(San[[#This Row],[Access_SL1]]="No data",San[[#This Row],[Use_SL1]]="No data",San[[#This Row],[Reliability_SL1]]="No data",San[[#This Row],[EnvPro_SL1]]="No data"),"Incomplete", "Complete")</f>
        <v>Complete</v>
      </c>
      <c r="AD558" s="176">
        <v>0.97938825628412429</v>
      </c>
      <c r="AE558" s="176">
        <v>0</v>
      </c>
      <c r="AF558" s="136">
        <v>2.7805886095135621</v>
      </c>
      <c r="AG558" s="136">
        <v>51.51429380130201</v>
      </c>
      <c r="AH558" s="136">
        <v>0</v>
      </c>
      <c r="AW558" s="1">
        <f>IFERROR(VLOOKUP(San[[#This Row],[Access_SL1]],$AS$5:$AT$8,2,FALSE),"Error")</f>
        <v>2</v>
      </c>
      <c r="AX558" s="1">
        <f>IFERROR(VLOOKUP(San[[#This Row],[Use_SL1]],$AS$5:$AT$8,2,FALSE),"Error")</f>
        <v>3</v>
      </c>
      <c r="AY558" s="1" t="str">
        <f>IFERROR(VLOOKUP(San[[#This Row],[Use_SL2]],$AS$5:$AT$8,2,FALSE),"Error")</f>
        <v>Error</v>
      </c>
      <c r="AZ558" s="1">
        <f>IFERROR(VLOOKUP(San[[#This Row],[Reliability_SL1]],$AS$5:$AT$8,2,FALSE),"Error")</f>
        <v>0</v>
      </c>
      <c r="BA558" s="1">
        <f>IFERROR(VLOOKUP(San[[#This Row],[EnvPro_SL1]],$AS$5:$AT$8,2,FALSE),"Error")</f>
        <v>2</v>
      </c>
    </row>
    <row r="559" spans="2:53">
      <c r="B559" s="133" t="s">
        <v>871</v>
      </c>
      <c r="C559" s="171" t="s">
        <v>1650</v>
      </c>
      <c r="D559" s="171" t="s">
        <v>1646</v>
      </c>
      <c r="E559" s="171" t="s">
        <v>127</v>
      </c>
      <c r="F559" s="172" t="s">
        <v>1613</v>
      </c>
      <c r="G559" s="173" t="s">
        <v>1959</v>
      </c>
      <c r="H559" s="50" t="s">
        <v>1786</v>
      </c>
      <c r="I559" s="50" t="s">
        <v>18</v>
      </c>
      <c r="J559" s="133" t="s">
        <v>1779</v>
      </c>
      <c r="K559" s="50" t="s">
        <v>1754</v>
      </c>
      <c r="L559" s="50" t="s">
        <v>1753</v>
      </c>
      <c r="M559" s="133" t="s">
        <v>1754</v>
      </c>
      <c r="N559" s="133" t="s">
        <v>1601</v>
      </c>
      <c r="O559" s="133" t="s">
        <v>1601</v>
      </c>
      <c r="P559" s="133" t="s">
        <v>1601</v>
      </c>
      <c r="Q559" s="133" t="s">
        <v>1755</v>
      </c>
      <c r="R559" s="142" t="s">
        <v>1601</v>
      </c>
      <c r="S559" s="174" t="s">
        <v>1601</v>
      </c>
      <c r="T559" s="175" t="s">
        <v>1752</v>
      </c>
      <c r="U559" s="133" t="s">
        <v>1756</v>
      </c>
      <c r="V559" s="133" t="s">
        <v>1754</v>
      </c>
      <c r="W559" s="133" t="str">
        <f>IF([Access_Indicator2]="Yes","No service",IF([Access_Indicator3]="Available", "Improved",IF([Access_Indicator4]="No", "Limited",IF(AND([Access_Indicator4]="yes", [Access_Indicator5]&lt;=[Access_Indicator6]),"Basic","Limited"))))</f>
        <v>Limited</v>
      </c>
      <c r="X559" s="133" t="str">
        <f>IF([Use_Indicator1]="", "Fill in data", IF([Use_Indicator1]="All", "Improved", IF([Use_Indicator1]="Some", "Basic", IF([Use_Indicator1]="No use", "No Service"))))</f>
        <v>Improved</v>
      </c>
      <c r="Y559" s="134" t="s">
        <v>1601</v>
      </c>
      <c r="Z559" s="134" t="str">
        <f>IF(S559="No data", "No Data", IF([Reliability_Indicator2]="Yes","No Service", IF(S559="Routine", "Improved", IF(S559="Unreliable", "Basic", IF(S559="No O&amp;M", "No service")))))</f>
        <v>No Data</v>
      </c>
      <c r="AA559" s="133" t="str">
        <f>IF([EnvPro_Indicator1]="", "Fill in data", IF([EnvPro_Indicator1]="Significant pollution", "No service", IF(AND([EnvPro_Indicator1]="Not polluting groundwater &amp; not untreated in river", [EnvPro_Indicator2]="No"),"Basic", IF([EnvPro_Indicator2]="Yes", "Improved"))))</f>
        <v>Basic</v>
      </c>
      <c r="AB559" s="134" t="str">
        <f t="shared" si="8"/>
        <v>Limited</v>
      </c>
      <c r="AC559" s="134" t="str">
        <f>IF(OR(San[[#This Row],[Access_SL1]]="No data",San[[#This Row],[Use_SL1]]="No data",San[[#This Row],[Reliability_SL1]]="No data",San[[#This Row],[EnvPro_SL1]]="No data"),"Incomplete", "Complete")</f>
        <v>Incomplete</v>
      </c>
      <c r="AD559" s="176">
        <v>0.97938825628412429</v>
      </c>
      <c r="AE559" s="176">
        <v>0</v>
      </c>
      <c r="AF559" s="136">
        <v>2.7805886095135621</v>
      </c>
      <c r="AG559" s="136">
        <v>88.310217945089164</v>
      </c>
      <c r="AH559" s="136" t="s">
        <v>1601</v>
      </c>
      <c r="AW559" s="1">
        <f>IFERROR(VLOOKUP(San[[#This Row],[Access_SL1]],$AS$5:$AT$8,2,FALSE),"Error")</f>
        <v>1</v>
      </c>
      <c r="AX559" s="1">
        <f>IFERROR(VLOOKUP(San[[#This Row],[Use_SL1]],$AS$5:$AT$8,2,FALSE),"Error")</f>
        <v>3</v>
      </c>
      <c r="AY559" s="1" t="str">
        <f>IFERROR(VLOOKUP(San[[#This Row],[Use_SL2]],$AS$5:$AT$8,2,FALSE),"Error")</f>
        <v>Error</v>
      </c>
      <c r="AZ559" s="1" t="str">
        <f>IFERROR(VLOOKUP(San[[#This Row],[Reliability_SL1]],$AS$5:$AT$8,2,FALSE),"Error")</f>
        <v>Error</v>
      </c>
      <c r="BA559" s="1">
        <f>IFERROR(VLOOKUP(San[[#This Row],[EnvPro_SL1]],$AS$5:$AT$8,2,FALSE),"Error")</f>
        <v>2</v>
      </c>
    </row>
    <row r="560" spans="2:53">
      <c r="B560" s="133" t="s">
        <v>872</v>
      </c>
      <c r="C560" s="171" t="s">
        <v>1650</v>
      </c>
      <c r="D560" s="171" t="s">
        <v>1646</v>
      </c>
      <c r="E560" s="171" t="s">
        <v>127</v>
      </c>
      <c r="F560" s="172" t="s">
        <v>1613</v>
      </c>
      <c r="G560" s="173" t="s">
        <v>1957</v>
      </c>
      <c r="H560" s="50" t="s">
        <v>1786</v>
      </c>
      <c r="I560" s="50" t="s">
        <v>18</v>
      </c>
      <c r="J560" s="133" t="s">
        <v>1772</v>
      </c>
      <c r="K560" s="50" t="s">
        <v>1754</v>
      </c>
      <c r="L560" s="50" t="s">
        <v>1753</v>
      </c>
      <c r="M560" s="133" t="s">
        <v>1752</v>
      </c>
      <c r="N560" s="133" t="s">
        <v>1601</v>
      </c>
      <c r="O560" s="133" t="s">
        <v>1601</v>
      </c>
      <c r="P560" s="133" t="s">
        <v>1601</v>
      </c>
      <c r="Q560" s="133" t="s">
        <v>1755</v>
      </c>
      <c r="R560" s="142" t="s">
        <v>1601</v>
      </c>
      <c r="S560" s="174" t="s">
        <v>1601</v>
      </c>
      <c r="T560" s="175" t="s">
        <v>1754</v>
      </c>
      <c r="U560" s="133" t="s">
        <v>1756</v>
      </c>
      <c r="V560" s="133" t="s">
        <v>1754</v>
      </c>
      <c r="W560" s="133" t="str">
        <f>IF([Access_Indicator2]="Yes","No service",IF([Access_Indicator3]="Available", "Improved",IF([Access_Indicator4]="No", "Limited",IF(AND([Access_Indicator4]="yes", [Access_Indicator5]&lt;=[Access_Indicator6]),"Basic","Limited"))))</f>
        <v>Basic</v>
      </c>
      <c r="X560" s="133" t="str">
        <f>IF([Use_Indicator1]="", "Fill in data", IF([Use_Indicator1]="All", "Improved", IF([Use_Indicator1]="Some", "Basic", IF([Use_Indicator1]="No use", "No Service"))))</f>
        <v>Improved</v>
      </c>
      <c r="Y560" s="134" t="s">
        <v>1601</v>
      </c>
      <c r="Z560" s="134" t="str">
        <f>IF(S560="No data", "No Data", IF([Reliability_Indicator2]="Yes","No Service", IF(S560="Routine", "Improved", IF(S560="Unreliable", "Basic", IF(S560="No O&amp;M", "No service")))))</f>
        <v>No Data</v>
      </c>
      <c r="AA560" s="133" t="str">
        <f>IF([EnvPro_Indicator1]="", "Fill in data", IF([EnvPro_Indicator1]="Significant pollution", "No service", IF(AND([EnvPro_Indicator1]="Not polluting groundwater &amp; not untreated in river", [EnvPro_Indicator2]="No"),"Basic", IF([EnvPro_Indicator2]="Yes", "Improved"))))</f>
        <v>Basic</v>
      </c>
      <c r="AB560" s="134" t="str">
        <f t="shared" si="8"/>
        <v>Basic</v>
      </c>
      <c r="AC560" s="134" t="str">
        <f>IF(OR(San[[#This Row],[Access_SL1]]="No data",San[[#This Row],[Use_SL1]]="No data",San[[#This Row],[Reliability_SL1]]="No data",San[[#This Row],[EnvPro_SL1]]="No data"),"Incomplete", "Complete")</f>
        <v>Incomplete</v>
      </c>
      <c r="AD560" s="176">
        <v>0.97938825628412429</v>
      </c>
      <c r="AE560" s="176">
        <v>0</v>
      </c>
      <c r="AF560" s="136">
        <v>2.7805886095135621</v>
      </c>
      <c r="AG560" s="136">
        <v>92.60430229266909</v>
      </c>
      <c r="AH560" s="136" t="s">
        <v>1601</v>
      </c>
      <c r="AW560" s="1">
        <f>IFERROR(VLOOKUP(San[[#This Row],[Access_SL1]],$AS$5:$AT$8,2,FALSE),"Error")</f>
        <v>2</v>
      </c>
      <c r="AX560" s="1">
        <f>IFERROR(VLOOKUP(San[[#This Row],[Use_SL1]],$AS$5:$AT$8,2,FALSE),"Error")</f>
        <v>3</v>
      </c>
      <c r="AY560" s="1" t="str">
        <f>IFERROR(VLOOKUP(San[[#This Row],[Use_SL2]],$AS$5:$AT$8,2,FALSE),"Error")</f>
        <v>Error</v>
      </c>
      <c r="AZ560" s="1" t="str">
        <f>IFERROR(VLOOKUP(San[[#This Row],[Reliability_SL1]],$AS$5:$AT$8,2,FALSE),"Error")</f>
        <v>Error</v>
      </c>
      <c r="BA560" s="1">
        <f>IFERROR(VLOOKUP(San[[#This Row],[EnvPro_SL1]],$AS$5:$AT$8,2,FALSE),"Error")</f>
        <v>2</v>
      </c>
    </row>
    <row r="561" spans="2:53">
      <c r="B561" s="133" t="s">
        <v>873</v>
      </c>
      <c r="C561" s="171" t="s">
        <v>1650</v>
      </c>
      <c r="D561" s="171" t="s">
        <v>1646</v>
      </c>
      <c r="E561" s="171" t="s">
        <v>127</v>
      </c>
      <c r="F561" s="172" t="s">
        <v>1613</v>
      </c>
      <c r="G561" s="173" t="s">
        <v>1956</v>
      </c>
      <c r="H561" s="50" t="s">
        <v>1783</v>
      </c>
      <c r="I561" s="50" t="s">
        <v>18</v>
      </c>
      <c r="J561" s="133" t="s">
        <v>1772</v>
      </c>
      <c r="K561" s="50" t="s">
        <v>1754</v>
      </c>
      <c r="L561" s="50" t="s">
        <v>1753</v>
      </c>
      <c r="M561" s="133" t="s">
        <v>1752</v>
      </c>
      <c r="N561" s="133" t="s">
        <v>1601</v>
      </c>
      <c r="O561" s="133" t="s">
        <v>1601</v>
      </c>
      <c r="P561" s="133" t="s">
        <v>1601</v>
      </c>
      <c r="Q561" s="133" t="s">
        <v>1755</v>
      </c>
      <c r="R561" s="142" t="s">
        <v>1601</v>
      </c>
      <c r="S561" s="174" t="s">
        <v>1601</v>
      </c>
      <c r="T561" s="175" t="s">
        <v>1752</v>
      </c>
      <c r="U561" s="133" t="s">
        <v>1756</v>
      </c>
      <c r="V561" s="133" t="s">
        <v>1754</v>
      </c>
      <c r="W561" s="133" t="str">
        <f>IF([Access_Indicator2]="Yes","No service",IF([Access_Indicator3]="Available", "Improved",IF([Access_Indicator4]="No", "Limited",IF(AND([Access_Indicator4]="yes", [Access_Indicator5]&lt;=[Access_Indicator6]),"Basic","Limited"))))</f>
        <v>Basic</v>
      </c>
      <c r="X561" s="133" t="str">
        <f>IF([Use_Indicator1]="", "Fill in data", IF([Use_Indicator1]="All", "Improved", IF([Use_Indicator1]="Some", "Basic", IF([Use_Indicator1]="No use", "No Service"))))</f>
        <v>Improved</v>
      </c>
      <c r="Y561" s="134" t="s">
        <v>1601</v>
      </c>
      <c r="Z561" s="134" t="str">
        <f>IF(S561="No data", "No Data", IF([Reliability_Indicator2]="Yes","No Service", IF(S561="Routine", "Improved", IF(S561="Unreliable", "Basic", IF(S561="No O&amp;M", "No service")))))</f>
        <v>No Data</v>
      </c>
      <c r="AA561" s="133" t="str">
        <f>IF([EnvPro_Indicator1]="", "Fill in data", IF([EnvPro_Indicator1]="Significant pollution", "No service", IF(AND([EnvPro_Indicator1]="Not polluting groundwater &amp; not untreated in river", [EnvPro_Indicator2]="No"),"Basic", IF([EnvPro_Indicator2]="Yes", "Improved"))))</f>
        <v>Basic</v>
      </c>
      <c r="AB561" s="134" t="str">
        <f t="shared" si="8"/>
        <v>Basic</v>
      </c>
      <c r="AC561" s="134" t="str">
        <f>IF(OR(San[[#This Row],[Access_SL1]]="No data",San[[#This Row],[Use_SL1]]="No data",San[[#This Row],[Reliability_SL1]]="No data",San[[#This Row],[EnvPro_SL1]]="No data"),"Incomplete", "Complete")</f>
        <v>Incomplete</v>
      </c>
      <c r="AD561" s="176">
        <v>0.97938825628412429</v>
      </c>
      <c r="AE561" s="176">
        <v>0</v>
      </c>
      <c r="AF561" s="136">
        <v>2.7805886095135621</v>
      </c>
      <c r="AG561" s="136">
        <v>125.10614208887631</v>
      </c>
      <c r="AH561" s="136" t="s">
        <v>1601</v>
      </c>
      <c r="AW561" s="1">
        <f>IFERROR(VLOOKUP(San[[#This Row],[Access_SL1]],$AS$5:$AT$8,2,FALSE),"Error")</f>
        <v>2</v>
      </c>
      <c r="AX561" s="1">
        <f>IFERROR(VLOOKUP(San[[#This Row],[Use_SL1]],$AS$5:$AT$8,2,FALSE),"Error")</f>
        <v>3</v>
      </c>
      <c r="AY561" s="1" t="str">
        <f>IFERROR(VLOOKUP(San[[#This Row],[Use_SL2]],$AS$5:$AT$8,2,FALSE),"Error")</f>
        <v>Error</v>
      </c>
      <c r="AZ561" s="1" t="str">
        <f>IFERROR(VLOOKUP(San[[#This Row],[Reliability_SL1]],$AS$5:$AT$8,2,FALSE),"Error")</f>
        <v>Error</v>
      </c>
      <c r="BA561" s="1">
        <f>IFERROR(VLOOKUP(San[[#This Row],[EnvPro_SL1]],$AS$5:$AT$8,2,FALSE),"Error")</f>
        <v>2</v>
      </c>
    </row>
    <row r="562" spans="2:53">
      <c r="B562" s="133" t="s">
        <v>874</v>
      </c>
      <c r="C562" s="171" t="s">
        <v>1650</v>
      </c>
      <c r="D562" s="171" t="s">
        <v>1646</v>
      </c>
      <c r="E562" s="171" t="s">
        <v>127</v>
      </c>
      <c r="F562" s="172" t="s">
        <v>1613</v>
      </c>
      <c r="G562" s="173" t="s">
        <v>2010</v>
      </c>
      <c r="H562" s="50" t="s">
        <v>1783</v>
      </c>
      <c r="I562" s="50" t="s">
        <v>18</v>
      </c>
      <c r="J562" s="133" t="s">
        <v>1772</v>
      </c>
      <c r="K562" s="50" t="s">
        <v>1754</v>
      </c>
      <c r="L562" s="50" t="s">
        <v>1753</v>
      </c>
      <c r="M562" s="133" t="s">
        <v>1752</v>
      </c>
      <c r="N562" s="133" t="s">
        <v>1601</v>
      </c>
      <c r="O562" s="133" t="s">
        <v>1601</v>
      </c>
      <c r="P562" s="133" t="s">
        <v>1601</v>
      </c>
      <c r="Q562" s="133" t="s">
        <v>1755</v>
      </c>
      <c r="R562" s="142" t="s">
        <v>1601</v>
      </c>
      <c r="S562" s="174" t="s">
        <v>1601</v>
      </c>
      <c r="T562" s="175" t="s">
        <v>1754</v>
      </c>
      <c r="U562" s="133" t="s">
        <v>1756</v>
      </c>
      <c r="V562" s="133" t="s">
        <v>1754</v>
      </c>
      <c r="W562" s="133" t="str">
        <f>IF([Access_Indicator2]="Yes","No service",IF([Access_Indicator3]="Available", "Improved",IF([Access_Indicator4]="No", "Limited",IF(AND([Access_Indicator4]="yes", [Access_Indicator5]&lt;=[Access_Indicator6]),"Basic","Limited"))))</f>
        <v>Basic</v>
      </c>
      <c r="X562" s="133" t="str">
        <f>IF([Use_Indicator1]="", "Fill in data", IF([Use_Indicator1]="All", "Improved", IF([Use_Indicator1]="Some", "Basic", IF([Use_Indicator1]="No use", "No Service"))))</f>
        <v>Improved</v>
      </c>
      <c r="Y562" s="134" t="s">
        <v>1601</v>
      </c>
      <c r="Z562" s="134" t="str">
        <f>IF(S562="No data", "No Data", IF([Reliability_Indicator2]="Yes","No Service", IF(S562="Routine", "Improved", IF(S562="Unreliable", "Basic", IF(S562="No O&amp;M", "No service")))))</f>
        <v>No Data</v>
      </c>
      <c r="AA562" s="133" t="str">
        <f>IF([EnvPro_Indicator1]="", "Fill in data", IF([EnvPro_Indicator1]="Significant pollution", "No service", IF(AND([EnvPro_Indicator1]="Not polluting groundwater &amp; not untreated in river", [EnvPro_Indicator2]="No"),"Basic", IF([EnvPro_Indicator2]="Yes", "Improved"))))</f>
        <v>Basic</v>
      </c>
      <c r="AB562" s="134" t="str">
        <f t="shared" si="8"/>
        <v>Basic</v>
      </c>
      <c r="AC562" s="134" t="str">
        <f>IF(OR(San[[#This Row],[Access_SL1]]="No data",San[[#This Row],[Use_SL1]]="No data",San[[#This Row],[Reliability_SL1]]="No data",San[[#This Row],[EnvPro_SL1]]="No data"),"Incomplete", "Complete")</f>
        <v>Incomplete</v>
      </c>
      <c r="AD562" s="176">
        <v>0.97938825628412429</v>
      </c>
      <c r="AE562" s="176">
        <v>0</v>
      </c>
      <c r="AF562" s="136">
        <v>2.7805886095135621</v>
      </c>
      <c r="AG562" s="136">
        <v>55.193886215680728</v>
      </c>
      <c r="AH562" s="136" t="s">
        <v>1601</v>
      </c>
      <c r="AW562" s="1">
        <f>IFERROR(VLOOKUP(San[[#This Row],[Access_SL1]],$AS$5:$AT$8,2,FALSE),"Error")</f>
        <v>2</v>
      </c>
      <c r="AX562" s="1">
        <f>IFERROR(VLOOKUP(San[[#This Row],[Use_SL1]],$AS$5:$AT$8,2,FALSE),"Error")</f>
        <v>3</v>
      </c>
      <c r="AY562" s="1" t="str">
        <f>IFERROR(VLOOKUP(San[[#This Row],[Use_SL2]],$AS$5:$AT$8,2,FALSE),"Error")</f>
        <v>Error</v>
      </c>
      <c r="AZ562" s="1" t="str">
        <f>IFERROR(VLOOKUP(San[[#This Row],[Reliability_SL1]],$AS$5:$AT$8,2,FALSE),"Error")</f>
        <v>Error</v>
      </c>
      <c r="BA562" s="1">
        <f>IFERROR(VLOOKUP(San[[#This Row],[EnvPro_SL1]],$AS$5:$AT$8,2,FALSE),"Error")</f>
        <v>2</v>
      </c>
    </row>
    <row r="563" spans="2:53">
      <c r="B563" s="133" t="s">
        <v>875</v>
      </c>
      <c r="C563" s="171" t="s">
        <v>1650</v>
      </c>
      <c r="D563" s="171" t="s">
        <v>1646</v>
      </c>
      <c r="E563" s="171" t="s">
        <v>127</v>
      </c>
      <c r="F563" s="172" t="s">
        <v>1613</v>
      </c>
      <c r="G563" s="173" t="s">
        <v>2011</v>
      </c>
      <c r="H563" s="50" t="s">
        <v>1783</v>
      </c>
      <c r="I563" s="50" t="s">
        <v>18</v>
      </c>
      <c r="J563" s="133" t="s">
        <v>1774</v>
      </c>
      <c r="K563" s="50" t="s">
        <v>1754</v>
      </c>
      <c r="L563" s="50" t="s">
        <v>1776</v>
      </c>
      <c r="M563" s="133" t="s">
        <v>1752</v>
      </c>
      <c r="N563" s="133" t="s">
        <v>1601</v>
      </c>
      <c r="O563" s="133" t="s">
        <v>1601</v>
      </c>
      <c r="P563" s="133" t="s">
        <v>1601</v>
      </c>
      <c r="Q563" s="133" t="s">
        <v>1755</v>
      </c>
      <c r="R563" s="142" t="s">
        <v>1601</v>
      </c>
      <c r="S563" s="174" t="s">
        <v>1908</v>
      </c>
      <c r="T563" s="175" t="s">
        <v>1754</v>
      </c>
      <c r="U563" s="133" t="s">
        <v>1756</v>
      </c>
      <c r="V563" s="133" t="s">
        <v>1754</v>
      </c>
      <c r="W563" s="133" t="str">
        <f>IF([Access_Indicator2]="Yes","No service",IF([Access_Indicator3]="Available", "Improved",IF([Access_Indicator4]="No", "Limited",IF(AND([Access_Indicator4]="yes", [Access_Indicator5]&lt;=[Access_Indicator6]),"Basic","Limited"))))</f>
        <v>Improved</v>
      </c>
      <c r="X563" s="133" t="str">
        <f>IF([Use_Indicator1]="", "Fill in data", IF([Use_Indicator1]="All", "Improved", IF([Use_Indicator1]="Some", "Basic", IF([Use_Indicator1]="No use", "No Service"))))</f>
        <v>Improved</v>
      </c>
      <c r="Y563" s="134" t="s">
        <v>1601</v>
      </c>
      <c r="Z563" s="134" t="str">
        <f>IF(S563="No data", "No Data", IF([Reliability_Indicator2]="Yes","No Service", IF(S563="Routine", "Improved", IF(S563="Unreliable", "Basic", IF(S563="No O&amp;M", "No service")))))</f>
        <v>Basic</v>
      </c>
      <c r="AA563" s="133" t="str">
        <f>IF([EnvPro_Indicator1]="", "Fill in data", IF([EnvPro_Indicator1]="Significant pollution", "No service", IF(AND([EnvPro_Indicator1]="Not polluting groundwater &amp; not untreated in river", [EnvPro_Indicator2]="No"),"Basic", IF([EnvPro_Indicator2]="Yes", "Improved"))))</f>
        <v>Basic</v>
      </c>
      <c r="AB563" s="134" t="str">
        <f t="shared" si="8"/>
        <v>Basic</v>
      </c>
      <c r="AC563" s="134" t="str">
        <f>IF(OR(San[[#This Row],[Access_SL1]]="No data",San[[#This Row],[Use_SL1]]="No data",San[[#This Row],[Reliability_SL1]]="No data",San[[#This Row],[EnvPro_SL1]]="No data"),"Incomplete", "Complete")</f>
        <v>Complete</v>
      </c>
      <c r="AD563" s="176">
        <v>0.97938825628412429</v>
      </c>
      <c r="AE563" s="176">
        <v>0</v>
      </c>
      <c r="AF563" s="136">
        <v>2.7805886095135621</v>
      </c>
      <c r="AG563" s="136">
        <v>183.97962071893573</v>
      </c>
      <c r="AH563" s="136">
        <v>169.82734220209454</v>
      </c>
      <c r="AW563" s="1">
        <f>IFERROR(VLOOKUP(San[[#This Row],[Access_SL1]],$AS$5:$AT$8,2,FALSE),"Error")</f>
        <v>3</v>
      </c>
      <c r="AX563" s="1">
        <f>IFERROR(VLOOKUP(San[[#This Row],[Use_SL1]],$AS$5:$AT$8,2,FALSE),"Error")</f>
        <v>3</v>
      </c>
      <c r="AY563" s="1" t="str">
        <f>IFERROR(VLOOKUP(San[[#This Row],[Use_SL2]],$AS$5:$AT$8,2,FALSE),"Error")</f>
        <v>Error</v>
      </c>
      <c r="AZ563" s="1">
        <f>IFERROR(VLOOKUP(San[[#This Row],[Reliability_SL1]],$AS$5:$AT$8,2,FALSE),"Error")</f>
        <v>2</v>
      </c>
      <c r="BA563" s="1">
        <f>IFERROR(VLOOKUP(San[[#This Row],[EnvPro_SL1]],$AS$5:$AT$8,2,FALSE),"Error")</f>
        <v>2</v>
      </c>
    </row>
    <row r="564" spans="2:53">
      <c r="B564" s="133" t="s">
        <v>876</v>
      </c>
      <c r="C564" s="171" t="s">
        <v>1650</v>
      </c>
      <c r="D564" s="171" t="s">
        <v>1646</v>
      </c>
      <c r="E564" s="171" t="s">
        <v>127</v>
      </c>
      <c r="F564" s="172" t="s">
        <v>1613</v>
      </c>
      <c r="G564" s="173" t="s">
        <v>1990</v>
      </c>
      <c r="H564" s="50" t="s">
        <v>1786</v>
      </c>
      <c r="I564" s="50" t="s">
        <v>18</v>
      </c>
      <c r="J564" s="133" t="s">
        <v>1774</v>
      </c>
      <c r="K564" s="50" t="s">
        <v>1754</v>
      </c>
      <c r="L564" s="50" t="s">
        <v>1776</v>
      </c>
      <c r="M564" s="133" t="s">
        <v>1752</v>
      </c>
      <c r="N564" s="133" t="s">
        <v>1601</v>
      </c>
      <c r="O564" s="133" t="s">
        <v>1601</v>
      </c>
      <c r="P564" s="133" t="s">
        <v>1601</v>
      </c>
      <c r="Q564" s="133" t="s">
        <v>1755</v>
      </c>
      <c r="R564" s="142" t="s">
        <v>1601</v>
      </c>
      <c r="S564" s="174" t="s">
        <v>1908</v>
      </c>
      <c r="T564" s="175" t="s">
        <v>1754</v>
      </c>
      <c r="U564" s="133" t="s">
        <v>1756</v>
      </c>
      <c r="V564" s="133" t="s">
        <v>1754</v>
      </c>
      <c r="W564" s="133" t="str">
        <f>IF([Access_Indicator2]="Yes","No service",IF([Access_Indicator3]="Available", "Improved",IF([Access_Indicator4]="No", "Limited",IF(AND([Access_Indicator4]="yes", [Access_Indicator5]&lt;=[Access_Indicator6]),"Basic","Limited"))))</f>
        <v>Improved</v>
      </c>
      <c r="X564" s="133" t="str">
        <f>IF([Use_Indicator1]="", "Fill in data", IF([Use_Indicator1]="All", "Improved", IF([Use_Indicator1]="Some", "Basic", IF([Use_Indicator1]="No use", "No Service"))))</f>
        <v>Improved</v>
      </c>
      <c r="Y564" s="134" t="s">
        <v>1601</v>
      </c>
      <c r="Z564" s="134" t="str">
        <f>IF(S564="No data", "No Data", IF([Reliability_Indicator2]="Yes","No Service", IF(S564="Routine", "Improved", IF(S564="Unreliable", "Basic", IF(S564="No O&amp;M", "No service")))))</f>
        <v>Basic</v>
      </c>
      <c r="AA564" s="133" t="str">
        <f>IF([EnvPro_Indicator1]="", "Fill in data", IF([EnvPro_Indicator1]="Significant pollution", "No service", IF(AND([EnvPro_Indicator1]="Not polluting groundwater &amp; not untreated in river", [EnvPro_Indicator2]="No"),"Basic", IF([EnvPro_Indicator2]="Yes", "Improved"))))</f>
        <v>Basic</v>
      </c>
      <c r="AB564" s="134" t="str">
        <f t="shared" si="8"/>
        <v>Basic</v>
      </c>
      <c r="AC564" s="134" t="str">
        <f>IF(OR(San[[#This Row],[Access_SL1]]="No data",San[[#This Row],[Use_SL1]]="No data",San[[#This Row],[Reliability_SL1]]="No data",San[[#This Row],[EnvPro_SL1]]="No data"),"Incomplete", "Complete")</f>
        <v>Complete</v>
      </c>
      <c r="AD564" s="176">
        <v>0.97938825628412429</v>
      </c>
      <c r="AE564" s="176">
        <v>0</v>
      </c>
      <c r="AF564" s="136">
        <v>2.7805886095135621</v>
      </c>
      <c r="AG564" s="136">
        <v>110.38777243136146</v>
      </c>
      <c r="AH564" s="136">
        <v>101.89640532125674</v>
      </c>
      <c r="AW564" s="1">
        <f>IFERROR(VLOOKUP(San[[#This Row],[Access_SL1]],$AS$5:$AT$8,2,FALSE),"Error")</f>
        <v>3</v>
      </c>
      <c r="AX564" s="1">
        <f>IFERROR(VLOOKUP(San[[#This Row],[Use_SL1]],$AS$5:$AT$8,2,FALSE),"Error")</f>
        <v>3</v>
      </c>
      <c r="AY564" s="1" t="str">
        <f>IFERROR(VLOOKUP(San[[#This Row],[Use_SL2]],$AS$5:$AT$8,2,FALSE),"Error")</f>
        <v>Error</v>
      </c>
      <c r="AZ564" s="1">
        <f>IFERROR(VLOOKUP(San[[#This Row],[Reliability_SL1]],$AS$5:$AT$8,2,FALSE),"Error")</f>
        <v>2</v>
      </c>
      <c r="BA564" s="1">
        <f>IFERROR(VLOOKUP(San[[#This Row],[EnvPro_SL1]],$AS$5:$AT$8,2,FALSE),"Error")</f>
        <v>2</v>
      </c>
    </row>
    <row r="565" spans="2:53">
      <c r="B565" s="133" t="s">
        <v>877</v>
      </c>
      <c r="C565" s="171" t="s">
        <v>1650</v>
      </c>
      <c r="D565" s="171" t="s">
        <v>1646</v>
      </c>
      <c r="E565" s="171" t="s">
        <v>127</v>
      </c>
      <c r="F565" s="172" t="s">
        <v>1613</v>
      </c>
      <c r="G565" s="173" t="s">
        <v>2012</v>
      </c>
      <c r="H565" s="50" t="s">
        <v>1783</v>
      </c>
      <c r="I565" s="50" t="s">
        <v>18</v>
      </c>
      <c r="J565" s="133" t="s">
        <v>1774</v>
      </c>
      <c r="K565" s="50" t="s">
        <v>1754</v>
      </c>
      <c r="L565" s="50" t="s">
        <v>1776</v>
      </c>
      <c r="M565" s="133" t="s">
        <v>1752</v>
      </c>
      <c r="N565" s="133" t="s">
        <v>1601</v>
      </c>
      <c r="O565" s="133" t="s">
        <v>1601</v>
      </c>
      <c r="P565" s="133" t="s">
        <v>1601</v>
      </c>
      <c r="Q565" s="133" t="s">
        <v>1755</v>
      </c>
      <c r="R565" s="142" t="s">
        <v>1601</v>
      </c>
      <c r="S565" s="174" t="s">
        <v>1908</v>
      </c>
      <c r="T565" s="175" t="s">
        <v>1754</v>
      </c>
      <c r="U565" s="133" t="s">
        <v>1756</v>
      </c>
      <c r="V565" s="133" t="s">
        <v>1754</v>
      </c>
      <c r="W565" s="133" t="str">
        <f>IF([Access_Indicator2]="Yes","No service",IF([Access_Indicator3]="Available", "Improved",IF([Access_Indicator4]="No", "Limited",IF(AND([Access_Indicator4]="yes", [Access_Indicator5]&lt;=[Access_Indicator6]),"Basic","Limited"))))</f>
        <v>Improved</v>
      </c>
      <c r="X565" s="133" t="str">
        <f>IF([Use_Indicator1]="", "Fill in data", IF([Use_Indicator1]="All", "Improved", IF([Use_Indicator1]="Some", "Basic", IF([Use_Indicator1]="No use", "No Service"))))</f>
        <v>Improved</v>
      </c>
      <c r="Y565" s="134" t="s">
        <v>1601</v>
      </c>
      <c r="Z565" s="134" t="str">
        <f>IF(S565="No data", "No Data", IF([Reliability_Indicator2]="Yes","No Service", IF(S565="Routine", "Improved", IF(S565="Unreliable", "Basic", IF(S565="No O&amp;M", "No service")))))</f>
        <v>Basic</v>
      </c>
      <c r="AA565" s="133" t="str">
        <f>IF([EnvPro_Indicator1]="", "Fill in data", IF([EnvPro_Indicator1]="Significant pollution", "No service", IF(AND([EnvPro_Indicator1]="Not polluting groundwater &amp; not untreated in river", [EnvPro_Indicator2]="No"),"Basic", IF([EnvPro_Indicator2]="Yes", "Improved"))))</f>
        <v>Basic</v>
      </c>
      <c r="AB565" s="134" t="str">
        <f t="shared" si="8"/>
        <v>Basic</v>
      </c>
      <c r="AC565" s="134" t="str">
        <f>IF(OR(San[[#This Row],[Access_SL1]]="No data",San[[#This Row],[Use_SL1]]="No data",San[[#This Row],[Reliability_SL1]]="No data",San[[#This Row],[EnvPro_SL1]]="No data"),"Incomplete", "Complete")</f>
        <v>Complete</v>
      </c>
      <c r="AD565" s="176">
        <v>0.97938825628412429</v>
      </c>
      <c r="AE565" s="176">
        <v>0</v>
      </c>
      <c r="AF565" s="136">
        <v>2.7805886095135621</v>
      </c>
      <c r="AG565" s="136">
        <v>55.193886215680728</v>
      </c>
      <c r="AH565" s="136">
        <v>16.982734220209455</v>
      </c>
      <c r="AW565" s="1">
        <f>IFERROR(VLOOKUP(San[[#This Row],[Access_SL1]],$AS$5:$AT$8,2,FALSE),"Error")</f>
        <v>3</v>
      </c>
      <c r="AX565" s="1">
        <f>IFERROR(VLOOKUP(San[[#This Row],[Use_SL1]],$AS$5:$AT$8,2,FALSE),"Error")</f>
        <v>3</v>
      </c>
      <c r="AY565" s="1" t="str">
        <f>IFERROR(VLOOKUP(San[[#This Row],[Use_SL2]],$AS$5:$AT$8,2,FALSE),"Error")</f>
        <v>Error</v>
      </c>
      <c r="AZ565" s="1">
        <f>IFERROR(VLOOKUP(San[[#This Row],[Reliability_SL1]],$AS$5:$AT$8,2,FALSE),"Error")</f>
        <v>2</v>
      </c>
      <c r="BA565" s="1">
        <f>IFERROR(VLOOKUP(San[[#This Row],[EnvPro_SL1]],$AS$5:$AT$8,2,FALSE),"Error")</f>
        <v>2</v>
      </c>
    </row>
    <row r="566" spans="2:53">
      <c r="B566" s="133" t="s">
        <v>878</v>
      </c>
      <c r="C566" s="171" t="s">
        <v>1650</v>
      </c>
      <c r="D566" s="171" t="s">
        <v>1646</v>
      </c>
      <c r="E566" s="171" t="s">
        <v>127</v>
      </c>
      <c r="F566" s="172" t="s">
        <v>1613</v>
      </c>
      <c r="G566" s="173" t="s">
        <v>1973</v>
      </c>
      <c r="H566" s="50" t="s">
        <v>1783</v>
      </c>
      <c r="I566" s="50" t="s">
        <v>18</v>
      </c>
      <c r="J566" s="133" t="s">
        <v>1779</v>
      </c>
      <c r="K566" s="50" t="s">
        <v>1754</v>
      </c>
      <c r="L566" s="50" t="s">
        <v>1753</v>
      </c>
      <c r="M566" s="133" t="s">
        <v>1752</v>
      </c>
      <c r="N566" s="133" t="s">
        <v>1601</v>
      </c>
      <c r="O566" s="133" t="s">
        <v>1601</v>
      </c>
      <c r="P566" s="133" t="s">
        <v>1601</v>
      </c>
      <c r="Q566" s="133" t="s">
        <v>1765</v>
      </c>
      <c r="R566" s="142" t="s">
        <v>1601</v>
      </c>
      <c r="S566" s="174" t="s">
        <v>1908</v>
      </c>
      <c r="T566" s="175" t="s">
        <v>1754</v>
      </c>
      <c r="U566" s="133" t="s">
        <v>1756</v>
      </c>
      <c r="V566" s="133" t="s">
        <v>1754</v>
      </c>
      <c r="W566" s="133" t="str">
        <f>IF([Access_Indicator2]="Yes","No service",IF([Access_Indicator3]="Available", "Improved",IF([Access_Indicator4]="No", "Limited",IF(AND([Access_Indicator4]="yes", [Access_Indicator5]&lt;=[Access_Indicator6]),"Basic","Limited"))))</f>
        <v>Basic</v>
      </c>
      <c r="X566" s="133" t="str">
        <f>IF([Use_Indicator1]="", "Fill in data", IF([Use_Indicator1]="All", "Improved", IF([Use_Indicator1]="Some", "Basic", IF([Use_Indicator1]="No use", "No Service"))))</f>
        <v>No Service</v>
      </c>
      <c r="Y566" s="134" t="s">
        <v>1601</v>
      </c>
      <c r="Z566" s="134" t="str">
        <f>IF(S566="No data", "No Data", IF([Reliability_Indicator2]="Yes","No Service", IF(S566="Routine", "Improved", IF(S566="Unreliable", "Basic", IF(S566="No O&amp;M", "No service")))))</f>
        <v>Basic</v>
      </c>
      <c r="AA566" s="133" t="str">
        <f>IF([EnvPro_Indicator1]="", "Fill in data", IF([EnvPro_Indicator1]="Significant pollution", "No service", IF(AND([EnvPro_Indicator1]="Not polluting groundwater &amp; not untreated in river", [EnvPro_Indicator2]="No"),"Basic", IF([EnvPro_Indicator2]="Yes", "Improved"))))</f>
        <v>Basic</v>
      </c>
      <c r="AB566" s="134" t="str">
        <f t="shared" si="8"/>
        <v>No Service</v>
      </c>
      <c r="AC566" s="134" t="str">
        <f>IF(OR(San[[#This Row],[Access_SL1]]="No data",San[[#This Row],[Use_SL1]]="No data",San[[#This Row],[Reliability_SL1]]="No data",San[[#This Row],[EnvPro_SL1]]="No data"),"Incomplete", "Complete")</f>
        <v>Complete</v>
      </c>
      <c r="AD566" s="176">
        <v>0.97938825628412429</v>
      </c>
      <c r="AE566" s="176">
        <v>0</v>
      </c>
      <c r="AF566" s="136">
        <v>2.7805886095135621</v>
      </c>
      <c r="AG566" s="136">
        <v>110.38777243136146</v>
      </c>
      <c r="AH566" s="136">
        <v>22.643645626945936</v>
      </c>
      <c r="AW566" s="1">
        <f>IFERROR(VLOOKUP(San[[#This Row],[Access_SL1]],$AS$5:$AT$8,2,FALSE),"Error")</f>
        <v>2</v>
      </c>
      <c r="AX566" s="1">
        <f>IFERROR(VLOOKUP(San[[#This Row],[Use_SL1]],$AS$5:$AT$8,2,FALSE),"Error")</f>
        <v>0</v>
      </c>
      <c r="AY566" s="1" t="str">
        <f>IFERROR(VLOOKUP(San[[#This Row],[Use_SL2]],$AS$5:$AT$8,2,FALSE),"Error")</f>
        <v>Error</v>
      </c>
      <c r="AZ566" s="1">
        <f>IFERROR(VLOOKUP(San[[#This Row],[Reliability_SL1]],$AS$5:$AT$8,2,FALSE),"Error")</f>
        <v>2</v>
      </c>
      <c r="BA566" s="1">
        <f>IFERROR(VLOOKUP(San[[#This Row],[EnvPro_SL1]],$AS$5:$AT$8,2,FALSE),"Error")</f>
        <v>2</v>
      </c>
    </row>
    <row r="567" spans="2:53">
      <c r="B567" s="133" t="s">
        <v>862</v>
      </c>
      <c r="C567" s="171" t="s">
        <v>1650</v>
      </c>
      <c r="D567" s="171" t="s">
        <v>1646</v>
      </c>
      <c r="E567" s="171" t="s">
        <v>127</v>
      </c>
      <c r="F567" s="172" t="s">
        <v>1613</v>
      </c>
      <c r="G567" s="173" t="s">
        <v>2007</v>
      </c>
      <c r="H567" s="50" t="s">
        <v>1786</v>
      </c>
      <c r="I567" s="50" t="s">
        <v>18</v>
      </c>
      <c r="J567" s="133" t="s">
        <v>1774</v>
      </c>
      <c r="K567" s="50" t="s">
        <v>1754</v>
      </c>
      <c r="L567" s="50" t="s">
        <v>1776</v>
      </c>
      <c r="M567" s="133" t="s">
        <v>1752</v>
      </c>
      <c r="N567" s="133" t="s">
        <v>1601</v>
      </c>
      <c r="O567" s="133" t="s">
        <v>1601</v>
      </c>
      <c r="P567" s="133" t="s">
        <v>1601</v>
      </c>
      <c r="Q567" s="133" t="s">
        <v>1755</v>
      </c>
      <c r="R567" s="142" t="s">
        <v>1601</v>
      </c>
      <c r="S567" s="174" t="s">
        <v>1908</v>
      </c>
      <c r="T567" s="175" t="s">
        <v>1754</v>
      </c>
      <c r="U567" s="133" t="s">
        <v>1756</v>
      </c>
      <c r="V567" s="133" t="s">
        <v>1754</v>
      </c>
      <c r="W567" s="133" t="str">
        <f>IF([Access_Indicator2]="Yes","No service",IF([Access_Indicator3]="Available", "Improved",IF([Access_Indicator4]="No", "Limited",IF(AND([Access_Indicator4]="yes", [Access_Indicator5]&lt;=[Access_Indicator6]),"Basic","Limited"))))</f>
        <v>Improved</v>
      </c>
      <c r="X567" s="133" t="str">
        <f>IF([Use_Indicator1]="", "Fill in data", IF([Use_Indicator1]="All", "Improved", IF([Use_Indicator1]="Some", "Basic", IF([Use_Indicator1]="No use", "No Service"))))</f>
        <v>Improved</v>
      </c>
      <c r="Y567" s="134" t="s">
        <v>1601</v>
      </c>
      <c r="Z567" s="134" t="str">
        <f>IF(S567="No data", "No Data", IF([Reliability_Indicator2]="Yes","No Service", IF(S567="Routine", "Improved", IF(S567="Unreliable", "Basic", IF(S567="No O&amp;M", "No service")))))</f>
        <v>Basic</v>
      </c>
      <c r="AA567" s="133" t="str">
        <f>IF([EnvPro_Indicator1]="", "Fill in data", IF([EnvPro_Indicator1]="Significant pollution", "No service", IF(AND([EnvPro_Indicator1]="Not polluting groundwater &amp; not untreated in river", [EnvPro_Indicator2]="No"),"Basic", IF([EnvPro_Indicator2]="Yes", "Improved"))))</f>
        <v>Basic</v>
      </c>
      <c r="AB567" s="134" t="str">
        <f t="shared" si="8"/>
        <v>Basic</v>
      </c>
      <c r="AC567" s="134" t="str">
        <f>IF(OR(San[[#This Row],[Access_SL1]]="No data",San[[#This Row],[Use_SL1]]="No data",San[[#This Row],[Reliability_SL1]]="No data",San[[#This Row],[EnvPro_SL1]]="No data"),"Incomplete", "Complete")</f>
        <v>Complete</v>
      </c>
      <c r="AD567" s="176">
        <v>0.97938825628412429</v>
      </c>
      <c r="AE567" s="176">
        <v>0</v>
      </c>
      <c r="AF567" s="136">
        <v>2.7805886095135621</v>
      </c>
      <c r="AG567" s="136">
        <v>66.232663458816859</v>
      </c>
      <c r="AH567" s="136">
        <v>0.42456835550523642</v>
      </c>
      <c r="AW567" s="1">
        <f>IFERROR(VLOOKUP(San[[#This Row],[Access_SL1]],$AS$5:$AT$8,2,FALSE),"Error")</f>
        <v>3</v>
      </c>
      <c r="AX567" s="1">
        <f>IFERROR(VLOOKUP(San[[#This Row],[Use_SL1]],$AS$5:$AT$8,2,FALSE),"Error")</f>
        <v>3</v>
      </c>
      <c r="AY567" s="1" t="str">
        <f>IFERROR(VLOOKUP(San[[#This Row],[Use_SL2]],$AS$5:$AT$8,2,FALSE),"Error")</f>
        <v>Error</v>
      </c>
      <c r="AZ567" s="1">
        <f>IFERROR(VLOOKUP(San[[#This Row],[Reliability_SL1]],$AS$5:$AT$8,2,FALSE),"Error")</f>
        <v>2</v>
      </c>
      <c r="BA567" s="1">
        <f>IFERROR(VLOOKUP(San[[#This Row],[EnvPro_SL1]],$AS$5:$AT$8,2,FALSE),"Error")</f>
        <v>2</v>
      </c>
    </row>
    <row r="568" spans="2:53">
      <c r="B568" s="133" t="s">
        <v>879</v>
      </c>
      <c r="C568" s="171" t="s">
        <v>1650</v>
      </c>
      <c r="D568" s="171" t="s">
        <v>1646</v>
      </c>
      <c r="E568" s="171" t="s">
        <v>127</v>
      </c>
      <c r="F568" s="172" t="s">
        <v>1613</v>
      </c>
      <c r="G568" s="173" t="s">
        <v>2013</v>
      </c>
      <c r="H568" s="50" t="s">
        <v>1783</v>
      </c>
      <c r="I568" s="50" t="s">
        <v>18</v>
      </c>
      <c r="J568" s="133" t="s">
        <v>1774</v>
      </c>
      <c r="K568" s="50" t="s">
        <v>1754</v>
      </c>
      <c r="L568" s="50" t="s">
        <v>1776</v>
      </c>
      <c r="M568" s="133" t="s">
        <v>1752</v>
      </c>
      <c r="N568" s="133" t="s">
        <v>1601</v>
      </c>
      <c r="O568" s="133" t="s">
        <v>1601</v>
      </c>
      <c r="P568" s="133" t="s">
        <v>1601</v>
      </c>
      <c r="Q568" s="133" t="s">
        <v>1755</v>
      </c>
      <c r="R568" s="142" t="s">
        <v>1601</v>
      </c>
      <c r="S568" s="174" t="s">
        <v>1908</v>
      </c>
      <c r="T568" s="175" t="s">
        <v>1754</v>
      </c>
      <c r="U568" s="133" t="s">
        <v>1756</v>
      </c>
      <c r="V568" s="133" t="s">
        <v>1754</v>
      </c>
      <c r="W568" s="133" t="str">
        <f>IF([Access_Indicator2]="Yes","No service",IF([Access_Indicator3]="Available", "Improved",IF([Access_Indicator4]="No", "Limited",IF(AND([Access_Indicator4]="yes", [Access_Indicator5]&lt;=[Access_Indicator6]),"Basic","Limited"))))</f>
        <v>Improved</v>
      </c>
      <c r="X568" s="133" t="str">
        <f>IF([Use_Indicator1]="", "Fill in data", IF([Use_Indicator1]="All", "Improved", IF([Use_Indicator1]="Some", "Basic", IF([Use_Indicator1]="No use", "No Service"))))</f>
        <v>Improved</v>
      </c>
      <c r="Y568" s="134" t="s">
        <v>1601</v>
      </c>
      <c r="Z568" s="134" t="str">
        <f>IF(S568="No data", "No Data", IF([Reliability_Indicator2]="Yes","No Service", IF(S568="Routine", "Improved", IF(S568="Unreliable", "Basic", IF(S568="No O&amp;M", "No service")))))</f>
        <v>Basic</v>
      </c>
      <c r="AA568" s="133" t="str">
        <f>IF([EnvPro_Indicator1]="", "Fill in data", IF([EnvPro_Indicator1]="Significant pollution", "No service", IF(AND([EnvPro_Indicator1]="Not polluting groundwater &amp; not untreated in river", [EnvPro_Indicator2]="No"),"Basic", IF([EnvPro_Indicator2]="Yes", "Improved"))))</f>
        <v>Basic</v>
      </c>
      <c r="AB568" s="134" t="str">
        <f t="shared" si="8"/>
        <v>Basic</v>
      </c>
      <c r="AC568" s="134" t="str">
        <f>IF(OR(San[[#This Row],[Access_SL1]]="No data",San[[#This Row],[Use_SL1]]="No data",San[[#This Row],[Reliability_SL1]]="No data",San[[#This Row],[EnvPro_SL1]]="No data"),"Incomplete", "Complete")</f>
        <v>Complete</v>
      </c>
      <c r="AD568" s="176">
        <v>0.97938825628412429</v>
      </c>
      <c r="AE568" s="176">
        <v>0</v>
      </c>
      <c r="AF568" s="136">
        <v>2.7805886095135621</v>
      </c>
      <c r="AG568" s="136">
        <v>165.58165864704216</v>
      </c>
      <c r="AH568" s="136">
        <v>28.304557033682421</v>
      </c>
      <c r="AW568" s="1">
        <f>IFERROR(VLOOKUP(San[[#This Row],[Access_SL1]],$AS$5:$AT$8,2,FALSE),"Error")</f>
        <v>3</v>
      </c>
      <c r="AX568" s="1">
        <f>IFERROR(VLOOKUP(San[[#This Row],[Use_SL1]],$AS$5:$AT$8,2,FALSE),"Error")</f>
        <v>3</v>
      </c>
      <c r="AY568" s="1" t="str">
        <f>IFERROR(VLOOKUP(San[[#This Row],[Use_SL2]],$AS$5:$AT$8,2,FALSE),"Error")</f>
        <v>Error</v>
      </c>
      <c r="AZ568" s="1">
        <f>IFERROR(VLOOKUP(San[[#This Row],[Reliability_SL1]],$AS$5:$AT$8,2,FALSE),"Error")</f>
        <v>2</v>
      </c>
      <c r="BA568" s="1">
        <f>IFERROR(VLOOKUP(San[[#This Row],[EnvPro_SL1]],$AS$5:$AT$8,2,FALSE),"Error")</f>
        <v>2</v>
      </c>
    </row>
    <row r="569" spans="2:53">
      <c r="B569" s="133" t="s">
        <v>880</v>
      </c>
      <c r="C569" s="171" t="s">
        <v>1650</v>
      </c>
      <c r="D569" s="171" t="s">
        <v>1646</v>
      </c>
      <c r="E569" s="171" t="s">
        <v>127</v>
      </c>
      <c r="F569" s="172" t="s">
        <v>1613</v>
      </c>
      <c r="G569" s="173" t="s">
        <v>1936</v>
      </c>
      <c r="H569" s="50" t="s">
        <v>1783</v>
      </c>
      <c r="I569" s="50" t="s">
        <v>18</v>
      </c>
      <c r="J569" s="133" t="s">
        <v>1772</v>
      </c>
      <c r="K569" s="50" t="s">
        <v>1754</v>
      </c>
      <c r="L569" s="50" t="s">
        <v>1753</v>
      </c>
      <c r="M569" s="133" t="s">
        <v>1752</v>
      </c>
      <c r="N569" s="133" t="s">
        <v>1601</v>
      </c>
      <c r="O569" s="133" t="s">
        <v>1601</v>
      </c>
      <c r="P569" s="133" t="s">
        <v>1601</v>
      </c>
      <c r="Q569" s="133" t="s">
        <v>1755</v>
      </c>
      <c r="R569" s="142" t="s">
        <v>1601</v>
      </c>
      <c r="S569" s="174" t="s">
        <v>1601</v>
      </c>
      <c r="T569" s="175" t="s">
        <v>1754</v>
      </c>
      <c r="U569" s="133" t="s">
        <v>1756</v>
      </c>
      <c r="V569" s="133" t="s">
        <v>1754</v>
      </c>
      <c r="W569" s="133" t="str">
        <f>IF([Access_Indicator2]="Yes","No service",IF([Access_Indicator3]="Available", "Improved",IF([Access_Indicator4]="No", "Limited",IF(AND([Access_Indicator4]="yes", [Access_Indicator5]&lt;=[Access_Indicator6]),"Basic","Limited"))))</f>
        <v>Basic</v>
      </c>
      <c r="X569" s="133" t="str">
        <f>IF([Use_Indicator1]="", "Fill in data", IF([Use_Indicator1]="All", "Improved", IF([Use_Indicator1]="Some", "Basic", IF([Use_Indicator1]="No use", "No Service"))))</f>
        <v>Improved</v>
      </c>
      <c r="Y569" s="134" t="s">
        <v>1601</v>
      </c>
      <c r="Z569" s="134" t="str">
        <f>IF(S569="No data", "No Data", IF([Reliability_Indicator2]="Yes","No Service", IF(S569="Routine", "Improved", IF(S569="Unreliable", "Basic", IF(S569="No O&amp;M", "No service")))))</f>
        <v>No Data</v>
      </c>
      <c r="AA569" s="133" t="str">
        <f>IF([EnvPro_Indicator1]="", "Fill in data", IF([EnvPro_Indicator1]="Significant pollution", "No service", IF(AND([EnvPro_Indicator1]="Not polluting groundwater &amp; not untreated in river", [EnvPro_Indicator2]="No"),"Basic", IF([EnvPro_Indicator2]="Yes", "Improved"))))</f>
        <v>Basic</v>
      </c>
      <c r="AB569" s="134" t="str">
        <f t="shared" si="8"/>
        <v>Basic</v>
      </c>
      <c r="AC569" s="134" t="str">
        <f>IF(OR(San[[#This Row],[Access_SL1]]="No data",San[[#This Row],[Use_SL1]]="No data",San[[#This Row],[Reliability_SL1]]="No data",San[[#This Row],[EnvPro_SL1]]="No data"),"Incomplete", "Complete")</f>
        <v>Incomplete</v>
      </c>
      <c r="AD569" s="176">
        <v>0.97938825628412429</v>
      </c>
      <c r="AE569" s="176">
        <v>0</v>
      </c>
      <c r="AF569" s="136">
        <v>2.7805886095135621</v>
      </c>
      <c r="AG569" s="136">
        <v>51.51429380130201</v>
      </c>
      <c r="AH569" s="136" t="s">
        <v>1601</v>
      </c>
      <c r="AW569" s="1">
        <f>IFERROR(VLOOKUP(San[[#This Row],[Access_SL1]],$AS$5:$AT$8,2,FALSE),"Error")</f>
        <v>2</v>
      </c>
      <c r="AX569" s="1">
        <f>IFERROR(VLOOKUP(San[[#This Row],[Use_SL1]],$AS$5:$AT$8,2,FALSE),"Error")</f>
        <v>3</v>
      </c>
      <c r="AY569" s="1" t="str">
        <f>IFERROR(VLOOKUP(San[[#This Row],[Use_SL2]],$AS$5:$AT$8,2,FALSE),"Error")</f>
        <v>Error</v>
      </c>
      <c r="AZ569" s="1" t="str">
        <f>IFERROR(VLOOKUP(San[[#This Row],[Reliability_SL1]],$AS$5:$AT$8,2,FALSE),"Error")</f>
        <v>Error</v>
      </c>
      <c r="BA569" s="1">
        <f>IFERROR(VLOOKUP(San[[#This Row],[EnvPro_SL1]],$AS$5:$AT$8,2,FALSE),"Error")</f>
        <v>2</v>
      </c>
    </row>
    <row r="570" spans="2:53">
      <c r="B570" s="133" t="s">
        <v>881</v>
      </c>
      <c r="C570" s="171" t="s">
        <v>1650</v>
      </c>
      <c r="D570" s="171" t="s">
        <v>1646</v>
      </c>
      <c r="E570" s="171" t="s">
        <v>127</v>
      </c>
      <c r="F570" s="172" t="s">
        <v>1613</v>
      </c>
      <c r="G570" s="173" t="s">
        <v>1974</v>
      </c>
      <c r="H570" s="50" t="s">
        <v>1783</v>
      </c>
      <c r="I570" s="50" t="s">
        <v>18</v>
      </c>
      <c r="J570" s="133" t="s">
        <v>1774</v>
      </c>
      <c r="K570" s="50" t="s">
        <v>1754</v>
      </c>
      <c r="L570" s="50" t="s">
        <v>1776</v>
      </c>
      <c r="M570" s="133" t="s">
        <v>1752</v>
      </c>
      <c r="N570" s="133" t="s">
        <v>1601</v>
      </c>
      <c r="O570" s="133" t="s">
        <v>1601</v>
      </c>
      <c r="P570" s="133" t="s">
        <v>1601</v>
      </c>
      <c r="Q570" s="133" t="s">
        <v>1755</v>
      </c>
      <c r="R570" s="142" t="s">
        <v>1601</v>
      </c>
      <c r="S570" s="174" t="s">
        <v>1908</v>
      </c>
      <c r="T570" s="175" t="s">
        <v>1754</v>
      </c>
      <c r="U570" s="133" t="s">
        <v>1756</v>
      </c>
      <c r="V570" s="133" t="s">
        <v>1754</v>
      </c>
      <c r="W570" s="133" t="str">
        <f>IF([Access_Indicator2]="Yes","No service",IF([Access_Indicator3]="Available", "Improved",IF([Access_Indicator4]="No", "Limited",IF(AND([Access_Indicator4]="yes", [Access_Indicator5]&lt;=[Access_Indicator6]),"Basic","Limited"))))</f>
        <v>Improved</v>
      </c>
      <c r="X570" s="133" t="str">
        <f>IF([Use_Indicator1]="", "Fill in data", IF([Use_Indicator1]="All", "Improved", IF([Use_Indicator1]="Some", "Basic", IF([Use_Indicator1]="No use", "No Service"))))</f>
        <v>Improved</v>
      </c>
      <c r="Y570" s="134" t="s">
        <v>1601</v>
      </c>
      <c r="Z570" s="134" t="str">
        <f>IF(S570="No data", "No Data", IF([Reliability_Indicator2]="Yes","No Service", IF(S570="Routine", "Improved", IF(S570="Unreliable", "Basic", IF(S570="No O&amp;M", "No service")))))</f>
        <v>Basic</v>
      </c>
      <c r="AA570" s="133" t="str">
        <f>IF([EnvPro_Indicator1]="", "Fill in data", IF([EnvPro_Indicator1]="Significant pollution", "No service", IF(AND([EnvPro_Indicator1]="Not polluting groundwater &amp; not untreated in river", [EnvPro_Indicator2]="No"),"Basic", IF([EnvPro_Indicator2]="Yes", "Improved"))))</f>
        <v>Basic</v>
      </c>
      <c r="AB570" s="134" t="str">
        <f t="shared" si="8"/>
        <v>Basic</v>
      </c>
      <c r="AC570" s="134" t="str">
        <f>IF(OR(San[[#This Row],[Access_SL1]]="No data",San[[#This Row],[Use_SL1]]="No data",San[[#This Row],[Reliability_SL1]]="No data",San[[#This Row],[EnvPro_SL1]]="No data"),"Incomplete", "Complete")</f>
        <v>Complete</v>
      </c>
      <c r="AD570" s="176">
        <v>0.97938825628412429</v>
      </c>
      <c r="AE570" s="176">
        <v>0</v>
      </c>
      <c r="AF570" s="136">
        <v>2.7805886095135621</v>
      </c>
      <c r="AG570" s="136">
        <v>128.78573450325501</v>
      </c>
      <c r="AH570" s="136">
        <v>8.4913671101047274</v>
      </c>
      <c r="AW570" s="1">
        <f>IFERROR(VLOOKUP(San[[#This Row],[Access_SL1]],$AS$5:$AT$8,2,FALSE),"Error")</f>
        <v>3</v>
      </c>
      <c r="AX570" s="1">
        <f>IFERROR(VLOOKUP(San[[#This Row],[Use_SL1]],$AS$5:$AT$8,2,FALSE),"Error")</f>
        <v>3</v>
      </c>
      <c r="AY570" s="1" t="str">
        <f>IFERROR(VLOOKUP(San[[#This Row],[Use_SL2]],$AS$5:$AT$8,2,FALSE),"Error")</f>
        <v>Error</v>
      </c>
      <c r="AZ570" s="1">
        <f>IFERROR(VLOOKUP(San[[#This Row],[Reliability_SL1]],$AS$5:$AT$8,2,FALSE),"Error")</f>
        <v>2</v>
      </c>
      <c r="BA570" s="1">
        <f>IFERROR(VLOOKUP(San[[#This Row],[EnvPro_SL1]],$AS$5:$AT$8,2,FALSE),"Error")</f>
        <v>2</v>
      </c>
    </row>
    <row r="571" spans="2:53">
      <c r="B571" s="133" t="s">
        <v>882</v>
      </c>
      <c r="C571" s="171" t="s">
        <v>1650</v>
      </c>
      <c r="D571" s="171" t="s">
        <v>1646</v>
      </c>
      <c r="E571" s="171" t="s">
        <v>127</v>
      </c>
      <c r="F571" s="172" t="s">
        <v>1613</v>
      </c>
      <c r="G571" s="173" t="s">
        <v>1953</v>
      </c>
      <c r="H571" s="50" t="s">
        <v>1783</v>
      </c>
      <c r="I571" s="50" t="s">
        <v>18</v>
      </c>
      <c r="J571" s="133" t="s">
        <v>2014</v>
      </c>
      <c r="K571" s="50" t="s">
        <v>2015</v>
      </c>
      <c r="L571" s="50" t="s">
        <v>2016</v>
      </c>
      <c r="M571" s="133" t="s">
        <v>1752</v>
      </c>
      <c r="N571" s="133" t="s">
        <v>1601</v>
      </c>
      <c r="O571" s="133" t="s">
        <v>1601</v>
      </c>
      <c r="P571" s="133" t="s">
        <v>1601</v>
      </c>
      <c r="Q571" s="133" t="s">
        <v>1755</v>
      </c>
      <c r="R571" s="142" t="s">
        <v>1601</v>
      </c>
      <c r="S571" s="174" t="s">
        <v>1601</v>
      </c>
      <c r="T571" s="175" t="s">
        <v>1754</v>
      </c>
      <c r="U571" s="133" t="s">
        <v>1756</v>
      </c>
      <c r="V571" s="133" t="s">
        <v>1754</v>
      </c>
      <c r="W571" s="133" t="str">
        <f>IF([Access_Indicator2]="Yes","No service",IF([Access_Indicator3]="Available", "Improved",IF([Access_Indicator4]="No", "Limited",IF(AND([Access_Indicator4]="yes", [Access_Indicator5]&lt;=[Access_Indicator6]),"Basic","Limited"))))</f>
        <v>Basic</v>
      </c>
      <c r="X571" s="133" t="str">
        <f>IF([Use_Indicator1]="", "Fill in data", IF([Use_Indicator1]="All", "Improved", IF([Use_Indicator1]="Some", "Basic", IF([Use_Indicator1]="No use", "No Service"))))</f>
        <v>Improved</v>
      </c>
      <c r="Y571" s="134" t="s">
        <v>1601</v>
      </c>
      <c r="Z571" s="134" t="str">
        <f>IF(S571="No data", "No Data", IF([Reliability_Indicator2]="Yes","No Service", IF(S571="Routine", "Improved", IF(S571="Unreliable", "Basic", IF(S571="No O&amp;M", "No service")))))</f>
        <v>No Data</v>
      </c>
      <c r="AA571" s="133" t="str">
        <f>IF([EnvPro_Indicator1]="", "Fill in data", IF([EnvPro_Indicator1]="Significant pollution", "No service", IF(AND([EnvPro_Indicator1]="Not polluting groundwater &amp; not untreated in river", [EnvPro_Indicator2]="No"),"Basic", IF([EnvPro_Indicator2]="Yes", "Improved"))))</f>
        <v>Basic</v>
      </c>
      <c r="AB571" s="134" t="str">
        <f t="shared" si="8"/>
        <v>Basic</v>
      </c>
      <c r="AC571" s="134" t="str">
        <f>IF(OR(San[[#This Row],[Access_SL1]]="No data",San[[#This Row],[Use_SL1]]="No data",San[[#This Row],[Reliability_SL1]]="No data",San[[#This Row],[EnvPro_SL1]]="No data"),"Incomplete", "Complete")</f>
        <v>Incomplete</v>
      </c>
      <c r="AD571" s="176">
        <v>0.97938825628412429</v>
      </c>
      <c r="AE571" s="176">
        <v>0</v>
      </c>
      <c r="AF571" s="136">
        <v>2.7805886095135621</v>
      </c>
      <c r="AG571" s="136">
        <v>27.596943107840364</v>
      </c>
      <c r="AH571" s="136" t="s">
        <v>1601</v>
      </c>
      <c r="AW571" s="1">
        <f>IFERROR(VLOOKUP(San[[#This Row],[Access_SL1]],$AS$5:$AT$8,2,FALSE),"Error")</f>
        <v>2</v>
      </c>
      <c r="AX571" s="1">
        <f>IFERROR(VLOOKUP(San[[#This Row],[Use_SL1]],$AS$5:$AT$8,2,FALSE),"Error")</f>
        <v>3</v>
      </c>
      <c r="AY571" s="1" t="str">
        <f>IFERROR(VLOOKUP(San[[#This Row],[Use_SL2]],$AS$5:$AT$8,2,FALSE),"Error")</f>
        <v>Error</v>
      </c>
      <c r="AZ571" s="1" t="str">
        <f>IFERROR(VLOOKUP(San[[#This Row],[Reliability_SL1]],$AS$5:$AT$8,2,FALSE),"Error")</f>
        <v>Error</v>
      </c>
      <c r="BA571" s="1">
        <f>IFERROR(VLOOKUP(San[[#This Row],[EnvPro_SL1]],$AS$5:$AT$8,2,FALSE),"Error")</f>
        <v>2</v>
      </c>
    </row>
    <row r="572" spans="2:53">
      <c r="B572" s="133" t="s">
        <v>883</v>
      </c>
      <c r="C572" s="171" t="s">
        <v>1650</v>
      </c>
      <c r="D572" s="171" t="s">
        <v>1646</v>
      </c>
      <c r="E572" s="171" t="s">
        <v>127</v>
      </c>
      <c r="F572" s="172" t="s">
        <v>1613</v>
      </c>
      <c r="G572" s="173" t="s">
        <v>1954</v>
      </c>
      <c r="H572" s="50" t="s">
        <v>1786</v>
      </c>
      <c r="I572" s="50" t="s">
        <v>18</v>
      </c>
      <c r="J572" s="133" t="s">
        <v>1818</v>
      </c>
      <c r="K572" s="50" t="s">
        <v>1754</v>
      </c>
      <c r="L572" s="50" t="s">
        <v>1753</v>
      </c>
      <c r="M572" s="133" t="s">
        <v>1752</v>
      </c>
      <c r="N572" s="133" t="s">
        <v>1601</v>
      </c>
      <c r="O572" s="133" t="s">
        <v>1601</v>
      </c>
      <c r="P572" s="133" t="s">
        <v>1601</v>
      </c>
      <c r="Q572" s="133" t="s">
        <v>1755</v>
      </c>
      <c r="R572" s="142" t="s">
        <v>1601</v>
      </c>
      <c r="S572" s="174" t="s">
        <v>1601</v>
      </c>
      <c r="T572" s="175" t="s">
        <v>1754</v>
      </c>
      <c r="U572" s="133" t="s">
        <v>1756</v>
      </c>
      <c r="V572" s="133" t="s">
        <v>1754</v>
      </c>
      <c r="W572" s="133" t="str">
        <f>IF([Access_Indicator2]="Yes","No service",IF([Access_Indicator3]="Available", "Improved",IF([Access_Indicator4]="No", "Limited",IF(AND([Access_Indicator4]="yes", [Access_Indicator5]&lt;=[Access_Indicator6]),"Basic","Limited"))))</f>
        <v>Basic</v>
      </c>
      <c r="X572" s="133" t="str">
        <f>IF([Use_Indicator1]="", "Fill in data", IF([Use_Indicator1]="All", "Improved", IF([Use_Indicator1]="Some", "Basic", IF([Use_Indicator1]="No use", "No Service"))))</f>
        <v>Improved</v>
      </c>
      <c r="Y572" s="134" t="s">
        <v>1601</v>
      </c>
      <c r="Z572" s="134" t="str">
        <f>IF(S572="No data", "No Data", IF([Reliability_Indicator2]="Yes","No Service", IF(S572="Routine", "Improved", IF(S572="Unreliable", "Basic", IF(S572="No O&amp;M", "No service")))))</f>
        <v>No Data</v>
      </c>
      <c r="AA572" s="133" t="str">
        <f>IF([EnvPro_Indicator1]="", "Fill in data", IF([EnvPro_Indicator1]="Significant pollution", "No service", IF(AND([EnvPro_Indicator1]="Not polluting groundwater &amp; not untreated in river", [EnvPro_Indicator2]="No"),"Basic", IF([EnvPro_Indicator2]="Yes", "Improved"))))</f>
        <v>Basic</v>
      </c>
      <c r="AB572" s="134" t="str">
        <f t="shared" si="8"/>
        <v>Basic</v>
      </c>
      <c r="AC572" s="134" t="str">
        <f>IF(OR(San[[#This Row],[Access_SL1]]="No data",San[[#This Row],[Use_SL1]]="No data",San[[#This Row],[Reliability_SL1]]="No data",San[[#This Row],[EnvPro_SL1]]="No data"),"Incomplete", "Complete")</f>
        <v>Incomplete</v>
      </c>
      <c r="AD572" s="176">
        <v>0.97938825628412429</v>
      </c>
      <c r="AE572" s="176">
        <v>0</v>
      </c>
      <c r="AF572" s="136">
        <v>2.7805886095135621</v>
      </c>
      <c r="AG572" s="136">
        <v>55.193886215680728</v>
      </c>
      <c r="AH572" s="136" t="s">
        <v>1601</v>
      </c>
      <c r="AW572" s="1">
        <f>IFERROR(VLOOKUP(San[[#This Row],[Access_SL1]],$AS$5:$AT$8,2,FALSE),"Error")</f>
        <v>2</v>
      </c>
      <c r="AX572" s="1">
        <f>IFERROR(VLOOKUP(San[[#This Row],[Use_SL1]],$AS$5:$AT$8,2,FALSE),"Error")</f>
        <v>3</v>
      </c>
      <c r="AY572" s="1" t="str">
        <f>IFERROR(VLOOKUP(San[[#This Row],[Use_SL2]],$AS$5:$AT$8,2,FALSE),"Error")</f>
        <v>Error</v>
      </c>
      <c r="AZ572" s="1" t="str">
        <f>IFERROR(VLOOKUP(San[[#This Row],[Reliability_SL1]],$AS$5:$AT$8,2,FALSE),"Error")</f>
        <v>Error</v>
      </c>
      <c r="BA572" s="1">
        <f>IFERROR(VLOOKUP(San[[#This Row],[EnvPro_SL1]],$AS$5:$AT$8,2,FALSE),"Error")</f>
        <v>2</v>
      </c>
    </row>
    <row r="573" spans="2:53">
      <c r="B573" s="133" t="s">
        <v>884</v>
      </c>
      <c r="C573" s="171" t="s">
        <v>1650</v>
      </c>
      <c r="D573" s="171" t="s">
        <v>1646</v>
      </c>
      <c r="E573" s="171" t="s">
        <v>127</v>
      </c>
      <c r="F573" s="172" t="s">
        <v>1613</v>
      </c>
      <c r="G573" s="173" t="s">
        <v>1952</v>
      </c>
      <c r="H573" s="50" t="s">
        <v>1786</v>
      </c>
      <c r="I573" s="50" t="s">
        <v>18</v>
      </c>
      <c r="J573" s="133" t="s">
        <v>1774</v>
      </c>
      <c r="K573" s="50" t="s">
        <v>1754</v>
      </c>
      <c r="L573" s="50" t="s">
        <v>1776</v>
      </c>
      <c r="M573" s="133" t="s">
        <v>1752</v>
      </c>
      <c r="N573" s="133" t="s">
        <v>1601</v>
      </c>
      <c r="O573" s="133" t="s">
        <v>1601</v>
      </c>
      <c r="P573" s="133" t="s">
        <v>1601</v>
      </c>
      <c r="Q573" s="133" t="s">
        <v>1755</v>
      </c>
      <c r="R573" s="142" t="s">
        <v>1601</v>
      </c>
      <c r="S573" s="174" t="s">
        <v>1908</v>
      </c>
      <c r="T573" s="175" t="s">
        <v>1754</v>
      </c>
      <c r="U573" s="133" t="s">
        <v>1756</v>
      </c>
      <c r="V573" s="133" t="s">
        <v>1754</v>
      </c>
      <c r="W573" s="133" t="str">
        <f>IF([Access_Indicator2]="Yes","No service",IF([Access_Indicator3]="Available", "Improved",IF([Access_Indicator4]="No", "Limited",IF(AND([Access_Indicator4]="yes", [Access_Indicator5]&lt;=[Access_Indicator6]),"Basic","Limited"))))</f>
        <v>Improved</v>
      </c>
      <c r="X573" s="133" t="str">
        <f>IF([Use_Indicator1]="", "Fill in data", IF([Use_Indicator1]="All", "Improved", IF([Use_Indicator1]="Some", "Basic", IF([Use_Indicator1]="No use", "No Service"))))</f>
        <v>Improved</v>
      </c>
      <c r="Y573" s="134" t="s">
        <v>1601</v>
      </c>
      <c r="Z573" s="134" t="str">
        <f>IF(S573="No data", "No Data", IF([Reliability_Indicator2]="Yes","No Service", IF(S573="Routine", "Improved", IF(S573="Unreliable", "Basic", IF(S573="No O&amp;M", "No service")))))</f>
        <v>Basic</v>
      </c>
      <c r="AA573" s="133" t="str">
        <f>IF([EnvPro_Indicator1]="", "Fill in data", IF([EnvPro_Indicator1]="Significant pollution", "No service", IF(AND([EnvPro_Indicator1]="Not polluting groundwater &amp; not untreated in river", [EnvPro_Indicator2]="No"),"Basic", IF([EnvPro_Indicator2]="Yes", "Improved"))))</f>
        <v>Basic</v>
      </c>
      <c r="AB573" s="134" t="str">
        <f t="shared" si="8"/>
        <v>Basic</v>
      </c>
      <c r="AC573" s="134" t="str">
        <f>IF(OR(San[[#This Row],[Access_SL1]]="No data",San[[#This Row],[Use_SL1]]="No data",San[[#This Row],[Reliability_SL1]]="No data",San[[#This Row],[EnvPro_SL1]]="No data"),"Incomplete", "Complete")</f>
        <v>Complete</v>
      </c>
      <c r="AD573" s="176">
        <v>0.97938825628412429</v>
      </c>
      <c r="AE573" s="176">
        <v>0</v>
      </c>
      <c r="AF573" s="136">
        <v>2.7805886095135621</v>
      </c>
      <c r="AG573" s="136">
        <v>119.58675346730826</v>
      </c>
      <c r="AH573" s="136">
        <v>14.152278516841211</v>
      </c>
      <c r="AW573" s="1">
        <f>IFERROR(VLOOKUP(San[[#This Row],[Access_SL1]],$AS$5:$AT$8,2,FALSE),"Error")</f>
        <v>3</v>
      </c>
      <c r="AX573" s="1">
        <f>IFERROR(VLOOKUP(San[[#This Row],[Use_SL1]],$AS$5:$AT$8,2,FALSE),"Error")</f>
        <v>3</v>
      </c>
      <c r="AY573" s="1" t="str">
        <f>IFERROR(VLOOKUP(San[[#This Row],[Use_SL2]],$AS$5:$AT$8,2,FALSE),"Error")</f>
        <v>Error</v>
      </c>
      <c r="AZ573" s="1">
        <f>IFERROR(VLOOKUP(San[[#This Row],[Reliability_SL1]],$AS$5:$AT$8,2,FALSE),"Error")</f>
        <v>2</v>
      </c>
      <c r="BA573" s="1">
        <f>IFERROR(VLOOKUP(San[[#This Row],[EnvPro_SL1]],$AS$5:$AT$8,2,FALSE),"Error")</f>
        <v>2</v>
      </c>
    </row>
    <row r="574" spans="2:53">
      <c r="B574" s="133" t="s">
        <v>885</v>
      </c>
      <c r="C574" s="171" t="s">
        <v>1650</v>
      </c>
      <c r="D574" s="171" t="s">
        <v>1646</v>
      </c>
      <c r="E574" s="171" t="s">
        <v>127</v>
      </c>
      <c r="F574" s="172" t="s">
        <v>1613</v>
      </c>
      <c r="G574" s="173" t="s">
        <v>1950</v>
      </c>
      <c r="H574" s="50" t="s">
        <v>1786</v>
      </c>
      <c r="I574" s="50" t="s">
        <v>18</v>
      </c>
      <c r="J574" s="133" t="s">
        <v>1774</v>
      </c>
      <c r="K574" s="50" t="s">
        <v>1754</v>
      </c>
      <c r="L574" s="50" t="s">
        <v>1776</v>
      </c>
      <c r="M574" s="133" t="s">
        <v>1752</v>
      </c>
      <c r="N574" s="133" t="s">
        <v>1601</v>
      </c>
      <c r="O574" s="133" t="s">
        <v>1601</v>
      </c>
      <c r="P574" s="133" t="s">
        <v>1601</v>
      </c>
      <c r="Q574" s="133" t="s">
        <v>1755</v>
      </c>
      <c r="R574" s="142" t="s">
        <v>1601</v>
      </c>
      <c r="S574" s="174" t="s">
        <v>1908</v>
      </c>
      <c r="T574" s="175" t="s">
        <v>1754</v>
      </c>
      <c r="U574" s="133" t="s">
        <v>1756</v>
      </c>
      <c r="V574" s="133" t="s">
        <v>1754</v>
      </c>
      <c r="W574" s="133" t="str">
        <f>IF([Access_Indicator2]="Yes","No service",IF([Access_Indicator3]="Available", "Improved",IF([Access_Indicator4]="No", "Limited",IF(AND([Access_Indicator4]="yes", [Access_Indicator5]&lt;=[Access_Indicator6]),"Basic","Limited"))))</f>
        <v>Improved</v>
      </c>
      <c r="X574" s="133" t="str">
        <f>IF([Use_Indicator1]="", "Fill in data", IF([Use_Indicator1]="All", "Improved", IF([Use_Indicator1]="Some", "Basic", IF([Use_Indicator1]="No use", "No Service"))))</f>
        <v>Improved</v>
      </c>
      <c r="Y574" s="134" t="s">
        <v>1601</v>
      </c>
      <c r="Z574" s="134" t="str">
        <f>IF(S574="No data", "No Data", IF([Reliability_Indicator2]="Yes","No Service", IF(S574="Routine", "Improved", IF(S574="Unreliable", "Basic", IF(S574="No O&amp;M", "No service")))))</f>
        <v>Basic</v>
      </c>
      <c r="AA574" s="133" t="str">
        <f>IF([EnvPro_Indicator1]="", "Fill in data", IF([EnvPro_Indicator1]="Significant pollution", "No service", IF(AND([EnvPro_Indicator1]="Not polluting groundwater &amp; not untreated in river", [EnvPro_Indicator2]="No"),"Basic", IF([EnvPro_Indicator2]="Yes", "Improved"))))</f>
        <v>Basic</v>
      </c>
      <c r="AB574" s="134" t="str">
        <f t="shared" si="8"/>
        <v>Basic</v>
      </c>
      <c r="AC574" s="134" t="str">
        <f>IF(OR(San[[#This Row],[Access_SL1]]="No data",San[[#This Row],[Use_SL1]]="No data",San[[#This Row],[Reliability_SL1]]="No data",San[[#This Row],[EnvPro_SL1]]="No data"),"Incomplete", "Complete")</f>
        <v>Complete</v>
      </c>
      <c r="AD574" s="176">
        <v>0.97938825628412429</v>
      </c>
      <c r="AE574" s="176">
        <v>0</v>
      </c>
      <c r="AF574" s="136">
        <v>2.7805886095135621</v>
      </c>
      <c r="AG574" s="136">
        <v>36.795924143787147</v>
      </c>
      <c r="AH574" s="136">
        <v>0</v>
      </c>
      <c r="AW574" s="1">
        <f>IFERROR(VLOOKUP(San[[#This Row],[Access_SL1]],$AS$5:$AT$8,2,FALSE),"Error")</f>
        <v>3</v>
      </c>
      <c r="AX574" s="1">
        <f>IFERROR(VLOOKUP(San[[#This Row],[Use_SL1]],$AS$5:$AT$8,2,FALSE),"Error")</f>
        <v>3</v>
      </c>
      <c r="AY574" s="1" t="str">
        <f>IFERROR(VLOOKUP(San[[#This Row],[Use_SL2]],$AS$5:$AT$8,2,FALSE),"Error")</f>
        <v>Error</v>
      </c>
      <c r="AZ574" s="1">
        <f>IFERROR(VLOOKUP(San[[#This Row],[Reliability_SL1]],$AS$5:$AT$8,2,FALSE),"Error")</f>
        <v>2</v>
      </c>
      <c r="BA574" s="1">
        <f>IFERROR(VLOOKUP(San[[#This Row],[EnvPro_SL1]],$AS$5:$AT$8,2,FALSE),"Error")</f>
        <v>2</v>
      </c>
    </row>
    <row r="575" spans="2:53">
      <c r="B575" s="133" t="s">
        <v>886</v>
      </c>
      <c r="C575" s="171" t="s">
        <v>1650</v>
      </c>
      <c r="D575" s="171" t="s">
        <v>1646</v>
      </c>
      <c r="E575" s="171" t="s">
        <v>127</v>
      </c>
      <c r="F575" s="172" t="s">
        <v>1613</v>
      </c>
      <c r="G575" s="173" t="s">
        <v>1951</v>
      </c>
      <c r="H575" s="50" t="s">
        <v>1786</v>
      </c>
      <c r="I575" s="50" t="s">
        <v>18</v>
      </c>
      <c r="J575" s="133" t="s">
        <v>1774</v>
      </c>
      <c r="K575" s="50" t="s">
        <v>1754</v>
      </c>
      <c r="L575" s="50" t="s">
        <v>1776</v>
      </c>
      <c r="M575" s="133" t="s">
        <v>1752</v>
      </c>
      <c r="N575" s="133" t="s">
        <v>1601</v>
      </c>
      <c r="O575" s="133" t="s">
        <v>1601</v>
      </c>
      <c r="P575" s="133" t="s">
        <v>1601</v>
      </c>
      <c r="Q575" s="133" t="s">
        <v>1755</v>
      </c>
      <c r="R575" s="142" t="s">
        <v>1601</v>
      </c>
      <c r="S575" s="174" t="s">
        <v>1908</v>
      </c>
      <c r="T575" s="175" t="s">
        <v>1754</v>
      </c>
      <c r="U575" s="133" t="s">
        <v>1756</v>
      </c>
      <c r="V575" s="133" t="s">
        <v>1754</v>
      </c>
      <c r="W575" s="133" t="str">
        <f>IF([Access_Indicator2]="Yes","No service",IF([Access_Indicator3]="Available", "Improved",IF([Access_Indicator4]="No", "Limited",IF(AND([Access_Indicator4]="yes", [Access_Indicator5]&lt;=[Access_Indicator6]),"Basic","Limited"))))</f>
        <v>Improved</v>
      </c>
      <c r="X575" s="133" t="str">
        <f>IF([Use_Indicator1]="", "Fill in data", IF([Use_Indicator1]="All", "Improved", IF([Use_Indicator1]="Some", "Basic", IF([Use_Indicator1]="No use", "No Service"))))</f>
        <v>Improved</v>
      </c>
      <c r="Y575" s="134" t="s">
        <v>1601</v>
      </c>
      <c r="Z575" s="134" t="str">
        <f>IF(S575="No data", "No Data", IF([Reliability_Indicator2]="Yes","No Service", IF(S575="Routine", "Improved", IF(S575="Unreliable", "Basic", IF(S575="No O&amp;M", "No service")))))</f>
        <v>Basic</v>
      </c>
      <c r="AA575" s="133" t="str">
        <f>IF([EnvPro_Indicator1]="", "Fill in data", IF([EnvPro_Indicator1]="Significant pollution", "No service", IF(AND([EnvPro_Indicator1]="Not polluting groundwater &amp; not untreated in river", [EnvPro_Indicator2]="No"),"Basic", IF([EnvPro_Indicator2]="Yes", "Improved"))))</f>
        <v>Basic</v>
      </c>
      <c r="AB575" s="134" t="str">
        <f t="shared" si="8"/>
        <v>Basic</v>
      </c>
      <c r="AC575" s="134" t="str">
        <f>IF(OR(San[[#This Row],[Access_SL1]]="No data",San[[#This Row],[Use_SL1]]="No data",San[[#This Row],[Reliability_SL1]]="No data",San[[#This Row],[EnvPro_SL1]]="No data"),"Incomplete", "Complete")</f>
        <v>Complete</v>
      </c>
      <c r="AD575" s="176">
        <v>0.97938825628412429</v>
      </c>
      <c r="AE575" s="176">
        <v>0</v>
      </c>
      <c r="AF575" s="136">
        <v>2.7805886095135621</v>
      </c>
      <c r="AG575" s="136">
        <v>0</v>
      </c>
      <c r="AH575" s="136" t="s">
        <v>1601</v>
      </c>
      <c r="AW575" s="1">
        <f>IFERROR(VLOOKUP(San[[#This Row],[Access_SL1]],$AS$5:$AT$8,2,FALSE),"Error")</f>
        <v>3</v>
      </c>
      <c r="AX575" s="1">
        <f>IFERROR(VLOOKUP(San[[#This Row],[Use_SL1]],$AS$5:$AT$8,2,FALSE),"Error")</f>
        <v>3</v>
      </c>
      <c r="AY575" s="1" t="str">
        <f>IFERROR(VLOOKUP(San[[#This Row],[Use_SL2]],$AS$5:$AT$8,2,FALSE),"Error")</f>
        <v>Error</v>
      </c>
      <c r="AZ575" s="1">
        <f>IFERROR(VLOOKUP(San[[#This Row],[Reliability_SL1]],$AS$5:$AT$8,2,FALSE),"Error")</f>
        <v>2</v>
      </c>
      <c r="BA575" s="1">
        <f>IFERROR(VLOOKUP(San[[#This Row],[EnvPro_SL1]],$AS$5:$AT$8,2,FALSE),"Error")</f>
        <v>2</v>
      </c>
    </row>
    <row r="576" spans="2:53">
      <c r="B576" s="133" t="s">
        <v>887</v>
      </c>
      <c r="C576" s="171" t="s">
        <v>1650</v>
      </c>
      <c r="D576" s="171" t="s">
        <v>1646</v>
      </c>
      <c r="E576" s="171" t="s">
        <v>127</v>
      </c>
      <c r="F576" s="172" t="s">
        <v>1613</v>
      </c>
      <c r="G576" s="173" t="s">
        <v>2017</v>
      </c>
      <c r="H576" s="50" t="s">
        <v>1783</v>
      </c>
      <c r="I576" s="50" t="s">
        <v>18</v>
      </c>
      <c r="J576" s="133" t="s">
        <v>1774</v>
      </c>
      <c r="K576" s="50" t="s">
        <v>1754</v>
      </c>
      <c r="L576" s="50" t="s">
        <v>1776</v>
      </c>
      <c r="M576" s="133" t="s">
        <v>1752</v>
      </c>
      <c r="N576" s="133" t="s">
        <v>1601</v>
      </c>
      <c r="O576" s="133" t="s">
        <v>1601</v>
      </c>
      <c r="P576" s="133" t="s">
        <v>1601</v>
      </c>
      <c r="Q576" s="133" t="s">
        <v>1755</v>
      </c>
      <c r="R576" s="142" t="s">
        <v>1601</v>
      </c>
      <c r="S576" s="174" t="s">
        <v>1908</v>
      </c>
      <c r="T576" s="175" t="s">
        <v>1754</v>
      </c>
      <c r="U576" s="133" t="s">
        <v>1756</v>
      </c>
      <c r="V576" s="133" t="s">
        <v>1754</v>
      </c>
      <c r="W576" s="133" t="str">
        <f>IF([Access_Indicator2]="Yes","No service",IF([Access_Indicator3]="Available", "Improved",IF([Access_Indicator4]="No", "Limited",IF(AND([Access_Indicator4]="yes", [Access_Indicator5]&lt;=[Access_Indicator6]),"Basic","Limited"))))</f>
        <v>Improved</v>
      </c>
      <c r="X576" s="133" t="str">
        <f>IF([Use_Indicator1]="", "Fill in data", IF([Use_Indicator1]="All", "Improved", IF([Use_Indicator1]="Some", "Basic", IF([Use_Indicator1]="No use", "No Service"))))</f>
        <v>Improved</v>
      </c>
      <c r="Y576" s="134" t="s">
        <v>1601</v>
      </c>
      <c r="Z576" s="134" t="str">
        <f>IF(S576="No data", "No Data", IF([Reliability_Indicator2]="Yes","No Service", IF(S576="Routine", "Improved", IF(S576="Unreliable", "Basic", IF(S576="No O&amp;M", "No service")))))</f>
        <v>Basic</v>
      </c>
      <c r="AA576" s="133" t="str">
        <f>IF([EnvPro_Indicator1]="", "Fill in data", IF([EnvPro_Indicator1]="Significant pollution", "No service", IF(AND([EnvPro_Indicator1]="Not polluting groundwater &amp; not untreated in river", [EnvPro_Indicator2]="No"),"Basic", IF([EnvPro_Indicator2]="Yes", "Improved"))))</f>
        <v>Basic</v>
      </c>
      <c r="AB576" s="134" t="str">
        <f t="shared" si="8"/>
        <v>Basic</v>
      </c>
      <c r="AC576" s="134" t="str">
        <f>IF(OR(San[[#This Row],[Access_SL1]]="No data",San[[#This Row],[Use_SL1]]="No data",San[[#This Row],[Reliability_SL1]]="No data",San[[#This Row],[EnvPro_SL1]]="No data"),"Incomplete", "Complete")</f>
        <v>Complete</v>
      </c>
      <c r="AD576" s="176">
        <v>0.97938825628412429</v>
      </c>
      <c r="AE576" s="176">
        <v>0</v>
      </c>
      <c r="AF576" s="136">
        <v>2.7805886095135621</v>
      </c>
      <c r="AG576" s="136">
        <v>73.591848287574294</v>
      </c>
      <c r="AH576" s="136" t="s">
        <v>1601</v>
      </c>
      <c r="AW576" s="1">
        <f>IFERROR(VLOOKUP(San[[#This Row],[Access_SL1]],$AS$5:$AT$8,2,FALSE),"Error")</f>
        <v>3</v>
      </c>
      <c r="AX576" s="1">
        <f>IFERROR(VLOOKUP(San[[#This Row],[Use_SL1]],$AS$5:$AT$8,2,FALSE),"Error")</f>
        <v>3</v>
      </c>
      <c r="AY576" s="1" t="str">
        <f>IFERROR(VLOOKUP(San[[#This Row],[Use_SL2]],$AS$5:$AT$8,2,FALSE),"Error")</f>
        <v>Error</v>
      </c>
      <c r="AZ576" s="1">
        <f>IFERROR(VLOOKUP(San[[#This Row],[Reliability_SL1]],$AS$5:$AT$8,2,FALSE),"Error")</f>
        <v>2</v>
      </c>
      <c r="BA576" s="1">
        <f>IFERROR(VLOOKUP(San[[#This Row],[EnvPro_SL1]],$AS$5:$AT$8,2,FALSE),"Error")</f>
        <v>2</v>
      </c>
    </row>
    <row r="577" spans="2:53">
      <c r="B577" s="133" t="s">
        <v>888</v>
      </c>
      <c r="C577" s="171" t="s">
        <v>1650</v>
      </c>
      <c r="D577" s="171" t="s">
        <v>1646</v>
      </c>
      <c r="E577" s="171" t="s">
        <v>217</v>
      </c>
      <c r="F577" s="172" t="s">
        <v>1638</v>
      </c>
      <c r="G577" s="173" t="s">
        <v>1957</v>
      </c>
      <c r="H577" s="50" t="s">
        <v>1783</v>
      </c>
      <c r="I577" s="50" t="s">
        <v>18</v>
      </c>
      <c r="J577" s="133" t="s">
        <v>1772</v>
      </c>
      <c r="K577" s="50" t="s">
        <v>1754</v>
      </c>
      <c r="L577" s="50" t="s">
        <v>1753</v>
      </c>
      <c r="M577" s="133" t="s">
        <v>1752</v>
      </c>
      <c r="N577" s="133" t="s">
        <v>1601</v>
      </c>
      <c r="O577" s="133" t="s">
        <v>1601</v>
      </c>
      <c r="P577" s="133" t="s">
        <v>1601</v>
      </c>
      <c r="Q577" s="133" t="s">
        <v>1755</v>
      </c>
      <c r="R577" s="142" t="s">
        <v>1601</v>
      </c>
      <c r="S577" s="174" t="s">
        <v>1601</v>
      </c>
      <c r="T577" s="175" t="s">
        <v>1754</v>
      </c>
      <c r="U577" s="133" t="s">
        <v>1756</v>
      </c>
      <c r="V577" s="133" t="s">
        <v>1754</v>
      </c>
      <c r="W577" s="133" t="str">
        <f>IF([Access_Indicator2]="Yes","No service",IF([Access_Indicator3]="Available", "Improved",IF([Access_Indicator4]="No", "Limited",IF(AND([Access_Indicator4]="yes", [Access_Indicator5]&lt;=[Access_Indicator6]),"Basic","Limited"))))</f>
        <v>Basic</v>
      </c>
      <c r="X577" s="133" t="str">
        <f>IF([Use_Indicator1]="", "Fill in data", IF([Use_Indicator1]="All", "Improved", IF([Use_Indicator1]="Some", "Basic", IF([Use_Indicator1]="No use", "No Service"))))</f>
        <v>Improved</v>
      </c>
      <c r="Y577" s="134" t="s">
        <v>1601</v>
      </c>
      <c r="Z577" s="134" t="str">
        <f>IF(S577="No data", "No Data", IF([Reliability_Indicator2]="Yes","No Service", IF(S577="Routine", "Improved", IF(S577="Unreliable", "Basic", IF(S577="No O&amp;M", "No service")))))</f>
        <v>No Data</v>
      </c>
      <c r="AA577" s="133" t="str">
        <f>IF([EnvPro_Indicator1]="", "Fill in data", IF([EnvPro_Indicator1]="Significant pollution", "No service", IF(AND([EnvPro_Indicator1]="Not polluting groundwater &amp; not untreated in river", [EnvPro_Indicator2]="No"),"Basic", IF([EnvPro_Indicator2]="Yes", "Improved"))))</f>
        <v>Basic</v>
      </c>
      <c r="AB577" s="134" t="str">
        <f t="shared" si="8"/>
        <v>Basic</v>
      </c>
      <c r="AC577" s="134" t="str">
        <f>IF(OR(San[[#This Row],[Access_SL1]]="No data",San[[#This Row],[Use_SL1]]="No data",San[[#This Row],[Reliability_SL1]]="No data",San[[#This Row],[EnvPro_SL1]]="No data"),"Incomplete", "Complete")</f>
        <v>Incomplete</v>
      </c>
      <c r="AD577" s="176">
        <v>11.267910945205406</v>
      </c>
      <c r="AE577" s="176">
        <v>0</v>
      </c>
      <c r="AF577" s="136">
        <v>3.0116816743733272</v>
      </c>
      <c r="AG577" s="136">
        <v>36.795924143787147</v>
      </c>
      <c r="AH577" s="136" t="s">
        <v>1601</v>
      </c>
      <c r="AW577" s="1">
        <f>IFERROR(VLOOKUP(San[[#This Row],[Access_SL1]],$AS$5:$AT$8,2,FALSE),"Error")</f>
        <v>2</v>
      </c>
      <c r="AX577" s="1">
        <f>IFERROR(VLOOKUP(San[[#This Row],[Use_SL1]],$AS$5:$AT$8,2,FALSE),"Error")</f>
        <v>3</v>
      </c>
      <c r="AY577" s="1" t="str">
        <f>IFERROR(VLOOKUP(San[[#This Row],[Use_SL2]],$AS$5:$AT$8,2,FALSE),"Error")</f>
        <v>Error</v>
      </c>
      <c r="AZ577" s="1" t="str">
        <f>IFERROR(VLOOKUP(San[[#This Row],[Reliability_SL1]],$AS$5:$AT$8,2,FALSE),"Error")</f>
        <v>Error</v>
      </c>
      <c r="BA577" s="1">
        <f>IFERROR(VLOOKUP(San[[#This Row],[EnvPro_SL1]],$AS$5:$AT$8,2,FALSE),"Error")</f>
        <v>2</v>
      </c>
    </row>
    <row r="578" spans="2:53">
      <c r="B578" s="133" t="s">
        <v>889</v>
      </c>
      <c r="C578" s="171" t="s">
        <v>1650</v>
      </c>
      <c r="D578" s="171" t="s">
        <v>1646</v>
      </c>
      <c r="E578" s="171" t="s">
        <v>217</v>
      </c>
      <c r="F578" s="172" t="s">
        <v>1638</v>
      </c>
      <c r="G578" s="173" t="s">
        <v>1965</v>
      </c>
      <c r="H578" s="50" t="s">
        <v>1783</v>
      </c>
      <c r="I578" s="50" t="s">
        <v>18</v>
      </c>
      <c r="J578" s="133" t="s">
        <v>1772</v>
      </c>
      <c r="K578" s="50" t="s">
        <v>1754</v>
      </c>
      <c r="L578" s="50" t="s">
        <v>1753</v>
      </c>
      <c r="M578" s="133" t="s">
        <v>1752</v>
      </c>
      <c r="N578" s="133" t="s">
        <v>1601</v>
      </c>
      <c r="O578" s="133" t="s">
        <v>1601</v>
      </c>
      <c r="P578" s="133" t="s">
        <v>1601</v>
      </c>
      <c r="Q578" s="133" t="s">
        <v>1755</v>
      </c>
      <c r="R578" s="142" t="s">
        <v>1601</v>
      </c>
      <c r="S578" s="174" t="s">
        <v>1601</v>
      </c>
      <c r="T578" s="175" t="s">
        <v>1752</v>
      </c>
      <c r="U578" s="133" t="s">
        <v>1756</v>
      </c>
      <c r="V578" s="133" t="s">
        <v>1754</v>
      </c>
      <c r="W578" s="133" t="str">
        <f>IF([Access_Indicator2]="Yes","No service",IF([Access_Indicator3]="Available", "Improved",IF([Access_Indicator4]="No", "Limited",IF(AND([Access_Indicator4]="yes", [Access_Indicator5]&lt;=[Access_Indicator6]),"Basic","Limited"))))</f>
        <v>Basic</v>
      </c>
      <c r="X578" s="133" t="str">
        <f>IF([Use_Indicator1]="", "Fill in data", IF([Use_Indicator1]="All", "Improved", IF([Use_Indicator1]="Some", "Basic", IF([Use_Indicator1]="No use", "No Service"))))</f>
        <v>Improved</v>
      </c>
      <c r="Y578" s="134" t="s">
        <v>1601</v>
      </c>
      <c r="Z578" s="134" t="str">
        <f>IF(S578="No data", "No Data", IF([Reliability_Indicator2]="Yes","No Service", IF(S578="Routine", "Improved", IF(S578="Unreliable", "Basic", IF(S578="No O&amp;M", "No service")))))</f>
        <v>No Data</v>
      </c>
      <c r="AA578" s="133" t="str">
        <f>IF([EnvPro_Indicator1]="", "Fill in data", IF([EnvPro_Indicator1]="Significant pollution", "No service", IF(AND([EnvPro_Indicator1]="Not polluting groundwater &amp; not untreated in river", [EnvPro_Indicator2]="No"),"Basic", IF([EnvPro_Indicator2]="Yes", "Improved"))))</f>
        <v>Basic</v>
      </c>
      <c r="AB578" s="134" t="str">
        <f t="shared" si="8"/>
        <v>Basic</v>
      </c>
      <c r="AC578" s="134" t="str">
        <f>IF(OR(San[[#This Row],[Access_SL1]]="No data",San[[#This Row],[Use_SL1]]="No data",San[[#This Row],[Reliability_SL1]]="No data",San[[#This Row],[EnvPro_SL1]]="No data"),"Incomplete", "Complete")</f>
        <v>Incomplete</v>
      </c>
      <c r="AD578" s="176">
        <v>11.267910945205406</v>
      </c>
      <c r="AE578" s="176">
        <v>0</v>
      </c>
      <c r="AF578" s="136">
        <v>3.0116816743733272</v>
      </c>
      <c r="AG578" s="136">
        <v>117.74695726011888</v>
      </c>
      <c r="AH578" s="136" t="s">
        <v>1601</v>
      </c>
      <c r="AW578" s="1">
        <f>IFERROR(VLOOKUP(San[[#This Row],[Access_SL1]],$AS$5:$AT$8,2,FALSE),"Error")</f>
        <v>2</v>
      </c>
      <c r="AX578" s="1">
        <f>IFERROR(VLOOKUP(San[[#This Row],[Use_SL1]],$AS$5:$AT$8,2,FALSE),"Error")</f>
        <v>3</v>
      </c>
      <c r="AY578" s="1" t="str">
        <f>IFERROR(VLOOKUP(San[[#This Row],[Use_SL2]],$AS$5:$AT$8,2,FALSE),"Error")</f>
        <v>Error</v>
      </c>
      <c r="AZ578" s="1" t="str">
        <f>IFERROR(VLOOKUP(San[[#This Row],[Reliability_SL1]],$AS$5:$AT$8,2,FALSE),"Error")</f>
        <v>Error</v>
      </c>
      <c r="BA578" s="1">
        <f>IFERROR(VLOOKUP(San[[#This Row],[EnvPro_SL1]],$AS$5:$AT$8,2,FALSE),"Error")</f>
        <v>2</v>
      </c>
    </row>
    <row r="579" spans="2:53">
      <c r="B579" s="133" t="s">
        <v>890</v>
      </c>
      <c r="C579" s="171" t="s">
        <v>1650</v>
      </c>
      <c r="D579" s="171" t="s">
        <v>1646</v>
      </c>
      <c r="E579" s="171" t="s">
        <v>217</v>
      </c>
      <c r="F579" s="172" t="s">
        <v>1638</v>
      </c>
      <c r="G579" s="173" t="s">
        <v>2018</v>
      </c>
      <c r="H579" s="50" t="s">
        <v>1783</v>
      </c>
      <c r="I579" s="50" t="s">
        <v>18</v>
      </c>
      <c r="J579" s="133" t="s">
        <v>1751</v>
      </c>
      <c r="K579" s="50" t="s">
        <v>1752</v>
      </c>
      <c r="L579" s="50" t="s">
        <v>1753</v>
      </c>
      <c r="M579" s="133" t="s">
        <v>1754</v>
      </c>
      <c r="N579" s="133" t="s">
        <v>1601</v>
      </c>
      <c r="O579" s="133" t="s">
        <v>1601</v>
      </c>
      <c r="P579" s="133" t="s">
        <v>1601</v>
      </c>
      <c r="Q579" s="133" t="s">
        <v>1755</v>
      </c>
      <c r="R579" s="142" t="s">
        <v>1601</v>
      </c>
      <c r="S579" s="174" t="s">
        <v>1601</v>
      </c>
      <c r="T579" s="175" t="s">
        <v>1601</v>
      </c>
      <c r="U579" s="133" t="s">
        <v>1756</v>
      </c>
      <c r="V579" s="133" t="s">
        <v>1754</v>
      </c>
      <c r="W579" s="133" t="str">
        <f>IF([Access_Indicator2]="Yes","No service",IF([Access_Indicator3]="Available", "Improved",IF([Access_Indicator4]="No", "Limited",IF(AND([Access_Indicator4]="yes", [Access_Indicator5]&lt;=[Access_Indicator6]),"Basic","Limited"))))</f>
        <v>No service</v>
      </c>
      <c r="X579" s="133" t="str">
        <f>IF([Use_Indicator1]="", "Fill in data", IF([Use_Indicator1]="All", "Improved", IF([Use_Indicator1]="Some", "Basic", IF([Use_Indicator1]="No use", "No Service"))))</f>
        <v>Improved</v>
      </c>
      <c r="Y579" s="134" t="s">
        <v>1601</v>
      </c>
      <c r="Z579" s="134" t="str">
        <f>IF(S579="No data", "No Data", IF([Reliability_Indicator2]="Yes","No Service", IF(S579="Routine", "Improved", IF(S579="Unreliable", "Basic", IF(S579="No O&amp;M", "No service")))))</f>
        <v>No Data</v>
      </c>
      <c r="AA579" s="133" t="str">
        <f>IF([EnvPro_Indicator1]="", "Fill in data", IF([EnvPro_Indicator1]="Significant pollution", "No service", IF(AND([EnvPro_Indicator1]="Not polluting groundwater &amp; not untreated in river", [EnvPro_Indicator2]="No"),"Basic", IF([EnvPro_Indicator2]="Yes", "Improved"))))</f>
        <v>Basic</v>
      </c>
      <c r="AB579" s="134" t="str">
        <f t="shared" si="8"/>
        <v>No Service</v>
      </c>
      <c r="AC579" s="134" t="str">
        <f>IF(OR(San[[#This Row],[Access_SL1]]="No data",San[[#This Row],[Use_SL1]]="No data",San[[#This Row],[Reliability_SL1]]="No data",San[[#This Row],[EnvPro_SL1]]="No data"),"Incomplete", "Complete")</f>
        <v>Incomplete</v>
      </c>
      <c r="AD579" s="176">
        <v>11.267910945205406</v>
      </c>
      <c r="AE579" s="176">
        <v>0</v>
      </c>
      <c r="AF579" s="136">
        <v>3.0116816743733272</v>
      </c>
      <c r="AG579" s="136">
        <v>77.271440701953026</v>
      </c>
      <c r="AH579" s="136" t="s">
        <v>1601</v>
      </c>
      <c r="AW579" s="1">
        <f>IFERROR(VLOOKUP(San[[#This Row],[Access_SL1]],$AS$5:$AT$8,2,FALSE),"Error")</f>
        <v>0</v>
      </c>
      <c r="AX579" s="1">
        <f>IFERROR(VLOOKUP(San[[#This Row],[Use_SL1]],$AS$5:$AT$8,2,FALSE),"Error")</f>
        <v>3</v>
      </c>
      <c r="AY579" s="1" t="str">
        <f>IFERROR(VLOOKUP(San[[#This Row],[Use_SL2]],$AS$5:$AT$8,2,FALSE),"Error")</f>
        <v>Error</v>
      </c>
      <c r="AZ579" s="1" t="str">
        <f>IFERROR(VLOOKUP(San[[#This Row],[Reliability_SL1]],$AS$5:$AT$8,2,FALSE),"Error")</f>
        <v>Error</v>
      </c>
      <c r="BA579" s="1">
        <f>IFERROR(VLOOKUP(San[[#This Row],[EnvPro_SL1]],$AS$5:$AT$8,2,FALSE),"Error")</f>
        <v>2</v>
      </c>
    </row>
    <row r="580" spans="2:53">
      <c r="B580" s="133" t="s">
        <v>891</v>
      </c>
      <c r="C580" s="171" t="s">
        <v>1650</v>
      </c>
      <c r="D580" s="171" t="s">
        <v>1646</v>
      </c>
      <c r="E580" s="171" t="s">
        <v>217</v>
      </c>
      <c r="F580" s="172" t="s">
        <v>1638</v>
      </c>
      <c r="G580" s="173" t="s">
        <v>2019</v>
      </c>
      <c r="H580" s="50" t="s">
        <v>1783</v>
      </c>
      <c r="I580" s="50" t="s">
        <v>18</v>
      </c>
      <c r="J580" s="133" t="s">
        <v>1772</v>
      </c>
      <c r="K580" s="50" t="s">
        <v>1754</v>
      </c>
      <c r="L580" s="50" t="s">
        <v>1753</v>
      </c>
      <c r="M580" s="133" t="s">
        <v>1752</v>
      </c>
      <c r="N580" s="133" t="s">
        <v>1601</v>
      </c>
      <c r="O580" s="133" t="s">
        <v>1601</v>
      </c>
      <c r="P580" s="133" t="s">
        <v>1601</v>
      </c>
      <c r="Q580" s="133" t="s">
        <v>1755</v>
      </c>
      <c r="R580" s="142" t="s">
        <v>1601</v>
      </c>
      <c r="S580" s="174" t="s">
        <v>1601</v>
      </c>
      <c r="T580" s="175" t="s">
        <v>1752</v>
      </c>
      <c r="U580" s="133" t="s">
        <v>1756</v>
      </c>
      <c r="V580" s="133" t="s">
        <v>1754</v>
      </c>
      <c r="W580" s="133" t="str">
        <f>IF([Access_Indicator2]="Yes","No service",IF([Access_Indicator3]="Available", "Improved",IF([Access_Indicator4]="No", "Limited",IF(AND([Access_Indicator4]="yes", [Access_Indicator5]&lt;=[Access_Indicator6]),"Basic","Limited"))))</f>
        <v>Basic</v>
      </c>
      <c r="X580" s="133" t="str">
        <f>IF([Use_Indicator1]="", "Fill in data", IF([Use_Indicator1]="All", "Improved", IF([Use_Indicator1]="Some", "Basic", IF([Use_Indicator1]="No use", "No Service"))))</f>
        <v>Improved</v>
      </c>
      <c r="Y580" s="134" t="s">
        <v>1601</v>
      </c>
      <c r="Z580" s="134" t="str">
        <f>IF(S580="No data", "No Data", IF([Reliability_Indicator2]="Yes","No Service", IF(S580="Routine", "Improved", IF(S580="Unreliable", "Basic", IF(S580="No O&amp;M", "No service")))))</f>
        <v>No Data</v>
      </c>
      <c r="AA580" s="133" t="str">
        <f>IF([EnvPro_Indicator1]="", "Fill in data", IF([EnvPro_Indicator1]="Significant pollution", "No service", IF(AND([EnvPro_Indicator1]="Not polluting groundwater &amp; not untreated in river", [EnvPro_Indicator2]="No"),"Basic", IF([EnvPro_Indicator2]="Yes", "Improved"))))</f>
        <v>Basic</v>
      </c>
      <c r="AB580" s="134" t="str">
        <f t="shared" si="8"/>
        <v>Basic</v>
      </c>
      <c r="AC580" s="134" t="str">
        <f>IF(OR(San[[#This Row],[Access_SL1]]="No data",San[[#This Row],[Use_SL1]]="No data",San[[#This Row],[Reliability_SL1]]="No data",San[[#This Row],[EnvPro_SL1]]="No data"),"Incomplete", "Complete")</f>
        <v>Incomplete</v>
      </c>
      <c r="AD580" s="176">
        <v>11.267910945205406</v>
      </c>
      <c r="AE580" s="176">
        <v>0</v>
      </c>
      <c r="AF580" s="136">
        <v>3.0116816743733272</v>
      </c>
      <c r="AG580" s="136">
        <v>66.232663458816859</v>
      </c>
      <c r="AH580" s="136" t="s">
        <v>1601</v>
      </c>
      <c r="AW580" s="1">
        <f>IFERROR(VLOOKUP(San[[#This Row],[Access_SL1]],$AS$5:$AT$8,2,FALSE),"Error")</f>
        <v>2</v>
      </c>
      <c r="AX580" s="1">
        <f>IFERROR(VLOOKUP(San[[#This Row],[Use_SL1]],$AS$5:$AT$8,2,FALSE),"Error")</f>
        <v>3</v>
      </c>
      <c r="AY580" s="1" t="str">
        <f>IFERROR(VLOOKUP(San[[#This Row],[Use_SL2]],$AS$5:$AT$8,2,FALSE),"Error")</f>
        <v>Error</v>
      </c>
      <c r="AZ580" s="1" t="str">
        <f>IFERROR(VLOOKUP(San[[#This Row],[Reliability_SL1]],$AS$5:$AT$8,2,FALSE),"Error")</f>
        <v>Error</v>
      </c>
      <c r="BA580" s="1">
        <f>IFERROR(VLOOKUP(San[[#This Row],[EnvPro_SL1]],$AS$5:$AT$8,2,FALSE),"Error")</f>
        <v>2</v>
      </c>
    </row>
    <row r="581" spans="2:53">
      <c r="B581" s="133" t="s">
        <v>892</v>
      </c>
      <c r="C581" s="171" t="s">
        <v>1650</v>
      </c>
      <c r="D581" s="171" t="s">
        <v>1646</v>
      </c>
      <c r="E581" s="171" t="s">
        <v>217</v>
      </c>
      <c r="F581" s="172" t="s">
        <v>1638</v>
      </c>
      <c r="G581" s="173" t="s">
        <v>2020</v>
      </c>
      <c r="H581" s="50" t="s">
        <v>1783</v>
      </c>
      <c r="I581" s="50" t="s">
        <v>18</v>
      </c>
      <c r="J581" s="133" t="s">
        <v>1818</v>
      </c>
      <c r="K581" s="50" t="s">
        <v>1754</v>
      </c>
      <c r="L581" s="50" t="s">
        <v>1753</v>
      </c>
      <c r="M581" s="133" t="s">
        <v>1752</v>
      </c>
      <c r="N581" s="133" t="s">
        <v>1601</v>
      </c>
      <c r="O581" s="133" t="s">
        <v>1601</v>
      </c>
      <c r="P581" s="133" t="s">
        <v>1601</v>
      </c>
      <c r="Q581" s="133" t="s">
        <v>1755</v>
      </c>
      <c r="R581" s="142" t="s">
        <v>1601</v>
      </c>
      <c r="S581" s="174" t="s">
        <v>1601</v>
      </c>
      <c r="T581" s="175" t="s">
        <v>1754</v>
      </c>
      <c r="U581" s="133" t="s">
        <v>1756</v>
      </c>
      <c r="V581" s="133" t="s">
        <v>1754</v>
      </c>
      <c r="W581" s="133" t="str">
        <f>IF([Access_Indicator2]="Yes","No service",IF([Access_Indicator3]="Available", "Improved",IF([Access_Indicator4]="No", "Limited",IF(AND([Access_Indicator4]="yes", [Access_Indicator5]&lt;=[Access_Indicator6]),"Basic","Limited"))))</f>
        <v>Basic</v>
      </c>
      <c r="X581" s="133" t="str">
        <f>IF([Use_Indicator1]="", "Fill in data", IF([Use_Indicator1]="All", "Improved", IF([Use_Indicator1]="Some", "Basic", IF([Use_Indicator1]="No use", "No Service"))))</f>
        <v>Improved</v>
      </c>
      <c r="Y581" s="134" t="s">
        <v>1601</v>
      </c>
      <c r="Z581" s="134" t="str">
        <f>IF(S581="No data", "No Data", IF([Reliability_Indicator2]="Yes","No Service", IF(S581="Routine", "Improved", IF(S581="Unreliable", "Basic", IF(S581="No O&amp;M", "No service")))))</f>
        <v>No Data</v>
      </c>
      <c r="AA581" s="133" t="str">
        <f>IF([EnvPro_Indicator1]="", "Fill in data", IF([EnvPro_Indicator1]="Significant pollution", "No service", IF(AND([EnvPro_Indicator1]="Not polluting groundwater &amp; not untreated in river", [EnvPro_Indicator2]="No"),"Basic", IF([EnvPro_Indicator2]="Yes", "Improved"))))</f>
        <v>Basic</v>
      </c>
      <c r="AB581" s="134" t="str">
        <f t="shared" ref="AB581:AB644" si="9">VLOOKUP(MIN(AW581:BA581),$AR$5:$AS$8,2,FALSE)</f>
        <v>Basic</v>
      </c>
      <c r="AC581" s="134" t="str">
        <f>IF(OR(San[[#This Row],[Access_SL1]]="No data",San[[#This Row],[Use_SL1]]="No data",San[[#This Row],[Reliability_SL1]]="No data",San[[#This Row],[EnvPro_SL1]]="No data"),"Incomplete", "Complete")</f>
        <v>Incomplete</v>
      </c>
      <c r="AD581" s="176">
        <v>11.267910945205406</v>
      </c>
      <c r="AE581" s="176">
        <v>0</v>
      </c>
      <c r="AF581" s="136">
        <v>3.0116816743733272</v>
      </c>
      <c r="AG581" s="136">
        <v>117.74695726011888</v>
      </c>
      <c r="AH581" s="136" t="s">
        <v>1601</v>
      </c>
      <c r="AW581" s="1">
        <f>IFERROR(VLOOKUP(San[[#This Row],[Access_SL1]],$AS$5:$AT$8,2,FALSE),"Error")</f>
        <v>2</v>
      </c>
      <c r="AX581" s="1">
        <f>IFERROR(VLOOKUP(San[[#This Row],[Use_SL1]],$AS$5:$AT$8,2,FALSE),"Error")</f>
        <v>3</v>
      </c>
      <c r="AY581" s="1" t="str">
        <f>IFERROR(VLOOKUP(San[[#This Row],[Use_SL2]],$AS$5:$AT$8,2,FALSE),"Error")</f>
        <v>Error</v>
      </c>
      <c r="AZ581" s="1" t="str">
        <f>IFERROR(VLOOKUP(San[[#This Row],[Reliability_SL1]],$AS$5:$AT$8,2,FALSE),"Error")</f>
        <v>Error</v>
      </c>
      <c r="BA581" s="1">
        <f>IFERROR(VLOOKUP(San[[#This Row],[EnvPro_SL1]],$AS$5:$AT$8,2,FALSE),"Error")</f>
        <v>2</v>
      </c>
    </row>
    <row r="582" spans="2:53">
      <c r="B582" s="133" t="s">
        <v>893</v>
      </c>
      <c r="C582" s="171" t="s">
        <v>1650</v>
      </c>
      <c r="D582" s="171" t="s">
        <v>1646</v>
      </c>
      <c r="E582" s="171" t="s">
        <v>217</v>
      </c>
      <c r="F582" s="172" t="s">
        <v>1638</v>
      </c>
      <c r="G582" s="173" t="s">
        <v>2021</v>
      </c>
      <c r="H582" s="50" t="s">
        <v>1783</v>
      </c>
      <c r="I582" s="50" t="s">
        <v>18</v>
      </c>
      <c r="J582" s="133" t="s">
        <v>1772</v>
      </c>
      <c r="K582" s="50" t="s">
        <v>1754</v>
      </c>
      <c r="L582" s="50" t="s">
        <v>1753</v>
      </c>
      <c r="M582" s="133" t="s">
        <v>1752</v>
      </c>
      <c r="N582" s="133" t="s">
        <v>1601</v>
      </c>
      <c r="O582" s="133" t="s">
        <v>1601</v>
      </c>
      <c r="P582" s="133" t="s">
        <v>1601</v>
      </c>
      <c r="Q582" s="133" t="s">
        <v>1755</v>
      </c>
      <c r="R582" s="142" t="s">
        <v>1601</v>
      </c>
      <c r="S582" s="174" t="s">
        <v>1601</v>
      </c>
      <c r="T582" s="175" t="s">
        <v>1754</v>
      </c>
      <c r="U582" s="133" t="s">
        <v>1756</v>
      </c>
      <c r="V582" s="133" t="s">
        <v>1754</v>
      </c>
      <c r="W582" s="133" t="str">
        <f>IF([Access_Indicator2]="Yes","No service",IF([Access_Indicator3]="Available", "Improved",IF([Access_Indicator4]="No", "Limited",IF(AND([Access_Indicator4]="yes", [Access_Indicator5]&lt;=[Access_Indicator6]),"Basic","Limited"))))</f>
        <v>Basic</v>
      </c>
      <c r="X582" s="133" t="str">
        <f>IF([Use_Indicator1]="", "Fill in data", IF([Use_Indicator1]="All", "Improved", IF([Use_Indicator1]="Some", "Basic", IF([Use_Indicator1]="No use", "No Service"))))</f>
        <v>Improved</v>
      </c>
      <c r="Y582" s="134" t="s">
        <v>1601</v>
      </c>
      <c r="Z582" s="134" t="str">
        <f>IF(S582="No data", "No Data", IF([Reliability_Indicator2]="Yes","No Service", IF(S582="Routine", "Improved", IF(S582="Unreliable", "Basic", IF(S582="No O&amp;M", "No service")))))</f>
        <v>No Data</v>
      </c>
      <c r="AA582" s="133" t="str">
        <f>IF([EnvPro_Indicator1]="", "Fill in data", IF([EnvPro_Indicator1]="Significant pollution", "No service", IF(AND([EnvPro_Indicator1]="Not polluting groundwater &amp; not untreated in river", [EnvPro_Indicator2]="No"),"Basic", IF([EnvPro_Indicator2]="Yes", "Improved"))))</f>
        <v>Basic</v>
      </c>
      <c r="AB582" s="134" t="str">
        <f t="shared" si="9"/>
        <v>Basic</v>
      </c>
      <c r="AC582" s="134" t="str">
        <f>IF(OR(San[[#This Row],[Access_SL1]]="No data",San[[#This Row],[Use_SL1]]="No data",San[[#This Row],[Reliability_SL1]]="No data",San[[#This Row],[EnvPro_SL1]]="No data"),"Incomplete", "Complete")</f>
        <v>Incomplete</v>
      </c>
      <c r="AD582" s="176">
        <v>11.267910945205406</v>
      </c>
      <c r="AE582" s="176">
        <v>0</v>
      </c>
      <c r="AF582" s="136">
        <v>3.0116816743733272</v>
      </c>
      <c r="AG582" s="136">
        <v>161.90206623266349</v>
      </c>
      <c r="AH582" s="136" t="s">
        <v>1601</v>
      </c>
      <c r="AW582" s="1">
        <f>IFERROR(VLOOKUP(San[[#This Row],[Access_SL1]],$AS$5:$AT$8,2,FALSE),"Error")</f>
        <v>2</v>
      </c>
      <c r="AX582" s="1">
        <f>IFERROR(VLOOKUP(San[[#This Row],[Use_SL1]],$AS$5:$AT$8,2,FALSE),"Error")</f>
        <v>3</v>
      </c>
      <c r="AY582" s="1" t="str">
        <f>IFERROR(VLOOKUP(San[[#This Row],[Use_SL2]],$AS$5:$AT$8,2,FALSE),"Error")</f>
        <v>Error</v>
      </c>
      <c r="AZ582" s="1" t="str">
        <f>IFERROR(VLOOKUP(San[[#This Row],[Reliability_SL1]],$AS$5:$AT$8,2,FALSE),"Error")</f>
        <v>Error</v>
      </c>
      <c r="BA582" s="1">
        <f>IFERROR(VLOOKUP(San[[#This Row],[EnvPro_SL1]],$AS$5:$AT$8,2,FALSE),"Error")</f>
        <v>2</v>
      </c>
    </row>
    <row r="583" spans="2:53">
      <c r="B583" s="133" t="s">
        <v>894</v>
      </c>
      <c r="C583" s="171" t="s">
        <v>1650</v>
      </c>
      <c r="D583" s="171" t="s">
        <v>1646</v>
      </c>
      <c r="E583" s="171" t="s">
        <v>217</v>
      </c>
      <c r="F583" s="172" t="s">
        <v>1638</v>
      </c>
      <c r="G583" s="173" t="s">
        <v>2022</v>
      </c>
      <c r="H583" s="50" t="s">
        <v>1786</v>
      </c>
      <c r="I583" s="50" t="s">
        <v>18</v>
      </c>
      <c r="J583" s="133" t="s">
        <v>1779</v>
      </c>
      <c r="K583" s="50" t="s">
        <v>1754</v>
      </c>
      <c r="L583" s="50" t="s">
        <v>1753</v>
      </c>
      <c r="M583" s="133" t="s">
        <v>1754</v>
      </c>
      <c r="N583" s="133" t="s">
        <v>1601</v>
      </c>
      <c r="O583" s="133" t="s">
        <v>1601</v>
      </c>
      <c r="P583" s="133" t="s">
        <v>1601</v>
      </c>
      <c r="Q583" s="133" t="s">
        <v>1755</v>
      </c>
      <c r="R583" s="142" t="s">
        <v>1601</v>
      </c>
      <c r="S583" s="174" t="s">
        <v>1908</v>
      </c>
      <c r="T583" s="175" t="s">
        <v>1754</v>
      </c>
      <c r="U583" s="133" t="s">
        <v>1756</v>
      </c>
      <c r="V583" s="133" t="s">
        <v>1754</v>
      </c>
      <c r="W583" s="133" t="str">
        <f>IF([Access_Indicator2]="Yes","No service",IF([Access_Indicator3]="Available", "Improved",IF([Access_Indicator4]="No", "Limited",IF(AND([Access_Indicator4]="yes", [Access_Indicator5]&lt;=[Access_Indicator6]),"Basic","Limited"))))</f>
        <v>Limited</v>
      </c>
      <c r="X583" s="133" t="str">
        <f>IF([Use_Indicator1]="", "Fill in data", IF([Use_Indicator1]="All", "Improved", IF([Use_Indicator1]="Some", "Basic", IF([Use_Indicator1]="No use", "No Service"))))</f>
        <v>Improved</v>
      </c>
      <c r="Y583" s="134" t="s">
        <v>1601</v>
      </c>
      <c r="Z583" s="134" t="str">
        <f>IF(S583="No data", "No Data", IF([Reliability_Indicator2]="Yes","No Service", IF(S583="Routine", "Improved", IF(S583="Unreliable", "Basic", IF(S583="No O&amp;M", "No service")))))</f>
        <v>Basic</v>
      </c>
      <c r="AA583" s="133" t="str">
        <f>IF([EnvPro_Indicator1]="", "Fill in data", IF([EnvPro_Indicator1]="Significant pollution", "No service", IF(AND([EnvPro_Indicator1]="Not polluting groundwater &amp; not untreated in river", [EnvPro_Indicator2]="No"),"Basic", IF([EnvPro_Indicator2]="Yes", "Improved"))))</f>
        <v>Basic</v>
      </c>
      <c r="AB583" s="134" t="str">
        <f t="shared" si="9"/>
        <v>Limited</v>
      </c>
      <c r="AC583" s="134" t="str">
        <f>IF(OR(San[[#This Row],[Access_SL1]]="No data",San[[#This Row],[Use_SL1]]="No data",San[[#This Row],[Reliability_SL1]]="No data",San[[#This Row],[EnvPro_SL1]]="No data"),"Incomplete", "Complete")</f>
        <v>Complete</v>
      </c>
      <c r="AD583" s="176">
        <v>11.267910945205406</v>
      </c>
      <c r="AE583" s="176">
        <v>0</v>
      </c>
      <c r="AF583" s="136">
        <v>3.0116816743733272</v>
      </c>
      <c r="AG583" s="136">
        <v>38.635720350976506</v>
      </c>
      <c r="AH583" s="136">
        <v>4.2456835550523637</v>
      </c>
      <c r="AW583" s="1">
        <f>IFERROR(VLOOKUP(San[[#This Row],[Access_SL1]],$AS$5:$AT$8,2,FALSE),"Error")</f>
        <v>1</v>
      </c>
      <c r="AX583" s="1">
        <f>IFERROR(VLOOKUP(San[[#This Row],[Use_SL1]],$AS$5:$AT$8,2,FALSE),"Error")</f>
        <v>3</v>
      </c>
      <c r="AY583" s="1" t="str">
        <f>IFERROR(VLOOKUP(San[[#This Row],[Use_SL2]],$AS$5:$AT$8,2,FALSE),"Error")</f>
        <v>Error</v>
      </c>
      <c r="AZ583" s="1">
        <f>IFERROR(VLOOKUP(San[[#This Row],[Reliability_SL1]],$AS$5:$AT$8,2,FALSE),"Error")</f>
        <v>2</v>
      </c>
      <c r="BA583" s="1">
        <f>IFERROR(VLOOKUP(San[[#This Row],[EnvPro_SL1]],$AS$5:$AT$8,2,FALSE),"Error")</f>
        <v>2</v>
      </c>
    </row>
    <row r="584" spans="2:53">
      <c r="B584" s="133" t="s">
        <v>895</v>
      </c>
      <c r="C584" s="171" t="s">
        <v>1650</v>
      </c>
      <c r="D584" s="171" t="s">
        <v>1646</v>
      </c>
      <c r="E584" s="171" t="s">
        <v>217</v>
      </c>
      <c r="F584" s="172" t="s">
        <v>1638</v>
      </c>
      <c r="G584" s="173" t="s">
        <v>1964</v>
      </c>
      <c r="H584" s="50" t="s">
        <v>1783</v>
      </c>
      <c r="I584" s="50" t="s">
        <v>18</v>
      </c>
      <c r="J584" s="133" t="s">
        <v>1772</v>
      </c>
      <c r="K584" s="50" t="s">
        <v>1754</v>
      </c>
      <c r="L584" s="50" t="s">
        <v>1753</v>
      </c>
      <c r="M584" s="133" t="s">
        <v>1752</v>
      </c>
      <c r="N584" s="133" t="s">
        <v>1601</v>
      </c>
      <c r="O584" s="133" t="s">
        <v>1601</v>
      </c>
      <c r="P584" s="133" t="s">
        <v>1601</v>
      </c>
      <c r="Q584" s="133" t="s">
        <v>1755</v>
      </c>
      <c r="R584" s="142" t="s">
        <v>1601</v>
      </c>
      <c r="S584" s="174" t="s">
        <v>1601</v>
      </c>
      <c r="T584" s="175" t="s">
        <v>1752</v>
      </c>
      <c r="U584" s="133" t="s">
        <v>1756</v>
      </c>
      <c r="V584" s="133" t="s">
        <v>1754</v>
      </c>
      <c r="W584" s="133" t="str">
        <f>IF([Access_Indicator2]="Yes","No service",IF([Access_Indicator3]="Available", "Improved",IF([Access_Indicator4]="No", "Limited",IF(AND([Access_Indicator4]="yes", [Access_Indicator5]&lt;=[Access_Indicator6]),"Basic","Limited"))))</f>
        <v>Basic</v>
      </c>
      <c r="X584" s="133" t="str">
        <f>IF([Use_Indicator1]="", "Fill in data", IF([Use_Indicator1]="All", "Improved", IF([Use_Indicator1]="Some", "Basic", IF([Use_Indicator1]="No use", "No Service"))))</f>
        <v>Improved</v>
      </c>
      <c r="Y584" s="134" t="s">
        <v>1601</v>
      </c>
      <c r="Z584" s="134" t="str">
        <f>IF(S584="No data", "No Data", IF([Reliability_Indicator2]="Yes","No Service", IF(S584="Routine", "Improved", IF(S584="Unreliable", "Basic", IF(S584="No O&amp;M", "No service")))))</f>
        <v>No Data</v>
      </c>
      <c r="AA584" s="133" t="str">
        <f>IF([EnvPro_Indicator1]="", "Fill in data", IF([EnvPro_Indicator1]="Significant pollution", "No service", IF(AND([EnvPro_Indicator1]="Not polluting groundwater &amp; not untreated in river", [EnvPro_Indicator2]="No"),"Basic", IF([EnvPro_Indicator2]="Yes", "Improved"))))</f>
        <v>Basic</v>
      </c>
      <c r="AB584" s="134" t="str">
        <f t="shared" si="9"/>
        <v>Basic</v>
      </c>
      <c r="AC584" s="134" t="str">
        <f>IF(OR(San[[#This Row],[Access_SL1]]="No data",San[[#This Row],[Use_SL1]]="No data",San[[#This Row],[Reliability_SL1]]="No data",San[[#This Row],[EnvPro_SL1]]="No data"),"Incomplete", "Complete")</f>
        <v>Incomplete</v>
      </c>
      <c r="AD584" s="176">
        <v>11.267910945205406</v>
      </c>
      <c r="AE584" s="176">
        <v>0</v>
      </c>
      <c r="AF584" s="136">
        <v>3.0116816743733272</v>
      </c>
      <c r="AG584" s="136">
        <v>44.155108972544575</v>
      </c>
      <c r="AH584" s="136" t="s">
        <v>1601</v>
      </c>
      <c r="AW584" s="1">
        <f>IFERROR(VLOOKUP(San[[#This Row],[Access_SL1]],$AS$5:$AT$8,2,FALSE),"Error")</f>
        <v>2</v>
      </c>
      <c r="AX584" s="1">
        <f>IFERROR(VLOOKUP(San[[#This Row],[Use_SL1]],$AS$5:$AT$8,2,FALSE),"Error")</f>
        <v>3</v>
      </c>
      <c r="AY584" s="1" t="str">
        <f>IFERROR(VLOOKUP(San[[#This Row],[Use_SL2]],$AS$5:$AT$8,2,FALSE),"Error")</f>
        <v>Error</v>
      </c>
      <c r="AZ584" s="1" t="str">
        <f>IFERROR(VLOOKUP(San[[#This Row],[Reliability_SL1]],$AS$5:$AT$8,2,FALSE),"Error")</f>
        <v>Error</v>
      </c>
      <c r="BA584" s="1">
        <f>IFERROR(VLOOKUP(San[[#This Row],[EnvPro_SL1]],$AS$5:$AT$8,2,FALSE),"Error")</f>
        <v>2</v>
      </c>
    </row>
    <row r="585" spans="2:53">
      <c r="B585" s="133" t="s">
        <v>896</v>
      </c>
      <c r="C585" s="171" t="s">
        <v>1650</v>
      </c>
      <c r="D585" s="171" t="s">
        <v>1646</v>
      </c>
      <c r="E585" s="171" t="s">
        <v>217</v>
      </c>
      <c r="F585" s="172" t="s">
        <v>1638</v>
      </c>
      <c r="G585" s="173" t="s">
        <v>1934</v>
      </c>
      <c r="H585" s="50" t="s">
        <v>1783</v>
      </c>
      <c r="I585" s="50" t="s">
        <v>18</v>
      </c>
      <c r="J585" s="133" t="s">
        <v>1751</v>
      </c>
      <c r="K585" s="50" t="s">
        <v>1752</v>
      </c>
      <c r="L585" s="50" t="s">
        <v>1753</v>
      </c>
      <c r="M585" s="133" t="s">
        <v>1754</v>
      </c>
      <c r="N585" s="133" t="s">
        <v>1601</v>
      </c>
      <c r="O585" s="133" t="s">
        <v>1601</v>
      </c>
      <c r="P585" s="133" t="s">
        <v>1601</v>
      </c>
      <c r="Q585" s="133" t="s">
        <v>1755</v>
      </c>
      <c r="R585" s="142" t="s">
        <v>1601</v>
      </c>
      <c r="S585" s="174" t="s">
        <v>1601</v>
      </c>
      <c r="T585" s="175" t="s">
        <v>1601</v>
      </c>
      <c r="U585" s="133" t="s">
        <v>1756</v>
      </c>
      <c r="V585" s="133" t="s">
        <v>1754</v>
      </c>
      <c r="W585" s="133" t="str">
        <f>IF([Access_Indicator2]="Yes","No service",IF([Access_Indicator3]="Available", "Improved",IF([Access_Indicator4]="No", "Limited",IF(AND([Access_Indicator4]="yes", [Access_Indicator5]&lt;=[Access_Indicator6]),"Basic","Limited"))))</f>
        <v>No service</v>
      </c>
      <c r="X585" s="133" t="str">
        <f>IF([Use_Indicator1]="", "Fill in data", IF([Use_Indicator1]="All", "Improved", IF([Use_Indicator1]="Some", "Basic", IF([Use_Indicator1]="No use", "No Service"))))</f>
        <v>Improved</v>
      </c>
      <c r="Y585" s="134" t="s">
        <v>1601</v>
      </c>
      <c r="Z585" s="134" t="str">
        <f>IF(S585="No data", "No Data", IF([Reliability_Indicator2]="Yes","No Service", IF(S585="Routine", "Improved", IF(S585="Unreliable", "Basic", IF(S585="No O&amp;M", "No service")))))</f>
        <v>No Data</v>
      </c>
      <c r="AA585" s="133" t="str">
        <f>IF([EnvPro_Indicator1]="", "Fill in data", IF([EnvPro_Indicator1]="Significant pollution", "No service", IF(AND([EnvPro_Indicator1]="Not polluting groundwater &amp; not untreated in river", [EnvPro_Indicator2]="No"),"Basic", IF([EnvPro_Indicator2]="Yes", "Improved"))))</f>
        <v>Basic</v>
      </c>
      <c r="AB585" s="134" t="str">
        <f t="shared" si="9"/>
        <v>No Service</v>
      </c>
      <c r="AC585" s="134" t="str">
        <f>IF(OR(San[[#This Row],[Access_SL1]]="No data",San[[#This Row],[Use_SL1]]="No data",San[[#This Row],[Reliability_SL1]]="No data",San[[#This Row],[EnvPro_SL1]]="No data"),"Incomplete", "Complete")</f>
        <v>Incomplete</v>
      </c>
      <c r="AD585" s="176">
        <v>11.267910945205406</v>
      </c>
      <c r="AE585" s="176">
        <v>0</v>
      </c>
      <c r="AF585" s="136">
        <v>3.0116816743733272</v>
      </c>
      <c r="AG585" s="136">
        <v>106.70818001698274</v>
      </c>
      <c r="AH585" s="136" t="s">
        <v>1601</v>
      </c>
      <c r="AW585" s="1">
        <f>IFERROR(VLOOKUP(San[[#This Row],[Access_SL1]],$AS$5:$AT$8,2,FALSE),"Error")</f>
        <v>0</v>
      </c>
      <c r="AX585" s="1">
        <f>IFERROR(VLOOKUP(San[[#This Row],[Use_SL1]],$AS$5:$AT$8,2,FALSE),"Error")</f>
        <v>3</v>
      </c>
      <c r="AY585" s="1" t="str">
        <f>IFERROR(VLOOKUP(San[[#This Row],[Use_SL2]],$AS$5:$AT$8,2,FALSE),"Error")</f>
        <v>Error</v>
      </c>
      <c r="AZ585" s="1" t="str">
        <f>IFERROR(VLOOKUP(San[[#This Row],[Reliability_SL1]],$AS$5:$AT$8,2,FALSE),"Error")</f>
        <v>Error</v>
      </c>
      <c r="BA585" s="1">
        <f>IFERROR(VLOOKUP(San[[#This Row],[EnvPro_SL1]],$AS$5:$AT$8,2,FALSE),"Error")</f>
        <v>2</v>
      </c>
    </row>
    <row r="586" spans="2:53">
      <c r="B586" s="133" t="s">
        <v>897</v>
      </c>
      <c r="C586" s="171" t="s">
        <v>1650</v>
      </c>
      <c r="D586" s="171" t="s">
        <v>1646</v>
      </c>
      <c r="E586" s="171" t="s">
        <v>217</v>
      </c>
      <c r="F586" s="172" t="s">
        <v>1638</v>
      </c>
      <c r="G586" s="173" t="s">
        <v>1994</v>
      </c>
      <c r="H586" s="50" t="s">
        <v>1783</v>
      </c>
      <c r="I586" s="50" t="s">
        <v>18</v>
      </c>
      <c r="J586" s="133" t="s">
        <v>1772</v>
      </c>
      <c r="K586" s="50" t="s">
        <v>1754</v>
      </c>
      <c r="L586" s="50" t="s">
        <v>1753</v>
      </c>
      <c r="M586" s="133" t="s">
        <v>1752</v>
      </c>
      <c r="N586" s="133" t="s">
        <v>1601</v>
      </c>
      <c r="O586" s="133" t="s">
        <v>1601</v>
      </c>
      <c r="P586" s="133" t="s">
        <v>1601</v>
      </c>
      <c r="Q586" s="133" t="s">
        <v>1755</v>
      </c>
      <c r="R586" s="142" t="s">
        <v>1601</v>
      </c>
      <c r="S586" s="174" t="s">
        <v>1601</v>
      </c>
      <c r="T586" s="175" t="s">
        <v>1752</v>
      </c>
      <c r="U586" s="133" t="s">
        <v>1756</v>
      </c>
      <c r="V586" s="133" t="s">
        <v>1754</v>
      </c>
      <c r="W586" s="133" t="str">
        <f>IF([Access_Indicator2]="Yes","No service",IF([Access_Indicator3]="Available", "Improved",IF([Access_Indicator4]="No", "Limited",IF(AND([Access_Indicator4]="yes", [Access_Indicator5]&lt;=[Access_Indicator6]),"Basic","Limited"))))</f>
        <v>Basic</v>
      </c>
      <c r="X586" s="133" t="str">
        <f>IF([Use_Indicator1]="", "Fill in data", IF([Use_Indicator1]="All", "Improved", IF([Use_Indicator1]="Some", "Basic", IF([Use_Indicator1]="No use", "No Service"))))</f>
        <v>Improved</v>
      </c>
      <c r="Y586" s="134" t="s">
        <v>1601</v>
      </c>
      <c r="Z586" s="134" t="str">
        <f>IF(S586="No data", "No Data", IF([Reliability_Indicator2]="Yes","No Service", IF(S586="Routine", "Improved", IF(S586="Unreliable", "Basic", IF(S586="No O&amp;M", "No service")))))</f>
        <v>No Data</v>
      </c>
      <c r="AA586" s="133" t="str">
        <f>IF([EnvPro_Indicator1]="", "Fill in data", IF([EnvPro_Indicator1]="Significant pollution", "No service", IF(AND([EnvPro_Indicator1]="Not polluting groundwater &amp; not untreated in river", [EnvPro_Indicator2]="No"),"Basic", IF([EnvPro_Indicator2]="Yes", "Improved"))))</f>
        <v>Basic</v>
      </c>
      <c r="AB586" s="134" t="str">
        <f t="shared" si="9"/>
        <v>Basic</v>
      </c>
      <c r="AC586" s="134" t="str">
        <f>IF(OR(San[[#This Row],[Access_SL1]]="No data",San[[#This Row],[Use_SL1]]="No data",San[[#This Row],[Reliability_SL1]]="No data",San[[#This Row],[EnvPro_SL1]]="No data"),"Incomplete", "Complete")</f>
        <v>Incomplete</v>
      </c>
      <c r="AD586" s="176">
        <v>11.267910945205406</v>
      </c>
      <c r="AE586" s="176">
        <v>0</v>
      </c>
      <c r="AF586" s="136">
        <v>3.0116816743733272</v>
      </c>
      <c r="AG586" s="136">
        <v>161.90206623266346</v>
      </c>
      <c r="AH586" s="136" t="s">
        <v>1601</v>
      </c>
      <c r="AW586" s="1">
        <f>IFERROR(VLOOKUP(San[[#This Row],[Access_SL1]],$AS$5:$AT$8,2,FALSE),"Error")</f>
        <v>2</v>
      </c>
      <c r="AX586" s="1">
        <f>IFERROR(VLOOKUP(San[[#This Row],[Use_SL1]],$AS$5:$AT$8,2,FALSE),"Error")</f>
        <v>3</v>
      </c>
      <c r="AY586" s="1" t="str">
        <f>IFERROR(VLOOKUP(San[[#This Row],[Use_SL2]],$AS$5:$AT$8,2,FALSE),"Error")</f>
        <v>Error</v>
      </c>
      <c r="AZ586" s="1" t="str">
        <f>IFERROR(VLOOKUP(San[[#This Row],[Reliability_SL1]],$AS$5:$AT$8,2,FALSE),"Error")</f>
        <v>Error</v>
      </c>
      <c r="BA586" s="1">
        <f>IFERROR(VLOOKUP(San[[#This Row],[EnvPro_SL1]],$AS$5:$AT$8,2,FALSE),"Error")</f>
        <v>2</v>
      </c>
    </row>
    <row r="587" spans="2:53">
      <c r="B587" s="133" t="s">
        <v>898</v>
      </c>
      <c r="C587" s="171" t="s">
        <v>1650</v>
      </c>
      <c r="D587" s="171" t="s">
        <v>1646</v>
      </c>
      <c r="E587" s="171" t="s">
        <v>217</v>
      </c>
      <c r="F587" s="172" t="s">
        <v>1638</v>
      </c>
      <c r="G587" s="173" t="s">
        <v>1991</v>
      </c>
      <c r="H587" s="50" t="s">
        <v>1783</v>
      </c>
      <c r="I587" s="50" t="s">
        <v>18</v>
      </c>
      <c r="J587" s="133" t="s">
        <v>1773</v>
      </c>
      <c r="K587" s="50" t="s">
        <v>1754</v>
      </c>
      <c r="L587" s="50" t="s">
        <v>1753</v>
      </c>
      <c r="M587" s="133" t="s">
        <v>1754</v>
      </c>
      <c r="N587" s="133" t="s">
        <v>1601</v>
      </c>
      <c r="O587" s="133" t="s">
        <v>1601</v>
      </c>
      <c r="P587" s="133" t="s">
        <v>1601</v>
      </c>
      <c r="Q587" s="133" t="s">
        <v>1755</v>
      </c>
      <c r="R587" s="142" t="s">
        <v>1601</v>
      </c>
      <c r="S587" s="174" t="s">
        <v>1601</v>
      </c>
      <c r="T587" s="175" t="s">
        <v>1601</v>
      </c>
      <c r="U587" s="133" t="s">
        <v>1756</v>
      </c>
      <c r="V587" s="133" t="s">
        <v>1754</v>
      </c>
      <c r="W587" s="133" t="str">
        <f>IF([Access_Indicator2]="Yes","No service",IF([Access_Indicator3]="Available", "Improved",IF([Access_Indicator4]="No", "Limited",IF(AND([Access_Indicator4]="yes", [Access_Indicator5]&lt;=[Access_Indicator6]),"Basic","Limited"))))</f>
        <v>Limited</v>
      </c>
      <c r="X587" s="133" t="str">
        <f>IF([Use_Indicator1]="", "Fill in data", IF([Use_Indicator1]="All", "Improved", IF([Use_Indicator1]="Some", "Basic", IF([Use_Indicator1]="No use", "No Service"))))</f>
        <v>Improved</v>
      </c>
      <c r="Y587" s="134" t="s">
        <v>1601</v>
      </c>
      <c r="Z587" s="134" t="str">
        <f>IF(S587="No data", "No Data", IF([Reliability_Indicator2]="Yes","No Service", IF(S587="Routine", "Improved", IF(S587="Unreliable", "Basic", IF(S587="No O&amp;M", "No service")))))</f>
        <v>No Data</v>
      </c>
      <c r="AA587" s="133" t="str">
        <f>IF([EnvPro_Indicator1]="", "Fill in data", IF([EnvPro_Indicator1]="Significant pollution", "No service", IF(AND([EnvPro_Indicator1]="Not polluting groundwater &amp; not untreated in river", [EnvPro_Indicator2]="No"),"Basic", IF([EnvPro_Indicator2]="Yes", "Improved"))))</f>
        <v>Basic</v>
      </c>
      <c r="AB587" s="134" t="str">
        <f t="shared" si="9"/>
        <v>Limited</v>
      </c>
      <c r="AC587" s="134" t="str">
        <f>IF(OR(San[[#This Row],[Access_SL1]]="No data",San[[#This Row],[Use_SL1]]="No data",San[[#This Row],[Reliability_SL1]]="No data",San[[#This Row],[EnvPro_SL1]]="No data"),"Incomplete", "Complete")</f>
        <v>Incomplete</v>
      </c>
      <c r="AD587" s="176">
        <v>11.267910945205406</v>
      </c>
      <c r="AE587" s="176">
        <v>0</v>
      </c>
      <c r="AF587" s="136">
        <v>3.0116816743733272</v>
      </c>
      <c r="AG587" s="136">
        <v>85.550523634305122</v>
      </c>
      <c r="AH587" s="136" t="s">
        <v>1601</v>
      </c>
      <c r="AW587" s="1">
        <f>IFERROR(VLOOKUP(San[[#This Row],[Access_SL1]],$AS$5:$AT$8,2,FALSE),"Error")</f>
        <v>1</v>
      </c>
      <c r="AX587" s="1">
        <f>IFERROR(VLOOKUP(San[[#This Row],[Use_SL1]],$AS$5:$AT$8,2,FALSE),"Error")</f>
        <v>3</v>
      </c>
      <c r="AY587" s="1" t="str">
        <f>IFERROR(VLOOKUP(San[[#This Row],[Use_SL2]],$AS$5:$AT$8,2,FALSE),"Error")</f>
        <v>Error</v>
      </c>
      <c r="AZ587" s="1" t="str">
        <f>IFERROR(VLOOKUP(San[[#This Row],[Reliability_SL1]],$AS$5:$AT$8,2,FALSE),"Error")</f>
        <v>Error</v>
      </c>
      <c r="BA587" s="1">
        <f>IFERROR(VLOOKUP(San[[#This Row],[EnvPro_SL1]],$AS$5:$AT$8,2,FALSE),"Error")</f>
        <v>2</v>
      </c>
    </row>
    <row r="588" spans="2:53">
      <c r="B588" s="133" t="s">
        <v>899</v>
      </c>
      <c r="C588" s="171" t="s">
        <v>1650</v>
      </c>
      <c r="D588" s="171" t="s">
        <v>1646</v>
      </c>
      <c r="E588" s="171" t="s">
        <v>217</v>
      </c>
      <c r="F588" s="172" t="s">
        <v>1638</v>
      </c>
      <c r="G588" s="173" t="s">
        <v>2007</v>
      </c>
      <c r="H588" s="50" t="s">
        <v>1783</v>
      </c>
      <c r="I588" s="50" t="s">
        <v>18</v>
      </c>
      <c r="J588" s="133" t="s">
        <v>1773</v>
      </c>
      <c r="K588" s="50" t="s">
        <v>1754</v>
      </c>
      <c r="L588" s="50" t="s">
        <v>1753</v>
      </c>
      <c r="M588" s="133" t="s">
        <v>1754</v>
      </c>
      <c r="N588" s="133" t="s">
        <v>1601</v>
      </c>
      <c r="O588" s="133" t="s">
        <v>1601</v>
      </c>
      <c r="P588" s="133" t="s">
        <v>1601</v>
      </c>
      <c r="Q588" s="133" t="s">
        <v>1755</v>
      </c>
      <c r="R588" s="142" t="s">
        <v>1601</v>
      </c>
      <c r="S588" s="174" t="s">
        <v>1601</v>
      </c>
      <c r="T588" s="175" t="s">
        <v>1601</v>
      </c>
      <c r="U588" s="133" t="s">
        <v>1756</v>
      </c>
      <c r="V588" s="133" t="s">
        <v>1754</v>
      </c>
      <c r="W588" s="133" t="str">
        <f>IF([Access_Indicator2]="Yes","No service",IF([Access_Indicator3]="Available", "Improved",IF([Access_Indicator4]="No", "Limited",IF(AND([Access_Indicator4]="yes", [Access_Indicator5]&lt;=[Access_Indicator6]),"Basic","Limited"))))</f>
        <v>Limited</v>
      </c>
      <c r="X588" s="133" t="str">
        <f>IF([Use_Indicator1]="", "Fill in data", IF([Use_Indicator1]="All", "Improved", IF([Use_Indicator1]="Some", "Basic", IF([Use_Indicator1]="No use", "No Service"))))</f>
        <v>Improved</v>
      </c>
      <c r="Y588" s="134" t="s">
        <v>1601</v>
      </c>
      <c r="Z588" s="134" t="str">
        <f>IF(S588="No data", "No Data", IF([Reliability_Indicator2]="Yes","No Service", IF(S588="Routine", "Improved", IF(S588="Unreliable", "Basic", IF(S588="No O&amp;M", "No service")))))</f>
        <v>No Data</v>
      </c>
      <c r="AA588" s="133" t="str">
        <f>IF([EnvPro_Indicator1]="", "Fill in data", IF([EnvPro_Indicator1]="Significant pollution", "No service", IF(AND([EnvPro_Indicator1]="Not polluting groundwater &amp; not untreated in river", [EnvPro_Indicator2]="No"),"Basic", IF([EnvPro_Indicator2]="Yes", "Improved"))))</f>
        <v>Basic</v>
      </c>
      <c r="AB588" s="134" t="str">
        <f t="shared" si="9"/>
        <v>Limited</v>
      </c>
      <c r="AC588" s="134" t="str">
        <f>IF(OR(San[[#This Row],[Access_SL1]]="No data",San[[#This Row],[Use_SL1]]="No data",San[[#This Row],[Reliability_SL1]]="No data",San[[#This Row],[EnvPro_SL1]]="No data"),"Incomplete", "Complete")</f>
        <v>Incomplete</v>
      </c>
      <c r="AD588" s="176">
        <v>11.267910945205406</v>
      </c>
      <c r="AE588" s="176">
        <v>0</v>
      </c>
      <c r="AF588" s="136">
        <v>3.0116816743733272</v>
      </c>
      <c r="AG588" s="136">
        <v>55.193886215680728</v>
      </c>
      <c r="AH588" s="136" t="s">
        <v>1601</v>
      </c>
      <c r="AW588" s="1">
        <f>IFERROR(VLOOKUP(San[[#This Row],[Access_SL1]],$AS$5:$AT$8,2,FALSE),"Error")</f>
        <v>1</v>
      </c>
      <c r="AX588" s="1">
        <f>IFERROR(VLOOKUP(San[[#This Row],[Use_SL1]],$AS$5:$AT$8,2,FALSE),"Error")</f>
        <v>3</v>
      </c>
      <c r="AY588" s="1" t="str">
        <f>IFERROR(VLOOKUP(San[[#This Row],[Use_SL2]],$AS$5:$AT$8,2,FALSE),"Error")</f>
        <v>Error</v>
      </c>
      <c r="AZ588" s="1" t="str">
        <f>IFERROR(VLOOKUP(San[[#This Row],[Reliability_SL1]],$AS$5:$AT$8,2,FALSE),"Error")</f>
        <v>Error</v>
      </c>
      <c r="BA588" s="1">
        <f>IFERROR(VLOOKUP(San[[#This Row],[EnvPro_SL1]],$AS$5:$AT$8,2,FALSE),"Error")</f>
        <v>2</v>
      </c>
    </row>
    <row r="589" spans="2:53">
      <c r="B589" s="133" t="s">
        <v>900</v>
      </c>
      <c r="C589" s="171" t="s">
        <v>1650</v>
      </c>
      <c r="D589" s="171" t="s">
        <v>1646</v>
      </c>
      <c r="E589" s="171" t="s">
        <v>217</v>
      </c>
      <c r="F589" s="172" t="s">
        <v>1638</v>
      </c>
      <c r="G589" s="173" t="s">
        <v>2023</v>
      </c>
      <c r="H589" s="50" t="s">
        <v>1783</v>
      </c>
      <c r="I589" s="50" t="s">
        <v>18</v>
      </c>
      <c r="J589" s="133" t="s">
        <v>1773</v>
      </c>
      <c r="K589" s="50" t="s">
        <v>1754</v>
      </c>
      <c r="L589" s="50" t="s">
        <v>1753</v>
      </c>
      <c r="M589" s="133" t="s">
        <v>1754</v>
      </c>
      <c r="N589" s="133" t="s">
        <v>1601</v>
      </c>
      <c r="O589" s="133" t="s">
        <v>1601</v>
      </c>
      <c r="P589" s="133" t="s">
        <v>1601</v>
      </c>
      <c r="Q589" s="133" t="s">
        <v>1755</v>
      </c>
      <c r="R589" s="142" t="s">
        <v>1601</v>
      </c>
      <c r="S589" s="174" t="s">
        <v>1601</v>
      </c>
      <c r="T589" s="175" t="s">
        <v>1601</v>
      </c>
      <c r="U589" s="133" t="s">
        <v>1756</v>
      </c>
      <c r="V589" s="133" t="s">
        <v>1754</v>
      </c>
      <c r="W589" s="133" t="str">
        <f>IF([Access_Indicator2]="Yes","No service",IF([Access_Indicator3]="Available", "Improved",IF([Access_Indicator4]="No", "Limited",IF(AND([Access_Indicator4]="yes", [Access_Indicator5]&lt;=[Access_Indicator6]),"Basic","Limited"))))</f>
        <v>Limited</v>
      </c>
      <c r="X589" s="133" t="str">
        <f>IF([Use_Indicator1]="", "Fill in data", IF([Use_Indicator1]="All", "Improved", IF([Use_Indicator1]="Some", "Basic", IF([Use_Indicator1]="No use", "No Service"))))</f>
        <v>Improved</v>
      </c>
      <c r="Y589" s="134" t="s">
        <v>1601</v>
      </c>
      <c r="Z589" s="134" t="str">
        <f>IF(S589="No data", "No Data", IF([Reliability_Indicator2]="Yes","No Service", IF(S589="Routine", "Improved", IF(S589="Unreliable", "Basic", IF(S589="No O&amp;M", "No service")))))</f>
        <v>No Data</v>
      </c>
      <c r="AA589" s="133" t="str">
        <f>IF([EnvPro_Indicator1]="", "Fill in data", IF([EnvPro_Indicator1]="Significant pollution", "No service", IF(AND([EnvPro_Indicator1]="Not polluting groundwater &amp; not untreated in river", [EnvPro_Indicator2]="No"),"Basic", IF([EnvPro_Indicator2]="Yes", "Improved"))))</f>
        <v>Basic</v>
      </c>
      <c r="AB589" s="134" t="str">
        <f t="shared" si="9"/>
        <v>Limited</v>
      </c>
      <c r="AC589" s="134" t="str">
        <f>IF(OR(San[[#This Row],[Access_SL1]]="No data",San[[#This Row],[Use_SL1]]="No data",San[[#This Row],[Reliability_SL1]]="No data",San[[#This Row],[EnvPro_SL1]]="No data"),"Incomplete", "Complete")</f>
        <v>Incomplete</v>
      </c>
      <c r="AD589" s="176">
        <v>11.267910945205406</v>
      </c>
      <c r="AE589" s="176">
        <v>0</v>
      </c>
      <c r="AF589" s="136">
        <v>3.0116816743733272</v>
      </c>
      <c r="AG589" s="136">
        <v>95.669402773846599</v>
      </c>
      <c r="AH589" s="136" t="s">
        <v>1601</v>
      </c>
      <c r="AW589" s="1">
        <f>IFERROR(VLOOKUP(San[[#This Row],[Access_SL1]],$AS$5:$AT$8,2,FALSE),"Error")</f>
        <v>1</v>
      </c>
      <c r="AX589" s="1">
        <f>IFERROR(VLOOKUP(San[[#This Row],[Use_SL1]],$AS$5:$AT$8,2,FALSE),"Error")</f>
        <v>3</v>
      </c>
      <c r="AY589" s="1" t="str">
        <f>IFERROR(VLOOKUP(San[[#This Row],[Use_SL2]],$AS$5:$AT$8,2,FALSE),"Error")</f>
        <v>Error</v>
      </c>
      <c r="AZ589" s="1" t="str">
        <f>IFERROR(VLOOKUP(San[[#This Row],[Reliability_SL1]],$AS$5:$AT$8,2,FALSE),"Error")</f>
        <v>Error</v>
      </c>
      <c r="BA589" s="1">
        <f>IFERROR(VLOOKUP(San[[#This Row],[EnvPro_SL1]],$AS$5:$AT$8,2,FALSE),"Error")</f>
        <v>2</v>
      </c>
    </row>
    <row r="590" spans="2:53">
      <c r="B590" s="133" t="s">
        <v>901</v>
      </c>
      <c r="C590" s="171" t="s">
        <v>1650</v>
      </c>
      <c r="D590" s="171" t="s">
        <v>1646</v>
      </c>
      <c r="E590" s="171" t="s">
        <v>217</v>
      </c>
      <c r="F590" s="172" t="s">
        <v>1638</v>
      </c>
      <c r="G590" s="173" t="s">
        <v>2004</v>
      </c>
      <c r="H590" s="50" t="s">
        <v>1783</v>
      </c>
      <c r="I590" s="50" t="s">
        <v>18</v>
      </c>
      <c r="J590" s="133" t="s">
        <v>1773</v>
      </c>
      <c r="K590" s="50" t="s">
        <v>1754</v>
      </c>
      <c r="L590" s="50" t="s">
        <v>1753</v>
      </c>
      <c r="M590" s="133" t="s">
        <v>1754</v>
      </c>
      <c r="N590" s="133" t="s">
        <v>1601</v>
      </c>
      <c r="O590" s="133" t="s">
        <v>1601</v>
      </c>
      <c r="P590" s="133" t="s">
        <v>1601</v>
      </c>
      <c r="Q590" s="133" t="s">
        <v>1755</v>
      </c>
      <c r="R590" s="142" t="s">
        <v>1601</v>
      </c>
      <c r="S590" s="174" t="s">
        <v>1601</v>
      </c>
      <c r="T590" s="175" t="s">
        <v>1601</v>
      </c>
      <c r="U590" s="133" t="s">
        <v>1756</v>
      </c>
      <c r="V590" s="133" t="s">
        <v>1754</v>
      </c>
      <c r="W590" s="133" t="str">
        <f>IF([Access_Indicator2]="Yes","No service",IF([Access_Indicator3]="Available", "Improved",IF([Access_Indicator4]="No", "Limited",IF(AND([Access_Indicator4]="yes", [Access_Indicator5]&lt;=[Access_Indicator6]),"Basic","Limited"))))</f>
        <v>Limited</v>
      </c>
      <c r="X590" s="133" t="str">
        <f>IF([Use_Indicator1]="", "Fill in data", IF([Use_Indicator1]="All", "Improved", IF([Use_Indicator1]="Some", "Basic", IF([Use_Indicator1]="No use", "No Service"))))</f>
        <v>Improved</v>
      </c>
      <c r="Y590" s="134" t="s">
        <v>1601</v>
      </c>
      <c r="Z590" s="134" t="str">
        <f>IF(S590="No data", "No Data", IF([Reliability_Indicator2]="Yes","No Service", IF(S590="Routine", "Improved", IF(S590="Unreliable", "Basic", IF(S590="No O&amp;M", "No service")))))</f>
        <v>No Data</v>
      </c>
      <c r="AA590" s="133" t="str">
        <f>IF([EnvPro_Indicator1]="", "Fill in data", IF([EnvPro_Indicator1]="Significant pollution", "No service", IF(AND([EnvPro_Indicator1]="Not polluting groundwater &amp; not untreated in river", [EnvPro_Indicator2]="No"),"Basic", IF([EnvPro_Indicator2]="Yes", "Improved"))))</f>
        <v>Basic</v>
      </c>
      <c r="AB590" s="134" t="str">
        <f t="shared" si="9"/>
        <v>Limited</v>
      </c>
      <c r="AC590" s="134" t="str">
        <f>IF(OR(San[[#This Row],[Access_SL1]]="No data",San[[#This Row],[Use_SL1]]="No data",San[[#This Row],[Reliability_SL1]]="No data",San[[#This Row],[EnvPro_SL1]]="No data"),"Incomplete", "Complete")</f>
        <v>Incomplete</v>
      </c>
      <c r="AD590" s="176">
        <v>11.267910945205406</v>
      </c>
      <c r="AE590" s="176">
        <v>0</v>
      </c>
      <c r="AF590" s="136">
        <v>3.0116816743733272</v>
      </c>
      <c r="AG590" s="136">
        <v>220.77554486272291</v>
      </c>
      <c r="AH590" s="136" t="s">
        <v>1601</v>
      </c>
      <c r="AW590" s="1">
        <f>IFERROR(VLOOKUP(San[[#This Row],[Access_SL1]],$AS$5:$AT$8,2,FALSE),"Error")</f>
        <v>1</v>
      </c>
      <c r="AX590" s="1">
        <f>IFERROR(VLOOKUP(San[[#This Row],[Use_SL1]],$AS$5:$AT$8,2,FALSE),"Error")</f>
        <v>3</v>
      </c>
      <c r="AY590" s="1" t="str">
        <f>IFERROR(VLOOKUP(San[[#This Row],[Use_SL2]],$AS$5:$AT$8,2,FALSE),"Error")</f>
        <v>Error</v>
      </c>
      <c r="AZ590" s="1" t="str">
        <f>IFERROR(VLOOKUP(San[[#This Row],[Reliability_SL1]],$AS$5:$AT$8,2,FALSE),"Error")</f>
        <v>Error</v>
      </c>
      <c r="BA590" s="1">
        <f>IFERROR(VLOOKUP(San[[#This Row],[EnvPro_SL1]],$AS$5:$AT$8,2,FALSE),"Error")</f>
        <v>2</v>
      </c>
    </row>
    <row r="591" spans="2:53">
      <c r="B591" s="133" t="s">
        <v>902</v>
      </c>
      <c r="C591" s="171" t="s">
        <v>1650</v>
      </c>
      <c r="D591" s="171" t="s">
        <v>1646</v>
      </c>
      <c r="E591" s="171" t="s">
        <v>217</v>
      </c>
      <c r="F591" s="172" t="s">
        <v>1638</v>
      </c>
      <c r="G591" s="173" t="s">
        <v>1926</v>
      </c>
      <c r="H591" s="50" t="s">
        <v>1783</v>
      </c>
      <c r="I591" s="50" t="s">
        <v>18</v>
      </c>
      <c r="J591" s="133" t="s">
        <v>1772</v>
      </c>
      <c r="K591" s="50" t="s">
        <v>1754</v>
      </c>
      <c r="L591" s="50" t="s">
        <v>1753</v>
      </c>
      <c r="M591" s="133" t="s">
        <v>1752</v>
      </c>
      <c r="N591" s="133" t="s">
        <v>1601</v>
      </c>
      <c r="O591" s="133" t="s">
        <v>1601</v>
      </c>
      <c r="P591" s="133" t="s">
        <v>1601</v>
      </c>
      <c r="Q591" s="133" t="s">
        <v>1755</v>
      </c>
      <c r="R591" s="142" t="s">
        <v>1601</v>
      </c>
      <c r="S591" s="174" t="s">
        <v>1601</v>
      </c>
      <c r="T591" s="175" t="s">
        <v>1752</v>
      </c>
      <c r="U591" s="133" t="s">
        <v>1756</v>
      </c>
      <c r="V591" s="133" t="s">
        <v>1754</v>
      </c>
      <c r="W591" s="133" t="str">
        <f>IF([Access_Indicator2]="Yes","No service",IF([Access_Indicator3]="Available", "Improved",IF([Access_Indicator4]="No", "Limited",IF(AND([Access_Indicator4]="yes", [Access_Indicator5]&lt;=[Access_Indicator6]),"Basic","Limited"))))</f>
        <v>Basic</v>
      </c>
      <c r="X591" s="133" t="str">
        <f>IF([Use_Indicator1]="", "Fill in data", IF([Use_Indicator1]="All", "Improved", IF([Use_Indicator1]="Some", "Basic", IF([Use_Indicator1]="No use", "No Service"))))</f>
        <v>Improved</v>
      </c>
      <c r="Y591" s="134" t="s">
        <v>1601</v>
      </c>
      <c r="Z591" s="134" t="str">
        <f>IF(S591="No data", "No Data", IF([Reliability_Indicator2]="Yes","No Service", IF(S591="Routine", "Improved", IF(S591="Unreliable", "Basic", IF(S591="No O&amp;M", "No service")))))</f>
        <v>No Data</v>
      </c>
      <c r="AA591" s="133" t="str">
        <f>IF([EnvPro_Indicator1]="", "Fill in data", IF([EnvPro_Indicator1]="Significant pollution", "No service", IF(AND([EnvPro_Indicator1]="Not polluting groundwater &amp; not untreated in river", [EnvPro_Indicator2]="No"),"Basic", IF([EnvPro_Indicator2]="Yes", "Improved"))))</f>
        <v>Basic</v>
      </c>
      <c r="AB591" s="134" t="str">
        <f t="shared" si="9"/>
        <v>Basic</v>
      </c>
      <c r="AC591" s="134" t="str">
        <f>IF(OR(San[[#This Row],[Access_SL1]]="No data",San[[#This Row],[Use_SL1]]="No data",San[[#This Row],[Reliability_SL1]]="No data",San[[#This Row],[EnvPro_SL1]]="No data"),"Incomplete", "Complete")</f>
        <v>Incomplete</v>
      </c>
      <c r="AD591" s="176">
        <v>11.267910945205406</v>
      </c>
      <c r="AE591" s="176">
        <v>0</v>
      </c>
      <c r="AF591" s="136">
        <v>3.0116816743733272</v>
      </c>
      <c r="AG591" s="136">
        <v>36.795924143787147</v>
      </c>
      <c r="AH591" s="136" t="s">
        <v>1601</v>
      </c>
      <c r="AW591" s="1">
        <f>IFERROR(VLOOKUP(San[[#This Row],[Access_SL1]],$AS$5:$AT$8,2,FALSE),"Error")</f>
        <v>2</v>
      </c>
      <c r="AX591" s="1">
        <f>IFERROR(VLOOKUP(San[[#This Row],[Use_SL1]],$AS$5:$AT$8,2,FALSE),"Error")</f>
        <v>3</v>
      </c>
      <c r="AY591" s="1" t="str">
        <f>IFERROR(VLOOKUP(San[[#This Row],[Use_SL2]],$AS$5:$AT$8,2,FALSE),"Error")</f>
        <v>Error</v>
      </c>
      <c r="AZ591" s="1" t="str">
        <f>IFERROR(VLOOKUP(San[[#This Row],[Reliability_SL1]],$AS$5:$AT$8,2,FALSE),"Error")</f>
        <v>Error</v>
      </c>
      <c r="BA591" s="1">
        <f>IFERROR(VLOOKUP(San[[#This Row],[EnvPro_SL1]],$AS$5:$AT$8,2,FALSE),"Error")</f>
        <v>2</v>
      </c>
    </row>
    <row r="592" spans="2:53">
      <c r="B592" s="133" t="s">
        <v>903</v>
      </c>
      <c r="C592" s="171" t="s">
        <v>1650</v>
      </c>
      <c r="D592" s="171" t="s">
        <v>1646</v>
      </c>
      <c r="E592" s="171" t="s">
        <v>217</v>
      </c>
      <c r="F592" s="172" t="s">
        <v>1638</v>
      </c>
      <c r="G592" s="173" t="s">
        <v>2011</v>
      </c>
      <c r="H592" s="50" t="s">
        <v>1786</v>
      </c>
      <c r="I592" s="50" t="s">
        <v>18</v>
      </c>
      <c r="J592" s="133" t="s">
        <v>1772</v>
      </c>
      <c r="K592" s="50" t="s">
        <v>1754</v>
      </c>
      <c r="L592" s="50" t="s">
        <v>1753</v>
      </c>
      <c r="M592" s="133" t="s">
        <v>1752</v>
      </c>
      <c r="N592" s="133" t="s">
        <v>1601</v>
      </c>
      <c r="O592" s="133" t="s">
        <v>1601</v>
      </c>
      <c r="P592" s="133" t="s">
        <v>1601</v>
      </c>
      <c r="Q592" s="133" t="s">
        <v>1755</v>
      </c>
      <c r="R592" s="142" t="s">
        <v>1601</v>
      </c>
      <c r="S592" s="174" t="s">
        <v>1601</v>
      </c>
      <c r="T592" s="175" t="s">
        <v>1752</v>
      </c>
      <c r="U592" s="133" t="s">
        <v>1756</v>
      </c>
      <c r="V592" s="133" t="s">
        <v>1754</v>
      </c>
      <c r="W592" s="133" t="str">
        <f>IF([Access_Indicator2]="Yes","No service",IF([Access_Indicator3]="Available", "Improved",IF([Access_Indicator4]="No", "Limited",IF(AND([Access_Indicator4]="yes", [Access_Indicator5]&lt;=[Access_Indicator6]),"Basic","Limited"))))</f>
        <v>Basic</v>
      </c>
      <c r="X592" s="133" t="str">
        <f>IF([Use_Indicator1]="", "Fill in data", IF([Use_Indicator1]="All", "Improved", IF([Use_Indicator1]="Some", "Basic", IF([Use_Indicator1]="No use", "No Service"))))</f>
        <v>Improved</v>
      </c>
      <c r="Y592" s="134" t="s">
        <v>1601</v>
      </c>
      <c r="Z592" s="134" t="str">
        <f>IF(S592="No data", "No Data", IF([Reliability_Indicator2]="Yes","No Service", IF(S592="Routine", "Improved", IF(S592="Unreliable", "Basic", IF(S592="No O&amp;M", "No service")))))</f>
        <v>No Data</v>
      </c>
      <c r="AA592" s="133" t="str">
        <f>IF([EnvPro_Indicator1]="", "Fill in data", IF([EnvPro_Indicator1]="Significant pollution", "No service", IF(AND([EnvPro_Indicator1]="Not polluting groundwater &amp; not untreated in river", [EnvPro_Indicator2]="No"),"Basic", IF([EnvPro_Indicator2]="Yes", "Improved"))))</f>
        <v>Basic</v>
      </c>
      <c r="AB592" s="134" t="str">
        <f t="shared" si="9"/>
        <v>Basic</v>
      </c>
      <c r="AC592" s="134" t="str">
        <f>IF(OR(San[[#This Row],[Access_SL1]]="No data",San[[#This Row],[Use_SL1]]="No data",San[[#This Row],[Reliability_SL1]]="No data",San[[#This Row],[EnvPro_SL1]]="No data"),"Incomplete", "Complete")</f>
        <v>Incomplete</v>
      </c>
      <c r="AD592" s="176">
        <v>11.267910945205406</v>
      </c>
      <c r="AE592" s="176">
        <v>0</v>
      </c>
      <c r="AF592" s="136">
        <v>3.0116816743733272</v>
      </c>
      <c r="AG592" s="136">
        <v>88.31021794508915</v>
      </c>
      <c r="AH592" s="136" t="s">
        <v>1601</v>
      </c>
      <c r="AW592" s="1">
        <f>IFERROR(VLOOKUP(San[[#This Row],[Access_SL1]],$AS$5:$AT$8,2,FALSE),"Error")</f>
        <v>2</v>
      </c>
      <c r="AX592" s="1">
        <f>IFERROR(VLOOKUP(San[[#This Row],[Use_SL1]],$AS$5:$AT$8,2,FALSE),"Error")</f>
        <v>3</v>
      </c>
      <c r="AY592" s="1" t="str">
        <f>IFERROR(VLOOKUP(San[[#This Row],[Use_SL2]],$AS$5:$AT$8,2,FALSE),"Error")</f>
        <v>Error</v>
      </c>
      <c r="AZ592" s="1" t="str">
        <f>IFERROR(VLOOKUP(San[[#This Row],[Reliability_SL1]],$AS$5:$AT$8,2,FALSE),"Error")</f>
        <v>Error</v>
      </c>
      <c r="BA592" s="1">
        <f>IFERROR(VLOOKUP(San[[#This Row],[EnvPro_SL1]],$AS$5:$AT$8,2,FALSE),"Error")</f>
        <v>2</v>
      </c>
    </row>
    <row r="593" spans="2:53">
      <c r="B593" s="133" t="s">
        <v>904</v>
      </c>
      <c r="C593" s="171" t="s">
        <v>1650</v>
      </c>
      <c r="D593" s="171" t="s">
        <v>1646</v>
      </c>
      <c r="E593" s="171" t="s">
        <v>217</v>
      </c>
      <c r="F593" s="172" t="s">
        <v>1638</v>
      </c>
      <c r="G593" s="173" t="s">
        <v>1976</v>
      </c>
      <c r="H593" s="50" t="s">
        <v>1786</v>
      </c>
      <c r="I593" s="50" t="s">
        <v>18</v>
      </c>
      <c r="J593" s="133" t="s">
        <v>1772</v>
      </c>
      <c r="K593" s="50" t="s">
        <v>1754</v>
      </c>
      <c r="L593" s="50" t="s">
        <v>1753</v>
      </c>
      <c r="M593" s="133" t="s">
        <v>1752</v>
      </c>
      <c r="N593" s="133" t="s">
        <v>1601</v>
      </c>
      <c r="O593" s="133" t="s">
        <v>1601</v>
      </c>
      <c r="P593" s="133" t="s">
        <v>1601</v>
      </c>
      <c r="Q593" s="133" t="s">
        <v>1755</v>
      </c>
      <c r="R593" s="142" t="s">
        <v>1601</v>
      </c>
      <c r="S593" s="174" t="s">
        <v>1601</v>
      </c>
      <c r="T593" s="175" t="s">
        <v>1752</v>
      </c>
      <c r="U593" s="133" t="s">
        <v>1756</v>
      </c>
      <c r="V593" s="133" t="s">
        <v>1754</v>
      </c>
      <c r="W593" s="133" t="str">
        <f>IF([Access_Indicator2]="Yes","No service",IF([Access_Indicator3]="Available", "Improved",IF([Access_Indicator4]="No", "Limited",IF(AND([Access_Indicator4]="yes", [Access_Indicator5]&lt;=[Access_Indicator6]),"Basic","Limited"))))</f>
        <v>Basic</v>
      </c>
      <c r="X593" s="133" t="str">
        <f>IF([Use_Indicator1]="", "Fill in data", IF([Use_Indicator1]="All", "Improved", IF([Use_Indicator1]="Some", "Basic", IF([Use_Indicator1]="No use", "No Service"))))</f>
        <v>Improved</v>
      </c>
      <c r="Y593" s="134" t="s">
        <v>1601</v>
      </c>
      <c r="Z593" s="134" t="str">
        <f>IF(S593="No data", "No Data", IF([Reliability_Indicator2]="Yes","No Service", IF(S593="Routine", "Improved", IF(S593="Unreliable", "Basic", IF(S593="No O&amp;M", "No service")))))</f>
        <v>No Data</v>
      </c>
      <c r="AA593" s="133" t="str">
        <f>IF([EnvPro_Indicator1]="", "Fill in data", IF([EnvPro_Indicator1]="Significant pollution", "No service", IF(AND([EnvPro_Indicator1]="Not polluting groundwater &amp; not untreated in river", [EnvPro_Indicator2]="No"),"Basic", IF([EnvPro_Indicator2]="Yes", "Improved"))))</f>
        <v>Basic</v>
      </c>
      <c r="AB593" s="134" t="str">
        <f t="shared" si="9"/>
        <v>Basic</v>
      </c>
      <c r="AC593" s="134" t="str">
        <f>IF(OR(San[[#This Row],[Access_SL1]]="No data",San[[#This Row],[Use_SL1]]="No data",San[[#This Row],[Reliability_SL1]]="No data",San[[#This Row],[EnvPro_SL1]]="No data"),"Incomplete", "Complete")</f>
        <v>Incomplete</v>
      </c>
      <c r="AD593" s="176">
        <v>11.267910945205406</v>
      </c>
      <c r="AE593" s="176">
        <v>0</v>
      </c>
      <c r="AF593" s="136">
        <v>3.0116816743733272</v>
      </c>
      <c r="AG593" s="136">
        <v>18.397962071893573</v>
      </c>
      <c r="AH593" s="136" t="s">
        <v>1601</v>
      </c>
      <c r="AW593" s="1">
        <f>IFERROR(VLOOKUP(San[[#This Row],[Access_SL1]],$AS$5:$AT$8,2,FALSE),"Error")</f>
        <v>2</v>
      </c>
      <c r="AX593" s="1">
        <f>IFERROR(VLOOKUP(San[[#This Row],[Use_SL1]],$AS$5:$AT$8,2,FALSE),"Error")</f>
        <v>3</v>
      </c>
      <c r="AY593" s="1" t="str">
        <f>IFERROR(VLOOKUP(San[[#This Row],[Use_SL2]],$AS$5:$AT$8,2,FALSE),"Error")</f>
        <v>Error</v>
      </c>
      <c r="AZ593" s="1" t="str">
        <f>IFERROR(VLOOKUP(San[[#This Row],[Reliability_SL1]],$AS$5:$AT$8,2,FALSE),"Error")</f>
        <v>Error</v>
      </c>
      <c r="BA593" s="1">
        <f>IFERROR(VLOOKUP(San[[#This Row],[EnvPro_SL1]],$AS$5:$AT$8,2,FALSE),"Error")</f>
        <v>2</v>
      </c>
    </row>
    <row r="594" spans="2:53">
      <c r="B594" s="133" t="s">
        <v>905</v>
      </c>
      <c r="C594" s="171" t="s">
        <v>1650</v>
      </c>
      <c r="D594" s="171" t="s">
        <v>1646</v>
      </c>
      <c r="E594" s="171" t="s">
        <v>217</v>
      </c>
      <c r="F594" s="172" t="s">
        <v>1638</v>
      </c>
      <c r="G594" s="173" t="s">
        <v>1975</v>
      </c>
      <c r="H594" s="50" t="s">
        <v>1783</v>
      </c>
      <c r="I594" s="50" t="s">
        <v>18</v>
      </c>
      <c r="J594" s="133" t="s">
        <v>1772</v>
      </c>
      <c r="K594" s="50" t="s">
        <v>1754</v>
      </c>
      <c r="L594" s="50" t="s">
        <v>1753</v>
      </c>
      <c r="M594" s="133" t="s">
        <v>1752</v>
      </c>
      <c r="N594" s="133" t="s">
        <v>1601</v>
      </c>
      <c r="O594" s="133" t="s">
        <v>1601</v>
      </c>
      <c r="P594" s="133" t="s">
        <v>1601</v>
      </c>
      <c r="Q594" s="133" t="s">
        <v>1755</v>
      </c>
      <c r="R594" s="142" t="s">
        <v>1601</v>
      </c>
      <c r="S594" s="174" t="s">
        <v>1601</v>
      </c>
      <c r="T594" s="175" t="s">
        <v>1752</v>
      </c>
      <c r="U594" s="133" t="s">
        <v>1756</v>
      </c>
      <c r="V594" s="133" t="s">
        <v>1754</v>
      </c>
      <c r="W594" s="133" t="str">
        <f>IF([Access_Indicator2]="Yes","No service",IF([Access_Indicator3]="Available", "Improved",IF([Access_Indicator4]="No", "Limited",IF(AND([Access_Indicator4]="yes", [Access_Indicator5]&lt;=[Access_Indicator6]),"Basic","Limited"))))</f>
        <v>Basic</v>
      </c>
      <c r="X594" s="133" t="str">
        <f>IF([Use_Indicator1]="", "Fill in data", IF([Use_Indicator1]="All", "Improved", IF([Use_Indicator1]="Some", "Basic", IF([Use_Indicator1]="No use", "No Service"))))</f>
        <v>Improved</v>
      </c>
      <c r="Y594" s="134" t="s">
        <v>1601</v>
      </c>
      <c r="Z594" s="134" t="str">
        <f>IF(S594="No data", "No Data", IF([Reliability_Indicator2]="Yes","No Service", IF(S594="Routine", "Improved", IF(S594="Unreliable", "Basic", IF(S594="No O&amp;M", "No service")))))</f>
        <v>No Data</v>
      </c>
      <c r="AA594" s="133" t="str">
        <f>IF([EnvPro_Indicator1]="", "Fill in data", IF([EnvPro_Indicator1]="Significant pollution", "No service", IF(AND([EnvPro_Indicator1]="Not polluting groundwater &amp; not untreated in river", [EnvPro_Indicator2]="No"),"Basic", IF([EnvPro_Indicator2]="Yes", "Improved"))))</f>
        <v>Basic</v>
      </c>
      <c r="AB594" s="134" t="str">
        <f t="shared" si="9"/>
        <v>Basic</v>
      </c>
      <c r="AC594" s="134" t="str">
        <f>IF(OR(San[[#This Row],[Access_SL1]]="No data",San[[#This Row],[Use_SL1]]="No data",San[[#This Row],[Reliability_SL1]]="No data",San[[#This Row],[EnvPro_SL1]]="No data"),"Incomplete", "Complete")</f>
        <v>Incomplete</v>
      </c>
      <c r="AD594" s="176">
        <v>11.267910945205406</v>
      </c>
      <c r="AE594" s="176">
        <v>0</v>
      </c>
      <c r="AF594" s="136">
        <v>3.0116816743733272</v>
      </c>
      <c r="AG594" s="136">
        <v>55.193886215680728</v>
      </c>
      <c r="AH594" s="136" t="s">
        <v>1601</v>
      </c>
      <c r="AW594" s="1">
        <f>IFERROR(VLOOKUP(San[[#This Row],[Access_SL1]],$AS$5:$AT$8,2,FALSE),"Error")</f>
        <v>2</v>
      </c>
      <c r="AX594" s="1">
        <f>IFERROR(VLOOKUP(San[[#This Row],[Use_SL1]],$AS$5:$AT$8,2,FALSE),"Error")</f>
        <v>3</v>
      </c>
      <c r="AY594" s="1" t="str">
        <f>IFERROR(VLOOKUP(San[[#This Row],[Use_SL2]],$AS$5:$AT$8,2,FALSE),"Error")</f>
        <v>Error</v>
      </c>
      <c r="AZ594" s="1" t="str">
        <f>IFERROR(VLOOKUP(San[[#This Row],[Reliability_SL1]],$AS$5:$AT$8,2,FALSE),"Error")</f>
        <v>Error</v>
      </c>
      <c r="BA594" s="1">
        <f>IFERROR(VLOOKUP(San[[#This Row],[EnvPro_SL1]],$AS$5:$AT$8,2,FALSE),"Error")</f>
        <v>2</v>
      </c>
    </row>
    <row r="595" spans="2:53">
      <c r="B595" s="133" t="s">
        <v>906</v>
      </c>
      <c r="C595" s="171" t="s">
        <v>1650</v>
      </c>
      <c r="D595" s="171" t="s">
        <v>1646</v>
      </c>
      <c r="E595" s="171" t="s">
        <v>217</v>
      </c>
      <c r="F595" s="172" t="s">
        <v>1638</v>
      </c>
      <c r="G595" s="173" t="s">
        <v>1935</v>
      </c>
      <c r="H595" s="50" t="s">
        <v>1783</v>
      </c>
      <c r="I595" s="50" t="s">
        <v>18</v>
      </c>
      <c r="J595" s="133" t="s">
        <v>1772</v>
      </c>
      <c r="K595" s="50" t="s">
        <v>1754</v>
      </c>
      <c r="L595" s="50" t="s">
        <v>1753</v>
      </c>
      <c r="M595" s="133" t="s">
        <v>1752</v>
      </c>
      <c r="N595" s="133" t="s">
        <v>1601</v>
      </c>
      <c r="O595" s="133" t="s">
        <v>1601</v>
      </c>
      <c r="P595" s="133" t="s">
        <v>1601</v>
      </c>
      <c r="Q595" s="133" t="s">
        <v>1755</v>
      </c>
      <c r="R595" s="142" t="s">
        <v>1601</v>
      </c>
      <c r="S595" s="174" t="s">
        <v>1601</v>
      </c>
      <c r="T595" s="175" t="s">
        <v>1752</v>
      </c>
      <c r="U595" s="133" t="s">
        <v>1756</v>
      </c>
      <c r="V595" s="133" t="s">
        <v>1754</v>
      </c>
      <c r="W595" s="133" t="str">
        <f>IF([Access_Indicator2]="Yes","No service",IF([Access_Indicator3]="Available", "Improved",IF([Access_Indicator4]="No", "Limited",IF(AND([Access_Indicator4]="yes", [Access_Indicator5]&lt;=[Access_Indicator6]),"Basic","Limited"))))</f>
        <v>Basic</v>
      </c>
      <c r="X595" s="133" t="str">
        <f>IF([Use_Indicator1]="", "Fill in data", IF([Use_Indicator1]="All", "Improved", IF([Use_Indicator1]="Some", "Basic", IF([Use_Indicator1]="No use", "No Service"))))</f>
        <v>Improved</v>
      </c>
      <c r="Y595" s="134" t="s">
        <v>1601</v>
      </c>
      <c r="Z595" s="134" t="str">
        <f>IF(S595="No data", "No Data", IF([Reliability_Indicator2]="Yes","No Service", IF(S595="Routine", "Improved", IF(S595="Unreliable", "Basic", IF(S595="No O&amp;M", "No service")))))</f>
        <v>No Data</v>
      </c>
      <c r="AA595" s="133" t="str">
        <f>IF([EnvPro_Indicator1]="", "Fill in data", IF([EnvPro_Indicator1]="Significant pollution", "No service", IF(AND([EnvPro_Indicator1]="Not polluting groundwater &amp; not untreated in river", [EnvPro_Indicator2]="No"),"Basic", IF([EnvPro_Indicator2]="Yes", "Improved"))))</f>
        <v>Basic</v>
      </c>
      <c r="AB595" s="134" t="str">
        <f t="shared" si="9"/>
        <v>Basic</v>
      </c>
      <c r="AC595" s="134" t="str">
        <f>IF(OR(San[[#This Row],[Access_SL1]]="No data",San[[#This Row],[Use_SL1]]="No data",San[[#This Row],[Reliability_SL1]]="No data",San[[#This Row],[EnvPro_SL1]]="No data"),"Incomplete", "Complete")</f>
        <v>Incomplete</v>
      </c>
      <c r="AD595" s="176">
        <v>11.267910945205406</v>
      </c>
      <c r="AE595" s="176">
        <v>0</v>
      </c>
      <c r="AF595" s="136">
        <v>3.0116816743733272</v>
      </c>
      <c r="AG595" s="136">
        <v>77.271440701953026</v>
      </c>
      <c r="AH595" s="136" t="s">
        <v>1601</v>
      </c>
      <c r="AW595" s="1">
        <f>IFERROR(VLOOKUP(San[[#This Row],[Access_SL1]],$AS$5:$AT$8,2,FALSE),"Error")</f>
        <v>2</v>
      </c>
      <c r="AX595" s="1">
        <f>IFERROR(VLOOKUP(San[[#This Row],[Use_SL1]],$AS$5:$AT$8,2,FALSE),"Error")</f>
        <v>3</v>
      </c>
      <c r="AY595" s="1" t="str">
        <f>IFERROR(VLOOKUP(San[[#This Row],[Use_SL2]],$AS$5:$AT$8,2,FALSE),"Error")</f>
        <v>Error</v>
      </c>
      <c r="AZ595" s="1" t="str">
        <f>IFERROR(VLOOKUP(San[[#This Row],[Reliability_SL1]],$AS$5:$AT$8,2,FALSE),"Error")</f>
        <v>Error</v>
      </c>
      <c r="BA595" s="1">
        <f>IFERROR(VLOOKUP(San[[#This Row],[EnvPro_SL1]],$AS$5:$AT$8,2,FALSE),"Error")</f>
        <v>2</v>
      </c>
    </row>
    <row r="596" spans="2:53">
      <c r="B596" s="133" t="s">
        <v>907</v>
      </c>
      <c r="C596" s="171" t="s">
        <v>1650</v>
      </c>
      <c r="D596" s="171" t="s">
        <v>1646</v>
      </c>
      <c r="E596" s="171" t="s">
        <v>217</v>
      </c>
      <c r="F596" s="172" t="s">
        <v>1638</v>
      </c>
      <c r="G596" s="173" t="s">
        <v>1977</v>
      </c>
      <c r="H596" s="50" t="s">
        <v>1786</v>
      </c>
      <c r="I596" s="50" t="s">
        <v>18</v>
      </c>
      <c r="J596" s="133" t="s">
        <v>1774</v>
      </c>
      <c r="K596" s="50" t="s">
        <v>1754</v>
      </c>
      <c r="L596" s="50" t="s">
        <v>1776</v>
      </c>
      <c r="M596" s="133" t="s">
        <v>1752</v>
      </c>
      <c r="N596" s="133" t="s">
        <v>1601</v>
      </c>
      <c r="O596" s="133" t="s">
        <v>1601</v>
      </c>
      <c r="P596" s="133" t="s">
        <v>1601</v>
      </c>
      <c r="Q596" s="133" t="s">
        <v>1755</v>
      </c>
      <c r="R596" s="142" t="s">
        <v>1601</v>
      </c>
      <c r="S596" s="174" t="s">
        <v>1601</v>
      </c>
      <c r="T596" s="175" t="s">
        <v>1754</v>
      </c>
      <c r="U596" s="133" t="s">
        <v>1756</v>
      </c>
      <c r="V596" s="133" t="s">
        <v>1754</v>
      </c>
      <c r="W596" s="133" t="str">
        <f>IF([Access_Indicator2]="Yes","No service",IF([Access_Indicator3]="Available", "Improved",IF([Access_Indicator4]="No", "Limited",IF(AND([Access_Indicator4]="yes", [Access_Indicator5]&lt;=[Access_Indicator6]),"Basic","Limited"))))</f>
        <v>Improved</v>
      </c>
      <c r="X596" s="133" t="str">
        <f>IF([Use_Indicator1]="", "Fill in data", IF([Use_Indicator1]="All", "Improved", IF([Use_Indicator1]="Some", "Basic", IF([Use_Indicator1]="No use", "No Service"))))</f>
        <v>Improved</v>
      </c>
      <c r="Y596" s="134" t="s">
        <v>1601</v>
      </c>
      <c r="Z596" s="134" t="str">
        <f>IF(S596="No data", "No Data", IF([Reliability_Indicator2]="Yes","No Service", IF(S596="Routine", "Improved", IF(S596="Unreliable", "Basic", IF(S596="No O&amp;M", "No service")))))</f>
        <v>No Data</v>
      </c>
      <c r="AA596" s="133" t="str">
        <f>IF([EnvPro_Indicator1]="", "Fill in data", IF([EnvPro_Indicator1]="Significant pollution", "No service", IF(AND([EnvPro_Indicator1]="Not polluting groundwater &amp; not untreated in river", [EnvPro_Indicator2]="No"),"Basic", IF([EnvPro_Indicator2]="Yes", "Improved"))))</f>
        <v>Basic</v>
      </c>
      <c r="AB596" s="134" t="str">
        <f t="shared" si="9"/>
        <v>Basic</v>
      </c>
      <c r="AC596" s="134" t="str">
        <f>IF(OR(San[[#This Row],[Access_SL1]]="No data",San[[#This Row],[Use_SL1]]="No data",San[[#This Row],[Reliability_SL1]]="No data",San[[#This Row],[EnvPro_SL1]]="No data"),"Incomplete", "Complete")</f>
        <v>Incomplete</v>
      </c>
      <c r="AD596" s="176">
        <v>11.267910945205406</v>
      </c>
      <c r="AE596" s="176">
        <v>0</v>
      </c>
      <c r="AF596" s="136">
        <v>3.0116816743733272</v>
      </c>
      <c r="AG596" s="136">
        <v>91.989810359467867</v>
      </c>
      <c r="AH596" s="136" t="s">
        <v>1601</v>
      </c>
      <c r="AW596" s="1">
        <f>IFERROR(VLOOKUP(San[[#This Row],[Access_SL1]],$AS$5:$AT$8,2,FALSE),"Error")</f>
        <v>3</v>
      </c>
      <c r="AX596" s="1">
        <f>IFERROR(VLOOKUP(San[[#This Row],[Use_SL1]],$AS$5:$AT$8,2,FALSE),"Error")</f>
        <v>3</v>
      </c>
      <c r="AY596" s="1" t="str">
        <f>IFERROR(VLOOKUP(San[[#This Row],[Use_SL2]],$AS$5:$AT$8,2,FALSE),"Error")</f>
        <v>Error</v>
      </c>
      <c r="AZ596" s="1" t="str">
        <f>IFERROR(VLOOKUP(San[[#This Row],[Reliability_SL1]],$AS$5:$AT$8,2,FALSE),"Error")</f>
        <v>Error</v>
      </c>
      <c r="BA596" s="1">
        <f>IFERROR(VLOOKUP(San[[#This Row],[EnvPro_SL1]],$AS$5:$AT$8,2,FALSE),"Error")</f>
        <v>2</v>
      </c>
    </row>
    <row r="597" spans="2:53">
      <c r="B597" s="133" t="s">
        <v>908</v>
      </c>
      <c r="C597" s="171" t="s">
        <v>1650</v>
      </c>
      <c r="D597" s="171" t="s">
        <v>1646</v>
      </c>
      <c r="E597" s="171" t="s">
        <v>217</v>
      </c>
      <c r="F597" s="172" t="s">
        <v>1638</v>
      </c>
      <c r="G597" s="173" t="s">
        <v>1974</v>
      </c>
      <c r="H597" s="50" t="s">
        <v>1783</v>
      </c>
      <c r="I597" s="50" t="s">
        <v>18</v>
      </c>
      <c r="J597" s="133" t="s">
        <v>1772</v>
      </c>
      <c r="K597" s="50" t="s">
        <v>1754</v>
      </c>
      <c r="L597" s="50" t="s">
        <v>1753</v>
      </c>
      <c r="M597" s="133" t="s">
        <v>1752</v>
      </c>
      <c r="N597" s="133" t="s">
        <v>1601</v>
      </c>
      <c r="O597" s="133" t="s">
        <v>1601</v>
      </c>
      <c r="P597" s="133" t="s">
        <v>1601</v>
      </c>
      <c r="Q597" s="133" t="s">
        <v>1755</v>
      </c>
      <c r="R597" s="142" t="s">
        <v>1601</v>
      </c>
      <c r="S597" s="174" t="s">
        <v>1601</v>
      </c>
      <c r="T597" s="175" t="s">
        <v>1752</v>
      </c>
      <c r="U597" s="133" t="s">
        <v>1756</v>
      </c>
      <c r="V597" s="133" t="s">
        <v>1754</v>
      </c>
      <c r="W597" s="133" t="str">
        <f>IF([Access_Indicator2]="Yes","No service",IF([Access_Indicator3]="Available", "Improved",IF([Access_Indicator4]="No", "Limited",IF(AND([Access_Indicator4]="yes", [Access_Indicator5]&lt;=[Access_Indicator6]),"Basic","Limited"))))</f>
        <v>Basic</v>
      </c>
      <c r="X597" s="133" t="str">
        <f>IF([Use_Indicator1]="", "Fill in data", IF([Use_Indicator1]="All", "Improved", IF([Use_Indicator1]="Some", "Basic", IF([Use_Indicator1]="No use", "No Service"))))</f>
        <v>Improved</v>
      </c>
      <c r="Y597" s="134" t="s">
        <v>1601</v>
      </c>
      <c r="Z597" s="134" t="str">
        <f>IF(S597="No data", "No Data", IF([Reliability_Indicator2]="Yes","No Service", IF(S597="Routine", "Improved", IF(S597="Unreliable", "Basic", IF(S597="No O&amp;M", "No service")))))</f>
        <v>No Data</v>
      </c>
      <c r="AA597" s="133" t="str">
        <f>IF([EnvPro_Indicator1]="", "Fill in data", IF([EnvPro_Indicator1]="Significant pollution", "No service", IF(AND([EnvPro_Indicator1]="Not polluting groundwater &amp; not untreated in river", [EnvPro_Indicator2]="No"),"Basic", IF([EnvPro_Indicator2]="Yes", "Improved"))))</f>
        <v>Basic</v>
      </c>
      <c r="AB597" s="134" t="str">
        <f t="shared" si="9"/>
        <v>Basic</v>
      </c>
      <c r="AC597" s="134" t="str">
        <f>IF(OR(San[[#This Row],[Access_SL1]]="No data",San[[#This Row],[Use_SL1]]="No data",San[[#This Row],[Reliability_SL1]]="No data",San[[#This Row],[EnvPro_SL1]]="No data"),"Incomplete", "Complete")</f>
        <v>Incomplete</v>
      </c>
      <c r="AD597" s="176">
        <v>11.267910945205406</v>
      </c>
      <c r="AE597" s="176">
        <v>0</v>
      </c>
      <c r="AF597" s="136">
        <v>3.0116816743733272</v>
      </c>
      <c r="AG597" s="136">
        <v>53.354090008491362</v>
      </c>
      <c r="AH597" s="136" t="s">
        <v>1601</v>
      </c>
      <c r="AW597" s="1">
        <f>IFERROR(VLOOKUP(San[[#This Row],[Access_SL1]],$AS$5:$AT$8,2,FALSE),"Error")</f>
        <v>2</v>
      </c>
      <c r="AX597" s="1">
        <f>IFERROR(VLOOKUP(San[[#This Row],[Use_SL1]],$AS$5:$AT$8,2,FALSE),"Error")</f>
        <v>3</v>
      </c>
      <c r="AY597" s="1" t="str">
        <f>IFERROR(VLOOKUP(San[[#This Row],[Use_SL2]],$AS$5:$AT$8,2,FALSE),"Error")</f>
        <v>Error</v>
      </c>
      <c r="AZ597" s="1" t="str">
        <f>IFERROR(VLOOKUP(San[[#This Row],[Reliability_SL1]],$AS$5:$AT$8,2,FALSE),"Error")</f>
        <v>Error</v>
      </c>
      <c r="BA597" s="1">
        <f>IFERROR(VLOOKUP(San[[#This Row],[EnvPro_SL1]],$AS$5:$AT$8,2,FALSE),"Error")</f>
        <v>2</v>
      </c>
    </row>
    <row r="598" spans="2:53">
      <c r="B598" s="133" t="s">
        <v>909</v>
      </c>
      <c r="C598" s="171" t="s">
        <v>1650</v>
      </c>
      <c r="D598" s="171" t="s">
        <v>1646</v>
      </c>
      <c r="E598" s="171" t="s">
        <v>217</v>
      </c>
      <c r="F598" s="172" t="s">
        <v>1638</v>
      </c>
      <c r="G598" s="173" t="s">
        <v>1973</v>
      </c>
      <c r="H598" s="50" t="s">
        <v>1783</v>
      </c>
      <c r="I598" s="50" t="s">
        <v>18</v>
      </c>
      <c r="J598" s="133" t="s">
        <v>1772</v>
      </c>
      <c r="K598" s="50" t="s">
        <v>1754</v>
      </c>
      <c r="L598" s="50" t="s">
        <v>1753</v>
      </c>
      <c r="M598" s="133" t="s">
        <v>1752</v>
      </c>
      <c r="N598" s="133" t="s">
        <v>1601</v>
      </c>
      <c r="O598" s="133" t="s">
        <v>1601</v>
      </c>
      <c r="P598" s="133" t="s">
        <v>1601</v>
      </c>
      <c r="Q598" s="133" t="s">
        <v>1755</v>
      </c>
      <c r="R598" s="142" t="s">
        <v>1601</v>
      </c>
      <c r="S598" s="174" t="s">
        <v>1601</v>
      </c>
      <c r="T598" s="175" t="s">
        <v>1752</v>
      </c>
      <c r="U598" s="133" t="s">
        <v>1756</v>
      </c>
      <c r="V598" s="133" t="s">
        <v>1754</v>
      </c>
      <c r="W598" s="133" t="str">
        <f>IF([Access_Indicator2]="Yes","No service",IF([Access_Indicator3]="Available", "Improved",IF([Access_Indicator4]="No", "Limited",IF(AND([Access_Indicator4]="yes", [Access_Indicator5]&lt;=[Access_Indicator6]),"Basic","Limited"))))</f>
        <v>Basic</v>
      </c>
      <c r="X598" s="133" t="str">
        <f>IF([Use_Indicator1]="", "Fill in data", IF([Use_Indicator1]="All", "Improved", IF([Use_Indicator1]="Some", "Basic", IF([Use_Indicator1]="No use", "No Service"))))</f>
        <v>Improved</v>
      </c>
      <c r="Y598" s="134" t="s">
        <v>1601</v>
      </c>
      <c r="Z598" s="134" t="str">
        <f>IF(S598="No data", "No Data", IF([Reliability_Indicator2]="Yes","No Service", IF(S598="Routine", "Improved", IF(S598="Unreliable", "Basic", IF(S598="No O&amp;M", "No service")))))</f>
        <v>No Data</v>
      </c>
      <c r="AA598" s="133" t="str">
        <f>IF([EnvPro_Indicator1]="", "Fill in data", IF([EnvPro_Indicator1]="Significant pollution", "No service", IF(AND([EnvPro_Indicator1]="Not polluting groundwater &amp; not untreated in river", [EnvPro_Indicator2]="No"),"Basic", IF([EnvPro_Indicator2]="Yes", "Improved"))))</f>
        <v>Basic</v>
      </c>
      <c r="AB598" s="134" t="str">
        <f t="shared" si="9"/>
        <v>Basic</v>
      </c>
      <c r="AC598" s="134" t="str">
        <f>IF(OR(San[[#This Row],[Access_SL1]]="No data",San[[#This Row],[Use_SL1]]="No data",San[[#This Row],[Reliability_SL1]]="No data",San[[#This Row],[EnvPro_SL1]]="No data"),"Incomplete", "Complete")</f>
        <v>Incomplete</v>
      </c>
      <c r="AD598" s="176">
        <v>11.267910945205406</v>
      </c>
      <c r="AE598" s="176">
        <v>0</v>
      </c>
      <c r="AF598" s="136">
        <v>3.0116816743733272</v>
      </c>
      <c r="AG598" s="136">
        <v>69.912255873195576</v>
      </c>
      <c r="AH598" s="136" t="s">
        <v>1601</v>
      </c>
      <c r="AW598" s="1">
        <f>IFERROR(VLOOKUP(San[[#This Row],[Access_SL1]],$AS$5:$AT$8,2,FALSE),"Error")</f>
        <v>2</v>
      </c>
      <c r="AX598" s="1">
        <f>IFERROR(VLOOKUP(San[[#This Row],[Use_SL1]],$AS$5:$AT$8,2,FALSE),"Error")</f>
        <v>3</v>
      </c>
      <c r="AY598" s="1" t="str">
        <f>IFERROR(VLOOKUP(San[[#This Row],[Use_SL2]],$AS$5:$AT$8,2,FALSE),"Error")</f>
        <v>Error</v>
      </c>
      <c r="AZ598" s="1" t="str">
        <f>IFERROR(VLOOKUP(San[[#This Row],[Reliability_SL1]],$AS$5:$AT$8,2,FALSE),"Error")</f>
        <v>Error</v>
      </c>
      <c r="BA598" s="1">
        <f>IFERROR(VLOOKUP(San[[#This Row],[EnvPro_SL1]],$AS$5:$AT$8,2,FALSE),"Error")</f>
        <v>2</v>
      </c>
    </row>
    <row r="599" spans="2:53">
      <c r="B599" s="133" t="s">
        <v>910</v>
      </c>
      <c r="C599" s="171" t="s">
        <v>1650</v>
      </c>
      <c r="D599" s="171" t="s">
        <v>1646</v>
      </c>
      <c r="E599" s="171" t="s">
        <v>217</v>
      </c>
      <c r="F599" s="172" t="s">
        <v>1638</v>
      </c>
      <c r="G599" s="173" t="s">
        <v>1985</v>
      </c>
      <c r="H599" s="50" t="s">
        <v>1783</v>
      </c>
      <c r="I599" s="50" t="s">
        <v>18</v>
      </c>
      <c r="J599" s="133" t="s">
        <v>1818</v>
      </c>
      <c r="K599" s="50" t="s">
        <v>1754</v>
      </c>
      <c r="L599" s="50" t="s">
        <v>1753</v>
      </c>
      <c r="M599" s="133" t="s">
        <v>1752</v>
      </c>
      <c r="N599" s="133" t="s">
        <v>1601</v>
      </c>
      <c r="O599" s="133" t="s">
        <v>1601</v>
      </c>
      <c r="P599" s="133" t="s">
        <v>1601</v>
      </c>
      <c r="Q599" s="133" t="s">
        <v>1755</v>
      </c>
      <c r="R599" s="142" t="s">
        <v>1601</v>
      </c>
      <c r="S599" s="174" t="s">
        <v>1601</v>
      </c>
      <c r="T599" s="175" t="s">
        <v>1754</v>
      </c>
      <c r="U599" s="133" t="s">
        <v>1756</v>
      </c>
      <c r="V599" s="133" t="s">
        <v>1754</v>
      </c>
      <c r="W599" s="133" t="str">
        <f>IF([Access_Indicator2]="Yes","No service",IF([Access_Indicator3]="Available", "Improved",IF([Access_Indicator4]="No", "Limited",IF(AND([Access_Indicator4]="yes", [Access_Indicator5]&lt;=[Access_Indicator6]),"Basic","Limited"))))</f>
        <v>Basic</v>
      </c>
      <c r="X599" s="133" t="str">
        <f>IF([Use_Indicator1]="", "Fill in data", IF([Use_Indicator1]="All", "Improved", IF([Use_Indicator1]="Some", "Basic", IF([Use_Indicator1]="No use", "No Service"))))</f>
        <v>Improved</v>
      </c>
      <c r="Y599" s="134" t="s">
        <v>1601</v>
      </c>
      <c r="Z599" s="134" t="str">
        <f>IF(S599="No data", "No Data", IF([Reliability_Indicator2]="Yes","No Service", IF(S599="Routine", "Improved", IF(S599="Unreliable", "Basic", IF(S599="No O&amp;M", "No service")))))</f>
        <v>No Data</v>
      </c>
      <c r="AA599" s="133" t="str">
        <f>IF([EnvPro_Indicator1]="", "Fill in data", IF([EnvPro_Indicator1]="Significant pollution", "No service", IF(AND([EnvPro_Indicator1]="Not polluting groundwater &amp; not untreated in river", [EnvPro_Indicator2]="No"),"Basic", IF([EnvPro_Indicator2]="Yes", "Improved"))))</f>
        <v>Basic</v>
      </c>
      <c r="AB599" s="134" t="str">
        <f t="shared" si="9"/>
        <v>Basic</v>
      </c>
      <c r="AC599" s="134" t="str">
        <f>IF(OR(San[[#This Row],[Access_SL1]]="No data",San[[#This Row],[Use_SL1]]="No data",San[[#This Row],[Reliability_SL1]]="No data",San[[#This Row],[EnvPro_SL1]]="No data"),"Incomplete", "Complete")</f>
        <v>Incomplete</v>
      </c>
      <c r="AD599" s="176">
        <v>11.267910945205406</v>
      </c>
      <c r="AE599" s="176">
        <v>0</v>
      </c>
      <c r="AF599" s="136">
        <v>3.0116816743733272</v>
      </c>
      <c r="AG599" s="136">
        <v>49.674497594112651</v>
      </c>
      <c r="AH599" s="136" t="s">
        <v>1601</v>
      </c>
      <c r="AW599" s="1">
        <f>IFERROR(VLOOKUP(San[[#This Row],[Access_SL1]],$AS$5:$AT$8,2,FALSE),"Error")</f>
        <v>2</v>
      </c>
      <c r="AX599" s="1">
        <f>IFERROR(VLOOKUP(San[[#This Row],[Use_SL1]],$AS$5:$AT$8,2,FALSE),"Error")</f>
        <v>3</v>
      </c>
      <c r="AY599" s="1" t="str">
        <f>IFERROR(VLOOKUP(San[[#This Row],[Use_SL2]],$AS$5:$AT$8,2,FALSE),"Error")</f>
        <v>Error</v>
      </c>
      <c r="AZ599" s="1" t="str">
        <f>IFERROR(VLOOKUP(San[[#This Row],[Reliability_SL1]],$AS$5:$AT$8,2,FALSE),"Error")</f>
        <v>Error</v>
      </c>
      <c r="BA599" s="1">
        <f>IFERROR(VLOOKUP(San[[#This Row],[EnvPro_SL1]],$AS$5:$AT$8,2,FALSE),"Error")</f>
        <v>2</v>
      </c>
    </row>
    <row r="600" spans="2:53">
      <c r="B600" s="133" t="s">
        <v>911</v>
      </c>
      <c r="C600" s="171" t="s">
        <v>1650</v>
      </c>
      <c r="D600" s="171" t="s">
        <v>1646</v>
      </c>
      <c r="E600" s="171" t="s">
        <v>217</v>
      </c>
      <c r="F600" s="172" t="s">
        <v>1638</v>
      </c>
      <c r="G600" s="173" t="s">
        <v>2024</v>
      </c>
      <c r="H600" s="50" t="s">
        <v>1786</v>
      </c>
      <c r="I600" s="50" t="s">
        <v>18</v>
      </c>
      <c r="J600" s="133" t="s">
        <v>1774</v>
      </c>
      <c r="K600" s="50" t="s">
        <v>1754</v>
      </c>
      <c r="L600" s="50" t="s">
        <v>1776</v>
      </c>
      <c r="M600" s="133" t="s">
        <v>1752</v>
      </c>
      <c r="N600" s="133" t="s">
        <v>1601</v>
      </c>
      <c r="O600" s="133" t="s">
        <v>1601</v>
      </c>
      <c r="P600" s="133" t="s">
        <v>1601</v>
      </c>
      <c r="Q600" s="133" t="s">
        <v>1768</v>
      </c>
      <c r="R600" s="142" t="s">
        <v>1601</v>
      </c>
      <c r="S600" s="174" t="s">
        <v>1777</v>
      </c>
      <c r="T600" s="175" t="s">
        <v>1754</v>
      </c>
      <c r="U600" s="133" t="s">
        <v>1756</v>
      </c>
      <c r="V600" s="133" t="s">
        <v>1754</v>
      </c>
      <c r="W600" s="133" t="str">
        <f>IF([Access_Indicator2]="Yes","No service",IF([Access_Indicator3]="Available", "Improved",IF([Access_Indicator4]="No", "Limited",IF(AND([Access_Indicator4]="yes", [Access_Indicator5]&lt;=[Access_Indicator6]),"Basic","Limited"))))</f>
        <v>Improved</v>
      </c>
      <c r="X600" s="133" t="str">
        <f>IF([Use_Indicator1]="", "Fill in data", IF([Use_Indicator1]="All", "Improved", IF([Use_Indicator1]="Some", "Basic", IF([Use_Indicator1]="No use", "No Service"))))</f>
        <v>Basic</v>
      </c>
      <c r="Y600" s="134" t="s">
        <v>1601</v>
      </c>
      <c r="Z600" s="134" t="str">
        <f>IF(S600="No data", "No Data", IF([Reliability_Indicator2]="Yes","No Service", IF(S600="Routine", "Improved", IF(S600="Unreliable", "Basic", IF(S600="No O&amp;M", "No service")))))</f>
        <v>No service</v>
      </c>
      <c r="AA600" s="133" t="str">
        <f>IF([EnvPro_Indicator1]="", "Fill in data", IF([EnvPro_Indicator1]="Significant pollution", "No service", IF(AND([EnvPro_Indicator1]="Not polluting groundwater &amp; not untreated in river", [EnvPro_Indicator2]="No"),"Basic", IF([EnvPro_Indicator2]="Yes", "Improved"))))</f>
        <v>Basic</v>
      </c>
      <c r="AB600" s="134" t="str">
        <f t="shared" si="9"/>
        <v>No Service</v>
      </c>
      <c r="AC600" s="134" t="str">
        <f>IF(OR(San[[#This Row],[Access_SL1]]="No data",San[[#This Row],[Use_SL1]]="No data",San[[#This Row],[Reliability_SL1]]="No data",San[[#This Row],[EnvPro_SL1]]="No data"),"Incomplete", "Complete")</f>
        <v>Complete</v>
      </c>
      <c r="AD600" s="176">
        <v>11.267910945205406</v>
      </c>
      <c r="AE600" s="176">
        <v>0</v>
      </c>
      <c r="AF600" s="136">
        <v>3.0116816743733272</v>
      </c>
      <c r="AG600" s="136">
        <v>147.18369657514859</v>
      </c>
      <c r="AH600" s="136">
        <v>3.8211151995471271</v>
      </c>
      <c r="AW600" s="1">
        <f>IFERROR(VLOOKUP(San[[#This Row],[Access_SL1]],$AS$5:$AT$8,2,FALSE),"Error")</f>
        <v>3</v>
      </c>
      <c r="AX600" s="1">
        <f>IFERROR(VLOOKUP(San[[#This Row],[Use_SL1]],$AS$5:$AT$8,2,FALSE),"Error")</f>
        <v>2</v>
      </c>
      <c r="AY600" s="1" t="str">
        <f>IFERROR(VLOOKUP(San[[#This Row],[Use_SL2]],$AS$5:$AT$8,2,FALSE),"Error")</f>
        <v>Error</v>
      </c>
      <c r="AZ600" s="1">
        <f>IFERROR(VLOOKUP(San[[#This Row],[Reliability_SL1]],$AS$5:$AT$8,2,FALSE),"Error")</f>
        <v>0</v>
      </c>
      <c r="BA600" s="1">
        <f>IFERROR(VLOOKUP(San[[#This Row],[EnvPro_SL1]],$AS$5:$AT$8,2,FALSE),"Error")</f>
        <v>2</v>
      </c>
    </row>
    <row r="601" spans="2:53">
      <c r="B601" s="133" t="s">
        <v>912</v>
      </c>
      <c r="C601" s="171" t="s">
        <v>1650</v>
      </c>
      <c r="D601" s="171" t="s">
        <v>1646</v>
      </c>
      <c r="E601" s="171" t="s">
        <v>217</v>
      </c>
      <c r="F601" s="172" t="s">
        <v>1638</v>
      </c>
      <c r="G601" s="173" t="s">
        <v>2025</v>
      </c>
      <c r="H601" s="50" t="s">
        <v>1786</v>
      </c>
      <c r="I601" s="50" t="s">
        <v>18</v>
      </c>
      <c r="J601" s="133" t="s">
        <v>1772</v>
      </c>
      <c r="K601" s="50" t="s">
        <v>1754</v>
      </c>
      <c r="L601" s="50" t="s">
        <v>1753</v>
      </c>
      <c r="M601" s="133" t="s">
        <v>1752</v>
      </c>
      <c r="N601" s="133" t="s">
        <v>1601</v>
      </c>
      <c r="O601" s="133" t="s">
        <v>1601</v>
      </c>
      <c r="P601" s="133" t="s">
        <v>1601</v>
      </c>
      <c r="Q601" s="133" t="s">
        <v>1755</v>
      </c>
      <c r="R601" s="142" t="s">
        <v>1601</v>
      </c>
      <c r="S601" s="174" t="s">
        <v>1601</v>
      </c>
      <c r="T601" s="175" t="s">
        <v>1754</v>
      </c>
      <c r="U601" s="133" t="s">
        <v>1756</v>
      </c>
      <c r="V601" s="133" t="s">
        <v>1754</v>
      </c>
      <c r="W601" s="133" t="str">
        <f>IF([Access_Indicator2]="Yes","No service",IF([Access_Indicator3]="Available", "Improved",IF([Access_Indicator4]="No", "Limited",IF(AND([Access_Indicator4]="yes", [Access_Indicator5]&lt;=[Access_Indicator6]),"Basic","Limited"))))</f>
        <v>Basic</v>
      </c>
      <c r="X601" s="133" t="str">
        <f>IF([Use_Indicator1]="", "Fill in data", IF([Use_Indicator1]="All", "Improved", IF([Use_Indicator1]="Some", "Basic", IF([Use_Indicator1]="No use", "No Service"))))</f>
        <v>Improved</v>
      </c>
      <c r="Y601" s="134" t="s">
        <v>1601</v>
      </c>
      <c r="Z601" s="134" t="str">
        <f>IF(S601="No data", "No Data", IF([Reliability_Indicator2]="Yes","No Service", IF(S601="Routine", "Improved", IF(S601="Unreliable", "Basic", IF(S601="No O&amp;M", "No service")))))</f>
        <v>No Data</v>
      </c>
      <c r="AA601" s="133" t="str">
        <f>IF([EnvPro_Indicator1]="", "Fill in data", IF([EnvPro_Indicator1]="Significant pollution", "No service", IF(AND([EnvPro_Indicator1]="Not polluting groundwater &amp; not untreated in river", [EnvPro_Indicator2]="No"),"Basic", IF([EnvPro_Indicator2]="Yes", "Improved"))))</f>
        <v>Basic</v>
      </c>
      <c r="AB601" s="134" t="str">
        <f t="shared" si="9"/>
        <v>Basic</v>
      </c>
      <c r="AC601" s="134" t="str">
        <f>IF(OR(San[[#This Row],[Access_SL1]]="No data",San[[#This Row],[Use_SL1]]="No data",San[[#This Row],[Reliability_SL1]]="No data",San[[#This Row],[EnvPro_SL1]]="No data"),"Incomplete", "Complete")</f>
        <v>Incomplete</v>
      </c>
      <c r="AD601" s="176">
        <v>11.267910945205406</v>
      </c>
      <c r="AE601" s="176">
        <v>0</v>
      </c>
      <c r="AF601" s="136">
        <v>3.0116816743733272</v>
      </c>
      <c r="AG601" s="136">
        <v>88.31021794508915</v>
      </c>
      <c r="AH601" s="136" t="s">
        <v>1601</v>
      </c>
      <c r="AW601" s="1">
        <f>IFERROR(VLOOKUP(San[[#This Row],[Access_SL1]],$AS$5:$AT$8,2,FALSE),"Error")</f>
        <v>2</v>
      </c>
      <c r="AX601" s="1">
        <f>IFERROR(VLOOKUP(San[[#This Row],[Use_SL1]],$AS$5:$AT$8,2,FALSE),"Error")</f>
        <v>3</v>
      </c>
      <c r="AY601" s="1" t="str">
        <f>IFERROR(VLOOKUP(San[[#This Row],[Use_SL2]],$AS$5:$AT$8,2,FALSE),"Error")</f>
        <v>Error</v>
      </c>
      <c r="AZ601" s="1" t="str">
        <f>IFERROR(VLOOKUP(San[[#This Row],[Reliability_SL1]],$AS$5:$AT$8,2,FALSE),"Error")</f>
        <v>Error</v>
      </c>
      <c r="BA601" s="1">
        <f>IFERROR(VLOOKUP(San[[#This Row],[EnvPro_SL1]],$AS$5:$AT$8,2,FALSE),"Error")</f>
        <v>2</v>
      </c>
    </row>
    <row r="602" spans="2:53">
      <c r="B602" s="133" t="s">
        <v>913</v>
      </c>
      <c r="C602" s="171" t="s">
        <v>1650</v>
      </c>
      <c r="D602" s="171" t="s">
        <v>1646</v>
      </c>
      <c r="E602" s="171" t="s">
        <v>217</v>
      </c>
      <c r="F602" s="172" t="s">
        <v>1638</v>
      </c>
      <c r="G602" s="173" t="s">
        <v>1947</v>
      </c>
      <c r="H602" s="50" t="s">
        <v>1783</v>
      </c>
      <c r="I602" s="50" t="s">
        <v>18</v>
      </c>
      <c r="J602" s="133" t="s">
        <v>1774</v>
      </c>
      <c r="K602" s="50" t="s">
        <v>1754</v>
      </c>
      <c r="L602" s="50" t="s">
        <v>1776</v>
      </c>
      <c r="M602" s="133" t="s">
        <v>1752</v>
      </c>
      <c r="N602" s="133" t="s">
        <v>1601</v>
      </c>
      <c r="O602" s="133" t="s">
        <v>1601</v>
      </c>
      <c r="P602" s="133" t="s">
        <v>1601</v>
      </c>
      <c r="Q602" s="133" t="s">
        <v>1755</v>
      </c>
      <c r="R602" s="142" t="s">
        <v>1601</v>
      </c>
      <c r="S602" s="174" t="s">
        <v>1908</v>
      </c>
      <c r="T602" s="175" t="s">
        <v>1754</v>
      </c>
      <c r="U602" s="133" t="s">
        <v>1756</v>
      </c>
      <c r="V602" s="133" t="s">
        <v>1754</v>
      </c>
      <c r="W602" s="133" t="str">
        <f>IF([Access_Indicator2]="Yes","No service",IF([Access_Indicator3]="Available", "Improved",IF([Access_Indicator4]="No", "Limited",IF(AND([Access_Indicator4]="yes", [Access_Indicator5]&lt;=[Access_Indicator6]),"Basic","Limited"))))</f>
        <v>Improved</v>
      </c>
      <c r="X602" s="133" t="str">
        <f>IF([Use_Indicator1]="", "Fill in data", IF([Use_Indicator1]="All", "Improved", IF([Use_Indicator1]="Some", "Basic", IF([Use_Indicator1]="No use", "No Service"))))</f>
        <v>Improved</v>
      </c>
      <c r="Y602" s="134" t="s">
        <v>1601</v>
      </c>
      <c r="Z602" s="134" t="str">
        <f>IF(S602="No data", "No Data", IF([Reliability_Indicator2]="Yes","No Service", IF(S602="Routine", "Improved", IF(S602="Unreliable", "Basic", IF(S602="No O&amp;M", "No service")))))</f>
        <v>Basic</v>
      </c>
      <c r="AA602" s="133" t="str">
        <f>IF([EnvPro_Indicator1]="", "Fill in data", IF([EnvPro_Indicator1]="Significant pollution", "No service", IF(AND([EnvPro_Indicator1]="Not polluting groundwater &amp; not untreated in river", [EnvPro_Indicator2]="No"),"Basic", IF([EnvPro_Indicator2]="Yes", "Improved"))))</f>
        <v>Basic</v>
      </c>
      <c r="AB602" s="134" t="str">
        <f t="shared" si="9"/>
        <v>Basic</v>
      </c>
      <c r="AC602" s="134" t="str">
        <f>IF(OR(San[[#This Row],[Access_SL1]]="No data",San[[#This Row],[Use_SL1]]="No data",San[[#This Row],[Reliability_SL1]]="No data",San[[#This Row],[EnvPro_SL1]]="No data"),"Incomplete", "Complete")</f>
        <v>Complete</v>
      </c>
      <c r="AD602" s="176">
        <v>11.267910945205406</v>
      </c>
      <c r="AE602" s="176">
        <v>0</v>
      </c>
      <c r="AF602" s="136">
        <v>3.0116816743733272</v>
      </c>
      <c r="AG602" s="136">
        <v>66.232663458816859</v>
      </c>
      <c r="AH602" s="136">
        <v>8.4913671101047274</v>
      </c>
      <c r="AW602" s="1">
        <f>IFERROR(VLOOKUP(San[[#This Row],[Access_SL1]],$AS$5:$AT$8,2,FALSE),"Error")</f>
        <v>3</v>
      </c>
      <c r="AX602" s="1">
        <f>IFERROR(VLOOKUP(San[[#This Row],[Use_SL1]],$AS$5:$AT$8,2,FALSE),"Error")</f>
        <v>3</v>
      </c>
      <c r="AY602" s="1" t="str">
        <f>IFERROR(VLOOKUP(San[[#This Row],[Use_SL2]],$AS$5:$AT$8,2,FALSE),"Error")</f>
        <v>Error</v>
      </c>
      <c r="AZ602" s="1">
        <f>IFERROR(VLOOKUP(San[[#This Row],[Reliability_SL1]],$AS$5:$AT$8,2,FALSE),"Error")</f>
        <v>2</v>
      </c>
      <c r="BA602" s="1">
        <f>IFERROR(VLOOKUP(San[[#This Row],[EnvPro_SL1]],$AS$5:$AT$8,2,FALSE),"Error")</f>
        <v>2</v>
      </c>
    </row>
    <row r="603" spans="2:53">
      <c r="B603" s="133" t="s">
        <v>914</v>
      </c>
      <c r="C603" s="171" t="s">
        <v>1650</v>
      </c>
      <c r="D603" s="171" t="s">
        <v>1646</v>
      </c>
      <c r="E603" s="171" t="s">
        <v>217</v>
      </c>
      <c r="F603" s="172" t="s">
        <v>1638</v>
      </c>
      <c r="G603" s="173" t="s">
        <v>1971</v>
      </c>
      <c r="H603" s="50" t="s">
        <v>1783</v>
      </c>
      <c r="I603" s="50" t="s">
        <v>18</v>
      </c>
      <c r="J603" s="133" t="s">
        <v>1772</v>
      </c>
      <c r="K603" s="50" t="s">
        <v>1754</v>
      </c>
      <c r="L603" s="50" t="s">
        <v>1753</v>
      </c>
      <c r="M603" s="133" t="s">
        <v>1752</v>
      </c>
      <c r="N603" s="133" t="s">
        <v>1601</v>
      </c>
      <c r="O603" s="133" t="s">
        <v>1601</v>
      </c>
      <c r="P603" s="133" t="s">
        <v>1601</v>
      </c>
      <c r="Q603" s="133" t="s">
        <v>1755</v>
      </c>
      <c r="R603" s="142" t="s">
        <v>1601</v>
      </c>
      <c r="S603" s="174" t="s">
        <v>1601</v>
      </c>
      <c r="T603" s="175" t="s">
        <v>1754</v>
      </c>
      <c r="U603" s="133" t="s">
        <v>1756</v>
      </c>
      <c r="V603" s="133" t="s">
        <v>1754</v>
      </c>
      <c r="W603" s="133" t="str">
        <f>IF([Access_Indicator2]="Yes","No service",IF([Access_Indicator3]="Available", "Improved",IF([Access_Indicator4]="No", "Limited",IF(AND([Access_Indicator4]="yes", [Access_Indicator5]&lt;=[Access_Indicator6]),"Basic","Limited"))))</f>
        <v>Basic</v>
      </c>
      <c r="X603" s="133" t="str">
        <f>IF([Use_Indicator1]="", "Fill in data", IF([Use_Indicator1]="All", "Improved", IF([Use_Indicator1]="Some", "Basic", IF([Use_Indicator1]="No use", "No Service"))))</f>
        <v>Improved</v>
      </c>
      <c r="Y603" s="134" t="s">
        <v>1601</v>
      </c>
      <c r="Z603" s="134" t="str">
        <f>IF(S603="No data", "No Data", IF([Reliability_Indicator2]="Yes","No Service", IF(S603="Routine", "Improved", IF(S603="Unreliable", "Basic", IF(S603="No O&amp;M", "No service")))))</f>
        <v>No Data</v>
      </c>
      <c r="AA603" s="133" t="str">
        <f>IF([EnvPro_Indicator1]="", "Fill in data", IF([EnvPro_Indicator1]="Significant pollution", "No service", IF(AND([EnvPro_Indicator1]="Not polluting groundwater &amp; not untreated in river", [EnvPro_Indicator2]="No"),"Basic", IF([EnvPro_Indicator2]="Yes", "Improved"))))</f>
        <v>Basic</v>
      </c>
      <c r="AB603" s="134" t="str">
        <f t="shared" si="9"/>
        <v>Basic</v>
      </c>
      <c r="AC603" s="134" t="str">
        <f>IF(OR(San[[#This Row],[Access_SL1]]="No data",San[[#This Row],[Use_SL1]]="No data",San[[#This Row],[Reliability_SL1]]="No data",San[[#This Row],[EnvPro_SL1]]="No data"),"Incomplete", "Complete")</f>
        <v>Incomplete</v>
      </c>
      <c r="AD603" s="176">
        <v>11.267910945205406</v>
      </c>
      <c r="AE603" s="176">
        <v>0</v>
      </c>
      <c r="AF603" s="136">
        <v>3.0116816743733272</v>
      </c>
      <c r="AG603" s="136">
        <v>183.97962071893573</v>
      </c>
      <c r="AH603" s="136" t="s">
        <v>1601</v>
      </c>
      <c r="AW603" s="1">
        <f>IFERROR(VLOOKUP(San[[#This Row],[Access_SL1]],$AS$5:$AT$8,2,FALSE),"Error")</f>
        <v>2</v>
      </c>
      <c r="AX603" s="1">
        <f>IFERROR(VLOOKUP(San[[#This Row],[Use_SL1]],$AS$5:$AT$8,2,FALSE),"Error")</f>
        <v>3</v>
      </c>
      <c r="AY603" s="1" t="str">
        <f>IFERROR(VLOOKUP(San[[#This Row],[Use_SL2]],$AS$5:$AT$8,2,FALSE),"Error")</f>
        <v>Error</v>
      </c>
      <c r="AZ603" s="1" t="str">
        <f>IFERROR(VLOOKUP(San[[#This Row],[Reliability_SL1]],$AS$5:$AT$8,2,FALSE),"Error")</f>
        <v>Error</v>
      </c>
      <c r="BA603" s="1">
        <f>IFERROR(VLOOKUP(San[[#This Row],[EnvPro_SL1]],$AS$5:$AT$8,2,FALSE),"Error")</f>
        <v>2</v>
      </c>
    </row>
    <row r="604" spans="2:53">
      <c r="B604" s="133" t="s">
        <v>915</v>
      </c>
      <c r="C604" s="171" t="s">
        <v>1650</v>
      </c>
      <c r="D604" s="171" t="s">
        <v>1646</v>
      </c>
      <c r="E604" s="171" t="s">
        <v>217</v>
      </c>
      <c r="F604" s="172" t="s">
        <v>1638</v>
      </c>
      <c r="G604" s="173" t="s">
        <v>1956</v>
      </c>
      <c r="H604" s="50" t="s">
        <v>1783</v>
      </c>
      <c r="I604" s="50" t="s">
        <v>18</v>
      </c>
      <c r="J604" s="133" t="s">
        <v>1779</v>
      </c>
      <c r="K604" s="50" t="s">
        <v>1754</v>
      </c>
      <c r="L604" s="50" t="s">
        <v>1753</v>
      </c>
      <c r="M604" s="133" t="s">
        <v>1752</v>
      </c>
      <c r="N604" s="133" t="s">
        <v>1601</v>
      </c>
      <c r="O604" s="133" t="s">
        <v>1601</v>
      </c>
      <c r="P604" s="133" t="s">
        <v>1601</v>
      </c>
      <c r="Q604" s="133" t="s">
        <v>1755</v>
      </c>
      <c r="R604" s="142" t="s">
        <v>1601</v>
      </c>
      <c r="S604" s="174" t="s">
        <v>1908</v>
      </c>
      <c r="T604" s="175" t="s">
        <v>1754</v>
      </c>
      <c r="U604" s="133" t="s">
        <v>1756</v>
      </c>
      <c r="V604" s="133" t="s">
        <v>1754</v>
      </c>
      <c r="W604" s="133" t="str">
        <f>IF([Access_Indicator2]="Yes","No service",IF([Access_Indicator3]="Available", "Improved",IF([Access_Indicator4]="No", "Limited",IF(AND([Access_Indicator4]="yes", [Access_Indicator5]&lt;=[Access_Indicator6]),"Basic","Limited"))))</f>
        <v>Basic</v>
      </c>
      <c r="X604" s="133" t="str">
        <f>IF([Use_Indicator1]="", "Fill in data", IF([Use_Indicator1]="All", "Improved", IF([Use_Indicator1]="Some", "Basic", IF([Use_Indicator1]="No use", "No Service"))))</f>
        <v>Improved</v>
      </c>
      <c r="Y604" s="134" t="s">
        <v>1601</v>
      </c>
      <c r="Z604" s="134" t="str">
        <f>IF(S604="No data", "No Data", IF([Reliability_Indicator2]="Yes","No Service", IF(S604="Routine", "Improved", IF(S604="Unreliable", "Basic", IF(S604="No O&amp;M", "No service")))))</f>
        <v>Basic</v>
      </c>
      <c r="AA604" s="133" t="str">
        <f>IF([EnvPro_Indicator1]="", "Fill in data", IF([EnvPro_Indicator1]="Significant pollution", "No service", IF(AND([EnvPro_Indicator1]="Not polluting groundwater &amp; not untreated in river", [EnvPro_Indicator2]="No"),"Basic", IF([EnvPro_Indicator2]="Yes", "Improved"))))</f>
        <v>Basic</v>
      </c>
      <c r="AB604" s="134" t="str">
        <f t="shared" si="9"/>
        <v>Basic</v>
      </c>
      <c r="AC604" s="134" t="str">
        <f>IF(OR(San[[#This Row],[Access_SL1]]="No data",San[[#This Row],[Use_SL1]]="No data",San[[#This Row],[Reliability_SL1]]="No data",San[[#This Row],[EnvPro_SL1]]="No data"),"Incomplete", "Complete")</f>
        <v>Complete</v>
      </c>
      <c r="AD604" s="176">
        <v>11.267910945205406</v>
      </c>
      <c r="AE604" s="176">
        <v>0</v>
      </c>
      <c r="AF604" s="136">
        <v>3.0116816743733272</v>
      </c>
      <c r="AG604" s="136">
        <v>202.37758279082931</v>
      </c>
      <c r="AH604" s="136">
        <v>8.4913671101047274</v>
      </c>
      <c r="AW604" s="1">
        <f>IFERROR(VLOOKUP(San[[#This Row],[Access_SL1]],$AS$5:$AT$8,2,FALSE),"Error")</f>
        <v>2</v>
      </c>
      <c r="AX604" s="1">
        <f>IFERROR(VLOOKUP(San[[#This Row],[Use_SL1]],$AS$5:$AT$8,2,FALSE),"Error")</f>
        <v>3</v>
      </c>
      <c r="AY604" s="1" t="str">
        <f>IFERROR(VLOOKUP(San[[#This Row],[Use_SL2]],$AS$5:$AT$8,2,FALSE),"Error")</f>
        <v>Error</v>
      </c>
      <c r="AZ604" s="1">
        <f>IFERROR(VLOOKUP(San[[#This Row],[Reliability_SL1]],$AS$5:$AT$8,2,FALSE),"Error")</f>
        <v>2</v>
      </c>
      <c r="BA604" s="1">
        <f>IFERROR(VLOOKUP(San[[#This Row],[EnvPro_SL1]],$AS$5:$AT$8,2,FALSE),"Error")</f>
        <v>2</v>
      </c>
    </row>
    <row r="605" spans="2:53">
      <c r="B605" s="133" t="s">
        <v>916</v>
      </c>
      <c r="C605" s="171" t="s">
        <v>1650</v>
      </c>
      <c r="D605" s="171" t="s">
        <v>1646</v>
      </c>
      <c r="E605" s="171" t="s">
        <v>217</v>
      </c>
      <c r="F605" s="172" t="s">
        <v>1638</v>
      </c>
      <c r="G605" s="173" t="s">
        <v>1928</v>
      </c>
      <c r="H605" s="50" t="s">
        <v>1783</v>
      </c>
      <c r="I605" s="50" t="s">
        <v>18</v>
      </c>
      <c r="J605" s="133" t="s">
        <v>1774</v>
      </c>
      <c r="K605" s="50" t="s">
        <v>1754</v>
      </c>
      <c r="L605" s="50" t="s">
        <v>1776</v>
      </c>
      <c r="M605" s="133" t="s">
        <v>1752</v>
      </c>
      <c r="N605" s="133" t="s">
        <v>1601</v>
      </c>
      <c r="O605" s="133" t="s">
        <v>1601</v>
      </c>
      <c r="P605" s="133" t="s">
        <v>1601</v>
      </c>
      <c r="Q605" s="133" t="s">
        <v>1755</v>
      </c>
      <c r="R605" s="142" t="s">
        <v>1601</v>
      </c>
      <c r="S605" s="174" t="s">
        <v>1908</v>
      </c>
      <c r="T605" s="175" t="s">
        <v>1754</v>
      </c>
      <c r="U605" s="133" t="s">
        <v>1756</v>
      </c>
      <c r="V605" s="133" t="s">
        <v>1754</v>
      </c>
      <c r="W605" s="133" t="str">
        <f>IF([Access_Indicator2]="Yes","No service",IF([Access_Indicator3]="Available", "Improved",IF([Access_Indicator4]="No", "Limited",IF(AND([Access_Indicator4]="yes", [Access_Indicator5]&lt;=[Access_Indicator6]),"Basic","Limited"))))</f>
        <v>Improved</v>
      </c>
      <c r="X605" s="133" t="str">
        <f>IF([Use_Indicator1]="", "Fill in data", IF([Use_Indicator1]="All", "Improved", IF([Use_Indicator1]="Some", "Basic", IF([Use_Indicator1]="No use", "No Service"))))</f>
        <v>Improved</v>
      </c>
      <c r="Y605" s="134" t="s">
        <v>1601</v>
      </c>
      <c r="Z605" s="134" t="str">
        <f>IF(S605="No data", "No Data", IF([Reliability_Indicator2]="Yes","No Service", IF(S605="Routine", "Improved", IF(S605="Unreliable", "Basic", IF(S605="No O&amp;M", "No service")))))</f>
        <v>Basic</v>
      </c>
      <c r="AA605" s="133" t="str">
        <f>IF([EnvPro_Indicator1]="", "Fill in data", IF([EnvPro_Indicator1]="Significant pollution", "No service", IF(AND([EnvPro_Indicator1]="Not polluting groundwater &amp; not untreated in river", [EnvPro_Indicator2]="No"),"Basic", IF([EnvPro_Indicator2]="Yes", "Improved"))))</f>
        <v>Basic</v>
      </c>
      <c r="AB605" s="134" t="str">
        <f t="shared" si="9"/>
        <v>Basic</v>
      </c>
      <c r="AC605" s="134" t="str">
        <f>IF(OR(San[[#This Row],[Access_SL1]]="No data",San[[#This Row],[Use_SL1]]="No data",San[[#This Row],[Reliability_SL1]]="No data",San[[#This Row],[EnvPro_SL1]]="No data"),"Incomplete", "Complete")</f>
        <v>Complete</v>
      </c>
      <c r="AD605" s="176">
        <v>11.267910945205406</v>
      </c>
      <c r="AE605" s="176">
        <v>0</v>
      </c>
      <c r="AF605" s="136">
        <v>3.0116816743733272</v>
      </c>
      <c r="AG605" s="136">
        <v>101.18879139541465</v>
      </c>
      <c r="AH605" s="136">
        <v>8.4913671101047274</v>
      </c>
      <c r="AW605" s="1">
        <f>IFERROR(VLOOKUP(San[[#This Row],[Access_SL1]],$AS$5:$AT$8,2,FALSE),"Error")</f>
        <v>3</v>
      </c>
      <c r="AX605" s="1">
        <f>IFERROR(VLOOKUP(San[[#This Row],[Use_SL1]],$AS$5:$AT$8,2,FALSE),"Error")</f>
        <v>3</v>
      </c>
      <c r="AY605" s="1" t="str">
        <f>IFERROR(VLOOKUP(San[[#This Row],[Use_SL2]],$AS$5:$AT$8,2,FALSE),"Error")</f>
        <v>Error</v>
      </c>
      <c r="AZ605" s="1">
        <f>IFERROR(VLOOKUP(San[[#This Row],[Reliability_SL1]],$AS$5:$AT$8,2,FALSE),"Error")</f>
        <v>2</v>
      </c>
      <c r="BA605" s="1">
        <f>IFERROR(VLOOKUP(San[[#This Row],[EnvPro_SL1]],$AS$5:$AT$8,2,FALSE),"Error")</f>
        <v>2</v>
      </c>
    </row>
    <row r="606" spans="2:53">
      <c r="B606" s="133" t="s">
        <v>917</v>
      </c>
      <c r="C606" s="171" t="s">
        <v>1650</v>
      </c>
      <c r="D606" s="171" t="s">
        <v>1646</v>
      </c>
      <c r="E606" s="171" t="s">
        <v>217</v>
      </c>
      <c r="F606" s="172" t="s">
        <v>1638</v>
      </c>
      <c r="G606" s="173" t="s">
        <v>1984</v>
      </c>
      <c r="H606" s="50" t="s">
        <v>1786</v>
      </c>
      <c r="I606" s="50" t="s">
        <v>18</v>
      </c>
      <c r="J606" s="133" t="s">
        <v>1751</v>
      </c>
      <c r="K606" s="50" t="s">
        <v>1752</v>
      </c>
      <c r="L606" s="50" t="s">
        <v>1753</v>
      </c>
      <c r="M606" s="133" t="s">
        <v>1754</v>
      </c>
      <c r="N606" s="133" t="s">
        <v>1601</v>
      </c>
      <c r="O606" s="133" t="s">
        <v>1601</v>
      </c>
      <c r="P606" s="133" t="s">
        <v>1601</v>
      </c>
      <c r="Q606" s="133" t="s">
        <v>1755</v>
      </c>
      <c r="R606" s="142" t="s">
        <v>1601</v>
      </c>
      <c r="S606" s="174" t="s">
        <v>1601</v>
      </c>
      <c r="T606" s="175" t="s">
        <v>1601</v>
      </c>
      <c r="U606" s="133" t="s">
        <v>1756</v>
      </c>
      <c r="V606" s="133" t="s">
        <v>1754</v>
      </c>
      <c r="W606" s="133" t="str">
        <f>IF([Access_Indicator2]="Yes","No service",IF([Access_Indicator3]="Available", "Improved",IF([Access_Indicator4]="No", "Limited",IF(AND([Access_Indicator4]="yes", [Access_Indicator5]&lt;=[Access_Indicator6]),"Basic","Limited"))))</f>
        <v>No service</v>
      </c>
      <c r="X606" s="133" t="str">
        <f>IF([Use_Indicator1]="", "Fill in data", IF([Use_Indicator1]="All", "Improved", IF([Use_Indicator1]="Some", "Basic", IF([Use_Indicator1]="No use", "No Service"))))</f>
        <v>Improved</v>
      </c>
      <c r="Y606" s="134" t="s">
        <v>1601</v>
      </c>
      <c r="Z606" s="134" t="str">
        <f>IF(S606="No data", "No Data", IF([Reliability_Indicator2]="Yes","No Service", IF(S606="Routine", "Improved", IF(S606="Unreliable", "Basic", IF(S606="No O&amp;M", "No service")))))</f>
        <v>No Data</v>
      </c>
      <c r="AA606" s="133" t="str">
        <f>IF([EnvPro_Indicator1]="", "Fill in data", IF([EnvPro_Indicator1]="Significant pollution", "No service", IF(AND([EnvPro_Indicator1]="Not polluting groundwater &amp; not untreated in river", [EnvPro_Indicator2]="No"),"Basic", IF([EnvPro_Indicator2]="Yes", "Improved"))))</f>
        <v>Basic</v>
      </c>
      <c r="AB606" s="134" t="str">
        <f t="shared" si="9"/>
        <v>No Service</v>
      </c>
      <c r="AC606" s="134" t="str">
        <f>IF(OR(San[[#This Row],[Access_SL1]]="No data",San[[#This Row],[Use_SL1]]="No data",San[[#This Row],[Reliability_SL1]]="No data",San[[#This Row],[EnvPro_SL1]]="No data"),"Incomplete", "Complete")</f>
        <v>Incomplete</v>
      </c>
      <c r="AD606" s="176">
        <v>11.267910945205406</v>
      </c>
      <c r="AE606" s="176">
        <v>0</v>
      </c>
      <c r="AF606" s="136">
        <v>3.0116816743733272</v>
      </c>
      <c r="AG606" s="136">
        <v>62.553071044438148</v>
      </c>
      <c r="AH606" s="136" t="s">
        <v>1601</v>
      </c>
      <c r="AW606" s="1">
        <f>IFERROR(VLOOKUP(San[[#This Row],[Access_SL1]],$AS$5:$AT$8,2,FALSE),"Error")</f>
        <v>0</v>
      </c>
      <c r="AX606" s="1">
        <f>IFERROR(VLOOKUP(San[[#This Row],[Use_SL1]],$AS$5:$AT$8,2,FALSE),"Error")</f>
        <v>3</v>
      </c>
      <c r="AY606" s="1" t="str">
        <f>IFERROR(VLOOKUP(San[[#This Row],[Use_SL2]],$AS$5:$AT$8,2,FALSE),"Error")</f>
        <v>Error</v>
      </c>
      <c r="AZ606" s="1" t="str">
        <f>IFERROR(VLOOKUP(San[[#This Row],[Reliability_SL1]],$AS$5:$AT$8,2,FALSE),"Error")</f>
        <v>Error</v>
      </c>
      <c r="BA606" s="1">
        <f>IFERROR(VLOOKUP(San[[#This Row],[EnvPro_SL1]],$AS$5:$AT$8,2,FALSE),"Error")</f>
        <v>2</v>
      </c>
    </row>
    <row r="607" spans="2:53">
      <c r="B607" s="133" t="s">
        <v>918</v>
      </c>
      <c r="C607" s="171" t="s">
        <v>1650</v>
      </c>
      <c r="D607" s="171" t="s">
        <v>1646</v>
      </c>
      <c r="E607" s="171" t="s">
        <v>217</v>
      </c>
      <c r="F607" s="172" t="s">
        <v>1638</v>
      </c>
      <c r="G607" s="173" t="s">
        <v>1959</v>
      </c>
      <c r="H607" s="50" t="s">
        <v>1786</v>
      </c>
      <c r="I607" s="50" t="s">
        <v>18</v>
      </c>
      <c r="J607" s="133" t="s">
        <v>1772</v>
      </c>
      <c r="K607" s="50" t="s">
        <v>1754</v>
      </c>
      <c r="L607" s="50" t="s">
        <v>1753</v>
      </c>
      <c r="M607" s="133" t="s">
        <v>1752</v>
      </c>
      <c r="N607" s="133" t="s">
        <v>1601</v>
      </c>
      <c r="O607" s="133" t="s">
        <v>1601</v>
      </c>
      <c r="P607" s="133" t="s">
        <v>1601</v>
      </c>
      <c r="Q607" s="133" t="s">
        <v>1755</v>
      </c>
      <c r="R607" s="142" t="s">
        <v>1601</v>
      </c>
      <c r="S607" s="174" t="s">
        <v>1601</v>
      </c>
      <c r="T607" s="175" t="s">
        <v>1754</v>
      </c>
      <c r="U607" s="133" t="s">
        <v>1756</v>
      </c>
      <c r="V607" s="133" t="s">
        <v>1754</v>
      </c>
      <c r="W607" s="133" t="str">
        <f>IF([Access_Indicator2]="Yes","No service",IF([Access_Indicator3]="Available", "Improved",IF([Access_Indicator4]="No", "Limited",IF(AND([Access_Indicator4]="yes", [Access_Indicator5]&lt;=[Access_Indicator6]),"Basic","Limited"))))</f>
        <v>Basic</v>
      </c>
      <c r="X607" s="133" t="str">
        <f>IF([Use_Indicator1]="", "Fill in data", IF([Use_Indicator1]="All", "Improved", IF([Use_Indicator1]="Some", "Basic", IF([Use_Indicator1]="No use", "No Service"))))</f>
        <v>Improved</v>
      </c>
      <c r="Y607" s="134" t="s">
        <v>1601</v>
      </c>
      <c r="Z607" s="134" t="str">
        <f>IF(S607="No data", "No Data", IF([Reliability_Indicator2]="Yes","No Service", IF(S607="Routine", "Improved", IF(S607="Unreliable", "Basic", IF(S607="No O&amp;M", "No service")))))</f>
        <v>No Data</v>
      </c>
      <c r="AA607" s="133" t="str">
        <f>IF([EnvPro_Indicator1]="", "Fill in data", IF([EnvPro_Indicator1]="Significant pollution", "No service", IF(AND([EnvPro_Indicator1]="Not polluting groundwater &amp; not untreated in river", [EnvPro_Indicator2]="No"),"Basic", IF([EnvPro_Indicator2]="Yes", "Improved"))))</f>
        <v>Basic</v>
      </c>
      <c r="AB607" s="134" t="str">
        <f t="shared" si="9"/>
        <v>Basic</v>
      </c>
      <c r="AC607" s="134" t="str">
        <f>IF(OR(San[[#This Row],[Access_SL1]]="No data",San[[#This Row],[Use_SL1]]="No data",San[[#This Row],[Reliability_SL1]]="No data",San[[#This Row],[EnvPro_SL1]]="No data"),"Incomplete", "Complete")</f>
        <v>Incomplete</v>
      </c>
      <c r="AD607" s="176">
        <v>11.267910945205406</v>
      </c>
      <c r="AE607" s="176">
        <v>0</v>
      </c>
      <c r="AF607" s="136">
        <v>3.0116816743733272</v>
      </c>
      <c r="AG607" s="136">
        <v>73.591848287574294</v>
      </c>
      <c r="AH607" s="136" t="s">
        <v>1601</v>
      </c>
      <c r="AW607" s="1">
        <f>IFERROR(VLOOKUP(San[[#This Row],[Access_SL1]],$AS$5:$AT$8,2,FALSE),"Error")</f>
        <v>2</v>
      </c>
      <c r="AX607" s="1">
        <f>IFERROR(VLOOKUP(San[[#This Row],[Use_SL1]],$AS$5:$AT$8,2,FALSE),"Error")</f>
        <v>3</v>
      </c>
      <c r="AY607" s="1" t="str">
        <f>IFERROR(VLOOKUP(San[[#This Row],[Use_SL2]],$AS$5:$AT$8,2,FALSE),"Error")</f>
        <v>Error</v>
      </c>
      <c r="AZ607" s="1" t="str">
        <f>IFERROR(VLOOKUP(San[[#This Row],[Reliability_SL1]],$AS$5:$AT$8,2,FALSE),"Error")</f>
        <v>Error</v>
      </c>
      <c r="BA607" s="1">
        <f>IFERROR(VLOOKUP(San[[#This Row],[EnvPro_SL1]],$AS$5:$AT$8,2,FALSE),"Error")</f>
        <v>2</v>
      </c>
    </row>
    <row r="608" spans="2:53">
      <c r="B608" s="133" t="s">
        <v>919</v>
      </c>
      <c r="C608" s="171" t="s">
        <v>1650</v>
      </c>
      <c r="D608" s="171" t="s">
        <v>1646</v>
      </c>
      <c r="E608" s="171" t="s">
        <v>217</v>
      </c>
      <c r="F608" s="172" t="s">
        <v>1638</v>
      </c>
      <c r="G608" s="173" t="s">
        <v>2026</v>
      </c>
      <c r="H608" s="50" t="s">
        <v>1786</v>
      </c>
      <c r="I608" s="50" t="s">
        <v>18</v>
      </c>
      <c r="J608" s="133" t="s">
        <v>1772</v>
      </c>
      <c r="K608" s="50" t="s">
        <v>1754</v>
      </c>
      <c r="L608" s="50" t="s">
        <v>1753</v>
      </c>
      <c r="M608" s="133" t="s">
        <v>1752</v>
      </c>
      <c r="N608" s="133" t="s">
        <v>1601</v>
      </c>
      <c r="O608" s="133" t="s">
        <v>1601</v>
      </c>
      <c r="P608" s="133" t="s">
        <v>1601</v>
      </c>
      <c r="Q608" s="133" t="s">
        <v>1755</v>
      </c>
      <c r="R608" s="142" t="s">
        <v>1601</v>
      </c>
      <c r="S608" s="174" t="s">
        <v>1601</v>
      </c>
      <c r="T608" s="175" t="s">
        <v>1752</v>
      </c>
      <c r="U608" s="133" t="s">
        <v>1756</v>
      </c>
      <c r="V608" s="133" t="s">
        <v>1754</v>
      </c>
      <c r="W608" s="133" t="str">
        <f>IF([Access_Indicator2]="Yes","No service",IF([Access_Indicator3]="Available", "Improved",IF([Access_Indicator4]="No", "Limited",IF(AND([Access_Indicator4]="yes", [Access_Indicator5]&lt;=[Access_Indicator6]),"Basic","Limited"))))</f>
        <v>Basic</v>
      </c>
      <c r="X608" s="133" t="str">
        <f>IF([Use_Indicator1]="", "Fill in data", IF([Use_Indicator1]="All", "Improved", IF([Use_Indicator1]="Some", "Basic", IF([Use_Indicator1]="No use", "No Service"))))</f>
        <v>Improved</v>
      </c>
      <c r="Y608" s="134" t="s">
        <v>1601</v>
      </c>
      <c r="Z608" s="134" t="str">
        <f>IF(S608="No data", "No Data", IF([Reliability_Indicator2]="Yes","No Service", IF(S608="Routine", "Improved", IF(S608="Unreliable", "Basic", IF(S608="No O&amp;M", "No service")))))</f>
        <v>No Data</v>
      </c>
      <c r="AA608" s="133" t="str">
        <f>IF([EnvPro_Indicator1]="", "Fill in data", IF([EnvPro_Indicator1]="Significant pollution", "No service", IF(AND([EnvPro_Indicator1]="Not polluting groundwater &amp; not untreated in river", [EnvPro_Indicator2]="No"),"Basic", IF([EnvPro_Indicator2]="Yes", "Improved"))))</f>
        <v>Basic</v>
      </c>
      <c r="AB608" s="134" t="str">
        <f t="shared" si="9"/>
        <v>Basic</v>
      </c>
      <c r="AC608" s="134" t="str">
        <f>IF(OR(San[[#This Row],[Access_SL1]]="No data",San[[#This Row],[Use_SL1]]="No data",San[[#This Row],[Reliability_SL1]]="No data",San[[#This Row],[EnvPro_SL1]]="No data"),"Incomplete", "Complete")</f>
        <v>Incomplete</v>
      </c>
      <c r="AD608" s="176">
        <v>11.267910945205406</v>
      </c>
      <c r="AE608" s="176">
        <v>0</v>
      </c>
      <c r="AF608" s="136">
        <v>3.0116816743733272</v>
      </c>
      <c r="AG608" s="136">
        <v>62.553071044438148</v>
      </c>
      <c r="AH608" s="136" t="s">
        <v>1601</v>
      </c>
      <c r="AW608" s="1">
        <f>IFERROR(VLOOKUP(San[[#This Row],[Access_SL1]],$AS$5:$AT$8,2,FALSE),"Error")</f>
        <v>2</v>
      </c>
      <c r="AX608" s="1">
        <f>IFERROR(VLOOKUP(San[[#This Row],[Use_SL1]],$AS$5:$AT$8,2,FALSE),"Error")</f>
        <v>3</v>
      </c>
      <c r="AY608" s="1" t="str">
        <f>IFERROR(VLOOKUP(San[[#This Row],[Use_SL2]],$AS$5:$AT$8,2,FALSE),"Error")</f>
        <v>Error</v>
      </c>
      <c r="AZ608" s="1" t="str">
        <f>IFERROR(VLOOKUP(San[[#This Row],[Reliability_SL1]],$AS$5:$AT$8,2,FALSE),"Error")</f>
        <v>Error</v>
      </c>
      <c r="BA608" s="1">
        <f>IFERROR(VLOOKUP(San[[#This Row],[EnvPro_SL1]],$AS$5:$AT$8,2,FALSE),"Error")</f>
        <v>2</v>
      </c>
    </row>
    <row r="609" spans="2:53">
      <c r="B609" s="133" t="s">
        <v>920</v>
      </c>
      <c r="C609" s="171" t="s">
        <v>1650</v>
      </c>
      <c r="D609" s="171" t="s">
        <v>1646</v>
      </c>
      <c r="E609" s="171" t="s">
        <v>217</v>
      </c>
      <c r="F609" s="172" t="s">
        <v>1638</v>
      </c>
      <c r="G609" s="173" t="s">
        <v>2027</v>
      </c>
      <c r="H609" s="50" t="s">
        <v>1783</v>
      </c>
      <c r="I609" s="50" t="s">
        <v>18</v>
      </c>
      <c r="J609" s="133" t="s">
        <v>1751</v>
      </c>
      <c r="K609" s="50" t="s">
        <v>1752</v>
      </c>
      <c r="L609" s="50" t="s">
        <v>1753</v>
      </c>
      <c r="M609" s="133" t="s">
        <v>1754</v>
      </c>
      <c r="N609" s="133" t="s">
        <v>1601</v>
      </c>
      <c r="O609" s="133" t="s">
        <v>1601</v>
      </c>
      <c r="P609" s="133" t="s">
        <v>1601</v>
      </c>
      <c r="Q609" s="133" t="s">
        <v>1755</v>
      </c>
      <c r="R609" s="142" t="s">
        <v>1601</v>
      </c>
      <c r="S609" s="174" t="s">
        <v>1601</v>
      </c>
      <c r="T609" s="175" t="s">
        <v>1601</v>
      </c>
      <c r="U609" s="133" t="s">
        <v>1756</v>
      </c>
      <c r="V609" s="133" t="s">
        <v>1754</v>
      </c>
      <c r="W609" s="133" t="str">
        <f>IF([Access_Indicator2]="Yes","No service",IF([Access_Indicator3]="Available", "Improved",IF([Access_Indicator4]="No", "Limited",IF(AND([Access_Indicator4]="yes", [Access_Indicator5]&lt;=[Access_Indicator6]),"Basic","Limited"))))</f>
        <v>No service</v>
      </c>
      <c r="X609" s="133" t="str">
        <f>IF([Use_Indicator1]="", "Fill in data", IF([Use_Indicator1]="All", "Improved", IF([Use_Indicator1]="Some", "Basic", IF([Use_Indicator1]="No use", "No Service"))))</f>
        <v>Improved</v>
      </c>
      <c r="Y609" s="134" t="s">
        <v>1601</v>
      </c>
      <c r="Z609" s="134" t="str">
        <f>IF(S609="No data", "No Data", IF([Reliability_Indicator2]="Yes","No Service", IF(S609="Routine", "Improved", IF(S609="Unreliable", "Basic", IF(S609="No O&amp;M", "No service")))))</f>
        <v>No Data</v>
      </c>
      <c r="AA609" s="133" t="str">
        <f>IF([EnvPro_Indicator1]="", "Fill in data", IF([EnvPro_Indicator1]="Significant pollution", "No service", IF(AND([EnvPro_Indicator1]="Not polluting groundwater &amp; not untreated in river", [EnvPro_Indicator2]="No"),"Basic", IF([EnvPro_Indicator2]="Yes", "Improved"))))</f>
        <v>Basic</v>
      </c>
      <c r="AB609" s="134" t="str">
        <f t="shared" si="9"/>
        <v>No Service</v>
      </c>
      <c r="AC609" s="134" t="str">
        <f>IF(OR(San[[#This Row],[Access_SL1]]="No data",San[[#This Row],[Use_SL1]]="No data",San[[#This Row],[Reliability_SL1]]="No data",San[[#This Row],[EnvPro_SL1]]="No data"),"Incomplete", "Complete")</f>
        <v>Incomplete</v>
      </c>
      <c r="AD609" s="176">
        <v>11.267910945205406</v>
      </c>
      <c r="AE609" s="176">
        <v>0</v>
      </c>
      <c r="AF609" s="136">
        <v>3.0116816743733272</v>
      </c>
      <c r="AG609" s="136">
        <v>69.912255873195576</v>
      </c>
      <c r="AH609" s="136" t="s">
        <v>1601</v>
      </c>
      <c r="AW609" s="1">
        <f>IFERROR(VLOOKUP(San[[#This Row],[Access_SL1]],$AS$5:$AT$8,2,FALSE),"Error")</f>
        <v>0</v>
      </c>
      <c r="AX609" s="1">
        <f>IFERROR(VLOOKUP(San[[#This Row],[Use_SL1]],$AS$5:$AT$8,2,FALSE),"Error")</f>
        <v>3</v>
      </c>
      <c r="AY609" s="1" t="str">
        <f>IFERROR(VLOOKUP(San[[#This Row],[Use_SL2]],$AS$5:$AT$8,2,FALSE),"Error")</f>
        <v>Error</v>
      </c>
      <c r="AZ609" s="1" t="str">
        <f>IFERROR(VLOOKUP(San[[#This Row],[Reliability_SL1]],$AS$5:$AT$8,2,FALSE),"Error")</f>
        <v>Error</v>
      </c>
      <c r="BA609" s="1">
        <f>IFERROR(VLOOKUP(San[[#This Row],[EnvPro_SL1]],$AS$5:$AT$8,2,FALSE),"Error")</f>
        <v>2</v>
      </c>
    </row>
    <row r="610" spans="2:53">
      <c r="B610" s="133" t="s">
        <v>921</v>
      </c>
      <c r="C610" s="171" t="s">
        <v>1650</v>
      </c>
      <c r="D610" s="171" t="s">
        <v>1646</v>
      </c>
      <c r="E610" s="171" t="s">
        <v>217</v>
      </c>
      <c r="F610" s="172" t="s">
        <v>1638</v>
      </c>
      <c r="G610" s="173" t="s">
        <v>2028</v>
      </c>
      <c r="H610" s="50" t="s">
        <v>1783</v>
      </c>
      <c r="I610" s="50" t="s">
        <v>18</v>
      </c>
      <c r="J610" s="133" t="s">
        <v>1818</v>
      </c>
      <c r="K610" s="50" t="s">
        <v>1754</v>
      </c>
      <c r="L610" s="50" t="s">
        <v>1753</v>
      </c>
      <c r="M610" s="133" t="s">
        <v>1752</v>
      </c>
      <c r="N610" s="133" t="s">
        <v>1601</v>
      </c>
      <c r="O610" s="133" t="s">
        <v>1601</v>
      </c>
      <c r="P610" s="133" t="s">
        <v>1601</v>
      </c>
      <c r="Q610" s="133" t="s">
        <v>1755</v>
      </c>
      <c r="R610" s="142" t="s">
        <v>1601</v>
      </c>
      <c r="S610" s="174" t="s">
        <v>1601</v>
      </c>
      <c r="T610" s="175" t="s">
        <v>1754</v>
      </c>
      <c r="U610" s="133" t="s">
        <v>1756</v>
      </c>
      <c r="V610" s="133" t="s">
        <v>1754</v>
      </c>
      <c r="W610" s="133" t="str">
        <f>IF([Access_Indicator2]="Yes","No service",IF([Access_Indicator3]="Available", "Improved",IF([Access_Indicator4]="No", "Limited",IF(AND([Access_Indicator4]="yes", [Access_Indicator5]&lt;=[Access_Indicator6]),"Basic","Limited"))))</f>
        <v>Basic</v>
      </c>
      <c r="X610" s="133" t="str">
        <f>IF([Use_Indicator1]="", "Fill in data", IF([Use_Indicator1]="All", "Improved", IF([Use_Indicator1]="Some", "Basic", IF([Use_Indicator1]="No use", "No Service"))))</f>
        <v>Improved</v>
      </c>
      <c r="Y610" s="134" t="s">
        <v>1601</v>
      </c>
      <c r="Z610" s="134" t="str">
        <f>IF(S610="No data", "No Data", IF([Reliability_Indicator2]="Yes","No Service", IF(S610="Routine", "Improved", IF(S610="Unreliable", "Basic", IF(S610="No O&amp;M", "No service")))))</f>
        <v>No Data</v>
      </c>
      <c r="AA610" s="133" t="str">
        <f>IF([EnvPro_Indicator1]="", "Fill in data", IF([EnvPro_Indicator1]="Significant pollution", "No service", IF(AND([EnvPro_Indicator1]="Not polluting groundwater &amp; not untreated in river", [EnvPro_Indicator2]="No"),"Basic", IF([EnvPro_Indicator2]="Yes", "Improved"))))</f>
        <v>Basic</v>
      </c>
      <c r="AB610" s="134" t="str">
        <f t="shared" si="9"/>
        <v>Basic</v>
      </c>
      <c r="AC610" s="134" t="str">
        <f>IF(OR(San[[#This Row],[Access_SL1]]="No data",San[[#This Row],[Use_SL1]]="No data",San[[#This Row],[Reliability_SL1]]="No data",San[[#This Row],[EnvPro_SL1]]="No data"),"Incomplete", "Complete")</f>
        <v>Incomplete</v>
      </c>
      <c r="AD610" s="176">
        <v>11.267910945205406</v>
      </c>
      <c r="AE610" s="176">
        <v>0</v>
      </c>
      <c r="AF610" s="136">
        <v>3.0116816743733272</v>
      </c>
      <c r="AG610" s="136">
        <v>80.951033116331743</v>
      </c>
      <c r="AH610" s="136" t="s">
        <v>1601</v>
      </c>
      <c r="AW610" s="1">
        <f>IFERROR(VLOOKUP(San[[#This Row],[Access_SL1]],$AS$5:$AT$8,2,FALSE),"Error")</f>
        <v>2</v>
      </c>
      <c r="AX610" s="1">
        <f>IFERROR(VLOOKUP(San[[#This Row],[Use_SL1]],$AS$5:$AT$8,2,FALSE),"Error")</f>
        <v>3</v>
      </c>
      <c r="AY610" s="1" t="str">
        <f>IFERROR(VLOOKUP(San[[#This Row],[Use_SL2]],$AS$5:$AT$8,2,FALSE),"Error")</f>
        <v>Error</v>
      </c>
      <c r="AZ610" s="1" t="str">
        <f>IFERROR(VLOOKUP(San[[#This Row],[Reliability_SL1]],$AS$5:$AT$8,2,FALSE),"Error")</f>
        <v>Error</v>
      </c>
      <c r="BA610" s="1">
        <f>IFERROR(VLOOKUP(San[[#This Row],[EnvPro_SL1]],$AS$5:$AT$8,2,FALSE),"Error")</f>
        <v>2</v>
      </c>
    </row>
    <row r="611" spans="2:53">
      <c r="B611" s="133" t="s">
        <v>922</v>
      </c>
      <c r="C611" s="171" t="s">
        <v>1650</v>
      </c>
      <c r="D611" s="171" t="s">
        <v>1646</v>
      </c>
      <c r="E611" s="171" t="s">
        <v>217</v>
      </c>
      <c r="F611" s="172" t="s">
        <v>1638</v>
      </c>
      <c r="G611" s="173" t="s">
        <v>2029</v>
      </c>
      <c r="H611" s="50" t="s">
        <v>1786</v>
      </c>
      <c r="I611" s="50" t="s">
        <v>18</v>
      </c>
      <c r="J611" s="133" t="s">
        <v>1751</v>
      </c>
      <c r="K611" s="50" t="s">
        <v>1752</v>
      </c>
      <c r="L611" s="50" t="s">
        <v>1753</v>
      </c>
      <c r="M611" s="133" t="s">
        <v>1754</v>
      </c>
      <c r="N611" s="133" t="s">
        <v>1601</v>
      </c>
      <c r="O611" s="133" t="s">
        <v>1601</v>
      </c>
      <c r="P611" s="133" t="s">
        <v>1601</v>
      </c>
      <c r="Q611" s="133" t="s">
        <v>1755</v>
      </c>
      <c r="R611" s="142" t="s">
        <v>1601</v>
      </c>
      <c r="S611" s="174" t="s">
        <v>1601</v>
      </c>
      <c r="T611" s="175" t="s">
        <v>1601</v>
      </c>
      <c r="U611" s="133" t="s">
        <v>1756</v>
      </c>
      <c r="V611" s="133" t="s">
        <v>1754</v>
      </c>
      <c r="W611" s="133" t="str">
        <f>IF([Access_Indicator2]="Yes","No service",IF([Access_Indicator3]="Available", "Improved",IF([Access_Indicator4]="No", "Limited",IF(AND([Access_Indicator4]="yes", [Access_Indicator5]&lt;=[Access_Indicator6]),"Basic","Limited"))))</f>
        <v>No service</v>
      </c>
      <c r="X611" s="133" t="str">
        <f>IF([Use_Indicator1]="", "Fill in data", IF([Use_Indicator1]="All", "Improved", IF([Use_Indicator1]="Some", "Basic", IF([Use_Indicator1]="No use", "No Service"))))</f>
        <v>Improved</v>
      </c>
      <c r="Y611" s="134" t="s">
        <v>1601</v>
      </c>
      <c r="Z611" s="134" t="str">
        <f>IF(S611="No data", "No Data", IF([Reliability_Indicator2]="Yes","No Service", IF(S611="Routine", "Improved", IF(S611="Unreliable", "Basic", IF(S611="No O&amp;M", "No service")))))</f>
        <v>No Data</v>
      </c>
      <c r="AA611" s="133" t="str">
        <f>IF([EnvPro_Indicator1]="", "Fill in data", IF([EnvPro_Indicator1]="Significant pollution", "No service", IF(AND([EnvPro_Indicator1]="Not polluting groundwater &amp; not untreated in river", [EnvPro_Indicator2]="No"),"Basic", IF([EnvPro_Indicator2]="Yes", "Improved"))))</f>
        <v>Basic</v>
      </c>
      <c r="AB611" s="134" t="str">
        <f t="shared" si="9"/>
        <v>No Service</v>
      </c>
      <c r="AC611" s="134" t="str">
        <f>IF(OR(San[[#This Row],[Access_SL1]]="No data",San[[#This Row],[Use_SL1]]="No data",San[[#This Row],[Reliability_SL1]]="No data",San[[#This Row],[EnvPro_SL1]]="No data"),"Incomplete", "Complete")</f>
        <v>Incomplete</v>
      </c>
      <c r="AD611" s="176">
        <v>11.267910945205406</v>
      </c>
      <c r="AE611" s="176">
        <v>0</v>
      </c>
      <c r="AF611" s="136">
        <v>3.0116816743733272</v>
      </c>
      <c r="AG611" s="136">
        <v>84.630625530710432</v>
      </c>
      <c r="AH611" s="136" t="s">
        <v>1601</v>
      </c>
      <c r="AW611" s="1">
        <f>IFERROR(VLOOKUP(San[[#This Row],[Access_SL1]],$AS$5:$AT$8,2,FALSE),"Error")</f>
        <v>0</v>
      </c>
      <c r="AX611" s="1">
        <f>IFERROR(VLOOKUP(San[[#This Row],[Use_SL1]],$AS$5:$AT$8,2,FALSE),"Error")</f>
        <v>3</v>
      </c>
      <c r="AY611" s="1" t="str">
        <f>IFERROR(VLOOKUP(San[[#This Row],[Use_SL2]],$AS$5:$AT$8,2,FALSE),"Error")</f>
        <v>Error</v>
      </c>
      <c r="AZ611" s="1" t="str">
        <f>IFERROR(VLOOKUP(San[[#This Row],[Reliability_SL1]],$AS$5:$AT$8,2,FALSE),"Error")</f>
        <v>Error</v>
      </c>
      <c r="BA611" s="1">
        <f>IFERROR(VLOOKUP(San[[#This Row],[EnvPro_SL1]],$AS$5:$AT$8,2,FALSE),"Error")</f>
        <v>2</v>
      </c>
    </row>
    <row r="612" spans="2:53">
      <c r="B612" s="133" t="s">
        <v>923</v>
      </c>
      <c r="C612" s="171" t="s">
        <v>1650</v>
      </c>
      <c r="D612" s="171" t="s">
        <v>1646</v>
      </c>
      <c r="E612" s="171" t="s">
        <v>217</v>
      </c>
      <c r="F612" s="172" t="s">
        <v>1638</v>
      </c>
      <c r="G612" s="173" t="s">
        <v>2005</v>
      </c>
      <c r="H612" s="50" t="s">
        <v>1786</v>
      </c>
      <c r="I612" s="50" t="s">
        <v>18</v>
      </c>
      <c r="J612" s="133" t="s">
        <v>1772</v>
      </c>
      <c r="K612" s="50" t="s">
        <v>1754</v>
      </c>
      <c r="L612" s="50" t="s">
        <v>1753</v>
      </c>
      <c r="M612" s="133" t="s">
        <v>1752</v>
      </c>
      <c r="N612" s="133" t="s">
        <v>1601</v>
      </c>
      <c r="O612" s="133" t="s">
        <v>1601</v>
      </c>
      <c r="P612" s="133" t="s">
        <v>1601</v>
      </c>
      <c r="Q612" s="133" t="s">
        <v>1755</v>
      </c>
      <c r="R612" s="142" t="s">
        <v>1601</v>
      </c>
      <c r="S612" s="174" t="s">
        <v>1601</v>
      </c>
      <c r="T612" s="175" t="s">
        <v>1752</v>
      </c>
      <c r="U612" s="133" t="s">
        <v>1756</v>
      </c>
      <c r="V612" s="133" t="s">
        <v>1754</v>
      </c>
      <c r="W612" s="133" t="str">
        <f>IF([Access_Indicator2]="Yes","No service",IF([Access_Indicator3]="Available", "Improved",IF([Access_Indicator4]="No", "Limited",IF(AND([Access_Indicator4]="yes", [Access_Indicator5]&lt;=[Access_Indicator6]),"Basic","Limited"))))</f>
        <v>Basic</v>
      </c>
      <c r="X612" s="133" t="str">
        <f>IF([Use_Indicator1]="", "Fill in data", IF([Use_Indicator1]="All", "Improved", IF([Use_Indicator1]="Some", "Basic", IF([Use_Indicator1]="No use", "No Service"))))</f>
        <v>Improved</v>
      </c>
      <c r="Y612" s="134" t="s">
        <v>1601</v>
      </c>
      <c r="Z612" s="134" t="str">
        <f>IF(S612="No data", "No Data", IF([Reliability_Indicator2]="Yes","No Service", IF(S612="Routine", "Improved", IF(S612="Unreliable", "Basic", IF(S612="No O&amp;M", "No service")))))</f>
        <v>No Data</v>
      </c>
      <c r="AA612" s="133" t="str">
        <f>IF([EnvPro_Indicator1]="", "Fill in data", IF([EnvPro_Indicator1]="Significant pollution", "No service", IF(AND([EnvPro_Indicator1]="Not polluting groundwater &amp; not untreated in river", [EnvPro_Indicator2]="No"),"Basic", IF([EnvPro_Indicator2]="Yes", "Improved"))))</f>
        <v>Basic</v>
      </c>
      <c r="AB612" s="134" t="str">
        <f t="shared" si="9"/>
        <v>Basic</v>
      </c>
      <c r="AC612" s="134" t="str">
        <f>IF(OR(San[[#This Row],[Access_SL1]]="No data",San[[#This Row],[Use_SL1]]="No data",San[[#This Row],[Reliability_SL1]]="No data",San[[#This Row],[EnvPro_SL1]]="No data"),"Incomplete", "Complete")</f>
        <v>Incomplete</v>
      </c>
      <c r="AD612" s="176">
        <v>11.267910945205406</v>
      </c>
      <c r="AE612" s="176">
        <v>0</v>
      </c>
      <c r="AF612" s="136">
        <v>3.0116816743733272</v>
      </c>
      <c r="AG612" s="136">
        <v>165.58165864704216</v>
      </c>
      <c r="AH612" s="136" t="s">
        <v>1601</v>
      </c>
      <c r="AW612" s="1">
        <f>IFERROR(VLOOKUP(San[[#This Row],[Access_SL1]],$AS$5:$AT$8,2,FALSE),"Error")</f>
        <v>2</v>
      </c>
      <c r="AX612" s="1">
        <f>IFERROR(VLOOKUP(San[[#This Row],[Use_SL1]],$AS$5:$AT$8,2,FALSE),"Error")</f>
        <v>3</v>
      </c>
      <c r="AY612" s="1" t="str">
        <f>IFERROR(VLOOKUP(San[[#This Row],[Use_SL2]],$AS$5:$AT$8,2,FALSE),"Error")</f>
        <v>Error</v>
      </c>
      <c r="AZ612" s="1" t="str">
        <f>IFERROR(VLOOKUP(San[[#This Row],[Reliability_SL1]],$AS$5:$AT$8,2,FALSE),"Error")</f>
        <v>Error</v>
      </c>
      <c r="BA612" s="1">
        <f>IFERROR(VLOOKUP(San[[#This Row],[EnvPro_SL1]],$AS$5:$AT$8,2,FALSE),"Error")</f>
        <v>2</v>
      </c>
    </row>
    <row r="613" spans="2:53">
      <c r="B613" s="133" t="s">
        <v>924</v>
      </c>
      <c r="C613" s="171" t="s">
        <v>1650</v>
      </c>
      <c r="D613" s="171" t="s">
        <v>1646</v>
      </c>
      <c r="E613" s="171" t="s">
        <v>217</v>
      </c>
      <c r="F613" s="172" t="s">
        <v>1638</v>
      </c>
      <c r="G613" s="173" t="s">
        <v>1969</v>
      </c>
      <c r="H613" s="50" t="s">
        <v>1786</v>
      </c>
      <c r="I613" s="50" t="s">
        <v>18</v>
      </c>
      <c r="J613" s="133" t="s">
        <v>1751</v>
      </c>
      <c r="K613" s="50" t="s">
        <v>1752</v>
      </c>
      <c r="L613" s="50" t="s">
        <v>1753</v>
      </c>
      <c r="M613" s="133" t="s">
        <v>1754</v>
      </c>
      <c r="N613" s="133" t="s">
        <v>1601</v>
      </c>
      <c r="O613" s="133" t="s">
        <v>1601</v>
      </c>
      <c r="P613" s="133" t="s">
        <v>1601</v>
      </c>
      <c r="Q613" s="133" t="s">
        <v>1755</v>
      </c>
      <c r="R613" s="142" t="s">
        <v>1601</v>
      </c>
      <c r="S613" s="174" t="s">
        <v>1601</v>
      </c>
      <c r="T613" s="175" t="s">
        <v>1601</v>
      </c>
      <c r="U613" s="133" t="s">
        <v>1756</v>
      </c>
      <c r="V613" s="133" t="s">
        <v>1754</v>
      </c>
      <c r="W613" s="133" t="str">
        <f>IF([Access_Indicator2]="Yes","No service",IF([Access_Indicator3]="Available", "Improved",IF([Access_Indicator4]="No", "Limited",IF(AND([Access_Indicator4]="yes", [Access_Indicator5]&lt;=[Access_Indicator6]),"Basic","Limited"))))</f>
        <v>No service</v>
      </c>
      <c r="X613" s="133" t="str">
        <f>IF([Use_Indicator1]="", "Fill in data", IF([Use_Indicator1]="All", "Improved", IF([Use_Indicator1]="Some", "Basic", IF([Use_Indicator1]="No use", "No Service"))))</f>
        <v>Improved</v>
      </c>
      <c r="Y613" s="134" t="s">
        <v>1601</v>
      </c>
      <c r="Z613" s="134" t="str">
        <f>IF(S613="No data", "No Data", IF([Reliability_Indicator2]="Yes","No Service", IF(S613="Routine", "Improved", IF(S613="Unreliable", "Basic", IF(S613="No O&amp;M", "No service")))))</f>
        <v>No Data</v>
      </c>
      <c r="AA613" s="133" t="str">
        <f>IF([EnvPro_Indicator1]="", "Fill in data", IF([EnvPro_Indicator1]="Significant pollution", "No service", IF(AND([EnvPro_Indicator1]="Not polluting groundwater &amp; not untreated in river", [EnvPro_Indicator2]="No"),"Basic", IF([EnvPro_Indicator2]="Yes", "Improved"))))</f>
        <v>Basic</v>
      </c>
      <c r="AB613" s="134" t="str">
        <f t="shared" si="9"/>
        <v>No Service</v>
      </c>
      <c r="AC613" s="134" t="str">
        <f>IF(OR(San[[#This Row],[Access_SL1]]="No data",San[[#This Row],[Use_SL1]]="No data",San[[#This Row],[Reliability_SL1]]="No data",San[[#This Row],[EnvPro_SL1]]="No data"),"Incomplete", "Complete")</f>
        <v>Incomplete</v>
      </c>
      <c r="AD613" s="176">
        <v>11.267910945205406</v>
      </c>
      <c r="AE613" s="176">
        <v>0</v>
      </c>
      <c r="AF613" s="136">
        <v>3.0116816743733272</v>
      </c>
      <c r="AG613" s="136">
        <v>73.591848287574294</v>
      </c>
      <c r="AH613" s="136" t="s">
        <v>1601</v>
      </c>
      <c r="AW613" s="1">
        <f>IFERROR(VLOOKUP(San[[#This Row],[Access_SL1]],$AS$5:$AT$8,2,FALSE),"Error")</f>
        <v>0</v>
      </c>
      <c r="AX613" s="1">
        <f>IFERROR(VLOOKUP(San[[#This Row],[Use_SL1]],$AS$5:$AT$8,2,FALSE),"Error")</f>
        <v>3</v>
      </c>
      <c r="AY613" s="1" t="str">
        <f>IFERROR(VLOOKUP(San[[#This Row],[Use_SL2]],$AS$5:$AT$8,2,FALSE),"Error")</f>
        <v>Error</v>
      </c>
      <c r="AZ613" s="1" t="str">
        <f>IFERROR(VLOOKUP(San[[#This Row],[Reliability_SL1]],$AS$5:$AT$8,2,FALSE),"Error")</f>
        <v>Error</v>
      </c>
      <c r="BA613" s="1">
        <f>IFERROR(VLOOKUP(San[[#This Row],[EnvPro_SL1]],$AS$5:$AT$8,2,FALSE),"Error")</f>
        <v>2</v>
      </c>
    </row>
    <row r="614" spans="2:53">
      <c r="B614" s="133" t="s">
        <v>925</v>
      </c>
      <c r="C614" s="171" t="s">
        <v>1650</v>
      </c>
      <c r="D614" s="171" t="s">
        <v>1646</v>
      </c>
      <c r="E614" s="171" t="s">
        <v>217</v>
      </c>
      <c r="F614" s="172" t="s">
        <v>1638</v>
      </c>
      <c r="G614" s="173" t="s">
        <v>1946</v>
      </c>
      <c r="H614" s="50" t="s">
        <v>1786</v>
      </c>
      <c r="I614" s="50" t="s">
        <v>18</v>
      </c>
      <c r="J614" s="133" t="s">
        <v>1772</v>
      </c>
      <c r="K614" s="50" t="s">
        <v>1754</v>
      </c>
      <c r="L614" s="50" t="s">
        <v>1753</v>
      </c>
      <c r="M614" s="133" t="s">
        <v>1754</v>
      </c>
      <c r="N614" s="133" t="s">
        <v>1601</v>
      </c>
      <c r="O614" s="133" t="s">
        <v>1601</v>
      </c>
      <c r="P614" s="133" t="s">
        <v>1601</v>
      </c>
      <c r="Q614" s="133" t="s">
        <v>1755</v>
      </c>
      <c r="R614" s="142" t="s">
        <v>1601</v>
      </c>
      <c r="S614" s="174" t="s">
        <v>1601</v>
      </c>
      <c r="T614" s="175" t="s">
        <v>1601</v>
      </c>
      <c r="U614" s="133" t="s">
        <v>1756</v>
      </c>
      <c r="V614" s="133" t="s">
        <v>1754</v>
      </c>
      <c r="W614" s="133" t="str">
        <f>IF([Access_Indicator2]="Yes","No service",IF([Access_Indicator3]="Available", "Improved",IF([Access_Indicator4]="No", "Limited",IF(AND([Access_Indicator4]="yes", [Access_Indicator5]&lt;=[Access_Indicator6]),"Basic","Limited"))))</f>
        <v>Limited</v>
      </c>
      <c r="X614" s="133" t="str">
        <f>IF([Use_Indicator1]="", "Fill in data", IF([Use_Indicator1]="All", "Improved", IF([Use_Indicator1]="Some", "Basic", IF([Use_Indicator1]="No use", "No Service"))))</f>
        <v>Improved</v>
      </c>
      <c r="Y614" s="134" t="s">
        <v>1601</v>
      </c>
      <c r="Z614" s="134" t="str">
        <f>IF(S614="No data", "No Data", IF([Reliability_Indicator2]="Yes","No Service", IF(S614="Routine", "Improved", IF(S614="Unreliable", "Basic", IF(S614="No O&amp;M", "No service")))))</f>
        <v>No Data</v>
      </c>
      <c r="AA614" s="133" t="str">
        <f>IF([EnvPro_Indicator1]="", "Fill in data", IF([EnvPro_Indicator1]="Significant pollution", "No service", IF(AND([EnvPro_Indicator1]="Not polluting groundwater &amp; not untreated in river", [EnvPro_Indicator2]="No"),"Basic", IF([EnvPro_Indicator2]="Yes", "Improved"))))</f>
        <v>Basic</v>
      </c>
      <c r="AB614" s="134" t="str">
        <f t="shared" si="9"/>
        <v>Limited</v>
      </c>
      <c r="AC614" s="134" t="str">
        <f>IF(OR(San[[#This Row],[Access_SL1]]="No data",San[[#This Row],[Use_SL1]]="No data",San[[#This Row],[Reliability_SL1]]="No data",San[[#This Row],[EnvPro_SL1]]="No data"),"Incomplete", "Complete")</f>
        <v>Incomplete</v>
      </c>
      <c r="AD614" s="176">
        <v>11.267910945205406</v>
      </c>
      <c r="AE614" s="176">
        <v>0</v>
      </c>
      <c r="AF614" s="136">
        <v>3.0116816743733272</v>
      </c>
      <c r="AG614" s="136">
        <v>51.51429380130201</v>
      </c>
      <c r="AH614" s="136" t="s">
        <v>1601</v>
      </c>
      <c r="AW614" s="1">
        <f>IFERROR(VLOOKUP(San[[#This Row],[Access_SL1]],$AS$5:$AT$8,2,FALSE),"Error")</f>
        <v>1</v>
      </c>
      <c r="AX614" s="1">
        <f>IFERROR(VLOOKUP(San[[#This Row],[Use_SL1]],$AS$5:$AT$8,2,FALSE),"Error")</f>
        <v>3</v>
      </c>
      <c r="AY614" s="1" t="str">
        <f>IFERROR(VLOOKUP(San[[#This Row],[Use_SL2]],$AS$5:$AT$8,2,FALSE),"Error")</f>
        <v>Error</v>
      </c>
      <c r="AZ614" s="1" t="str">
        <f>IFERROR(VLOOKUP(San[[#This Row],[Reliability_SL1]],$AS$5:$AT$8,2,FALSE),"Error")</f>
        <v>Error</v>
      </c>
      <c r="BA614" s="1">
        <f>IFERROR(VLOOKUP(San[[#This Row],[EnvPro_SL1]],$AS$5:$AT$8,2,FALSE),"Error")</f>
        <v>2</v>
      </c>
    </row>
    <row r="615" spans="2:53">
      <c r="B615" s="133" t="s">
        <v>926</v>
      </c>
      <c r="C615" s="171" t="s">
        <v>1650</v>
      </c>
      <c r="D615" s="171" t="s">
        <v>1646</v>
      </c>
      <c r="E615" s="171" t="s">
        <v>217</v>
      </c>
      <c r="F615" s="172" t="s">
        <v>1638</v>
      </c>
      <c r="G615" s="173" t="s">
        <v>1961</v>
      </c>
      <c r="H615" s="50" t="s">
        <v>1783</v>
      </c>
      <c r="I615" s="50" t="s">
        <v>18</v>
      </c>
      <c r="J615" s="133" t="s">
        <v>1774</v>
      </c>
      <c r="K615" s="50" t="s">
        <v>1754</v>
      </c>
      <c r="L615" s="50" t="s">
        <v>1776</v>
      </c>
      <c r="M615" s="133" t="s">
        <v>1752</v>
      </c>
      <c r="N615" s="133" t="s">
        <v>1601</v>
      </c>
      <c r="O615" s="133" t="s">
        <v>1601</v>
      </c>
      <c r="P615" s="133" t="s">
        <v>1601</v>
      </c>
      <c r="Q615" s="133" t="s">
        <v>1755</v>
      </c>
      <c r="R615" s="142" t="s">
        <v>1601</v>
      </c>
      <c r="S615" s="174" t="s">
        <v>1908</v>
      </c>
      <c r="T615" s="175" t="s">
        <v>1754</v>
      </c>
      <c r="U615" s="133" t="s">
        <v>1756</v>
      </c>
      <c r="V615" s="133" t="s">
        <v>1754</v>
      </c>
      <c r="W615" s="133" t="str">
        <f>IF([Access_Indicator2]="Yes","No service",IF([Access_Indicator3]="Available", "Improved",IF([Access_Indicator4]="No", "Limited",IF(AND([Access_Indicator4]="yes", [Access_Indicator5]&lt;=[Access_Indicator6]),"Basic","Limited"))))</f>
        <v>Improved</v>
      </c>
      <c r="X615" s="133" t="str">
        <f>IF([Use_Indicator1]="", "Fill in data", IF([Use_Indicator1]="All", "Improved", IF([Use_Indicator1]="Some", "Basic", IF([Use_Indicator1]="No use", "No Service"))))</f>
        <v>Improved</v>
      </c>
      <c r="Y615" s="134" t="s">
        <v>1601</v>
      </c>
      <c r="Z615" s="134" t="str">
        <f>IF(S615="No data", "No Data", IF([Reliability_Indicator2]="Yes","No Service", IF(S615="Routine", "Improved", IF(S615="Unreliable", "Basic", IF(S615="No O&amp;M", "No service")))))</f>
        <v>Basic</v>
      </c>
      <c r="AA615" s="133" t="str">
        <f>IF([EnvPro_Indicator1]="", "Fill in data", IF([EnvPro_Indicator1]="Significant pollution", "No service", IF(AND([EnvPro_Indicator1]="Not polluting groundwater &amp; not untreated in river", [EnvPro_Indicator2]="No"),"Basic", IF([EnvPro_Indicator2]="Yes", "Improved"))))</f>
        <v>Basic</v>
      </c>
      <c r="AB615" s="134" t="str">
        <f t="shared" si="9"/>
        <v>Basic</v>
      </c>
      <c r="AC615" s="134" t="str">
        <f>IF(OR(San[[#This Row],[Access_SL1]]="No data",San[[#This Row],[Use_SL1]]="No data",San[[#This Row],[Reliability_SL1]]="No data",San[[#This Row],[EnvPro_SL1]]="No data"),"Incomplete", "Complete")</f>
        <v>Complete</v>
      </c>
      <c r="AD615" s="176">
        <v>11.267910945205406</v>
      </c>
      <c r="AE615" s="176">
        <v>0</v>
      </c>
      <c r="AF615" s="136">
        <v>3.0116816743733272</v>
      </c>
      <c r="AG615" s="136">
        <v>45.994905179733934</v>
      </c>
      <c r="AH615" s="136">
        <v>1.6982734220209457</v>
      </c>
      <c r="AW615" s="1">
        <f>IFERROR(VLOOKUP(San[[#This Row],[Access_SL1]],$AS$5:$AT$8,2,FALSE),"Error")</f>
        <v>3</v>
      </c>
      <c r="AX615" s="1">
        <f>IFERROR(VLOOKUP(San[[#This Row],[Use_SL1]],$AS$5:$AT$8,2,FALSE),"Error")</f>
        <v>3</v>
      </c>
      <c r="AY615" s="1" t="str">
        <f>IFERROR(VLOOKUP(San[[#This Row],[Use_SL2]],$AS$5:$AT$8,2,FALSE),"Error")</f>
        <v>Error</v>
      </c>
      <c r="AZ615" s="1">
        <f>IFERROR(VLOOKUP(San[[#This Row],[Reliability_SL1]],$AS$5:$AT$8,2,FALSE),"Error")</f>
        <v>2</v>
      </c>
      <c r="BA615" s="1">
        <f>IFERROR(VLOOKUP(San[[#This Row],[EnvPro_SL1]],$AS$5:$AT$8,2,FALSE),"Error")</f>
        <v>2</v>
      </c>
    </row>
    <row r="616" spans="2:53">
      <c r="B616" s="133" t="s">
        <v>927</v>
      </c>
      <c r="C616" s="171" t="s">
        <v>1650</v>
      </c>
      <c r="D616" s="171" t="s">
        <v>1646</v>
      </c>
      <c r="E616" s="171" t="s">
        <v>217</v>
      </c>
      <c r="F616" s="172" t="s">
        <v>1638</v>
      </c>
      <c r="G616" s="173" t="s">
        <v>1945</v>
      </c>
      <c r="H616" s="50" t="s">
        <v>1783</v>
      </c>
      <c r="I616" s="50" t="s">
        <v>18</v>
      </c>
      <c r="J616" s="133" t="s">
        <v>1774</v>
      </c>
      <c r="K616" s="50" t="s">
        <v>1754</v>
      </c>
      <c r="L616" s="50" t="s">
        <v>1776</v>
      </c>
      <c r="M616" s="133" t="s">
        <v>1752</v>
      </c>
      <c r="N616" s="133" t="s">
        <v>1601</v>
      </c>
      <c r="O616" s="133" t="s">
        <v>1601</v>
      </c>
      <c r="P616" s="133" t="s">
        <v>1601</v>
      </c>
      <c r="Q616" s="133" t="s">
        <v>1755</v>
      </c>
      <c r="R616" s="142" t="s">
        <v>1601</v>
      </c>
      <c r="S616" s="174" t="s">
        <v>1777</v>
      </c>
      <c r="T616" s="175" t="s">
        <v>1754</v>
      </c>
      <c r="U616" s="133" t="s">
        <v>1756</v>
      </c>
      <c r="V616" s="133" t="s">
        <v>1754</v>
      </c>
      <c r="W616" s="133" t="str">
        <f>IF([Access_Indicator2]="Yes","No service",IF([Access_Indicator3]="Available", "Improved",IF([Access_Indicator4]="No", "Limited",IF(AND([Access_Indicator4]="yes", [Access_Indicator5]&lt;=[Access_Indicator6]),"Basic","Limited"))))</f>
        <v>Improved</v>
      </c>
      <c r="X616" s="133" t="str">
        <f>IF([Use_Indicator1]="", "Fill in data", IF([Use_Indicator1]="All", "Improved", IF([Use_Indicator1]="Some", "Basic", IF([Use_Indicator1]="No use", "No Service"))))</f>
        <v>Improved</v>
      </c>
      <c r="Y616" s="134" t="s">
        <v>1601</v>
      </c>
      <c r="Z616" s="134" t="str">
        <f>IF(S616="No data", "No Data", IF([Reliability_Indicator2]="Yes","No Service", IF(S616="Routine", "Improved", IF(S616="Unreliable", "Basic", IF(S616="No O&amp;M", "No service")))))</f>
        <v>No service</v>
      </c>
      <c r="AA616" s="133" t="str">
        <f>IF([EnvPro_Indicator1]="", "Fill in data", IF([EnvPro_Indicator1]="Significant pollution", "No service", IF(AND([EnvPro_Indicator1]="Not polluting groundwater &amp; not untreated in river", [EnvPro_Indicator2]="No"),"Basic", IF([EnvPro_Indicator2]="Yes", "Improved"))))</f>
        <v>Basic</v>
      </c>
      <c r="AB616" s="134" t="str">
        <f t="shared" si="9"/>
        <v>No Service</v>
      </c>
      <c r="AC616" s="134" t="str">
        <f>IF(OR(San[[#This Row],[Access_SL1]]="No data",San[[#This Row],[Use_SL1]]="No data",San[[#This Row],[Reliability_SL1]]="No data",San[[#This Row],[EnvPro_SL1]]="No data"),"Incomplete", "Complete")</f>
        <v>Complete</v>
      </c>
      <c r="AD616" s="176">
        <v>11.267910945205406</v>
      </c>
      <c r="AE616" s="176">
        <v>0</v>
      </c>
      <c r="AF616" s="136">
        <v>3.0116816743733272</v>
      </c>
      <c r="AG616" s="136">
        <v>77.271440701953026</v>
      </c>
      <c r="AH616" s="136">
        <v>0</v>
      </c>
      <c r="AW616" s="1">
        <f>IFERROR(VLOOKUP(San[[#This Row],[Access_SL1]],$AS$5:$AT$8,2,FALSE),"Error")</f>
        <v>3</v>
      </c>
      <c r="AX616" s="1">
        <f>IFERROR(VLOOKUP(San[[#This Row],[Use_SL1]],$AS$5:$AT$8,2,FALSE),"Error")</f>
        <v>3</v>
      </c>
      <c r="AY616" s="1" t="str">
        <f>IFERROR(VLOOKUP(San[[#This Row],[Use_SL2]],$AS$5:$AT$8,2,FALSE),"Error")</f>
        <v>Error</v>
      </c>
      <c r="AZ616" s="1">
        <f>IFERROR(VLOOKUP(San[[#This Row],[Reliability_SL1]],$AS$5:$AT$8,2,FALSE),"Error")</f>
        <v>0</v>
      </c>
      <c r="BA616" s="1">
        <f>IFERROR(VLOOKUP(San[[#This Row],[EnvPro_SL1]],$AS$5:$AT$8,2,FALSE),"Error")</f>
        <v>2</v>
      </c>
    </row>
    <row r="617" spans="2:53">
      <c r="B617" s="133" t="s">
        <v>928</v>
      </c>
      <c r="C617" s="171" t="s">
        <v>1650</v>
      </c>
      <c r="D617" s="171" t="s">
        <v>1646</v>
      </c>
      <c r="E617" s="171" t="s">
        <v>217</v>
      </c>
      <c r="F617" s="172" t="s">
        <v>1638</v>
      </c>
      <c r="G617" s="173" t="s">
        <v>1962</v>
      </c>
      <c r="H617" s="50" t="s">
        <v>1783</v>
      </c>
      <c r="I617" s="50" t="s">
        <v>18</v>
      </c>
      <c r="J617" s="133" t="s">
        <v>1772</v>
      </c>
      <c r="K617" s="50" t="s">
        <v>1754</v>
      </c>
      <c r="L617" s="50" t="s">
        <v>1753</v>
      </c>
      <c r="M617" s="133" t="s">
        <v>1752</v>
      </c>
      <c r="N617" s="133" t="s">
        <v>1601</v>
      </c>
      <c r="O617" s="133" t="s">
        <v>1601</v>
      </c>
      <c r="P617" s="133" t="s">
        <v>1601</v>
      </c>
      <c r="Q617" s="133" t="s">
        <v>1755</v>
      </c>
      <c r="R617" s="142" t="s">
        <v>1601</v>
      </c>
      <c r="S617" s="174" t="s">
        <v>1601</v>
      </c>
      <c r="T617" s="175" t="s">
        <v>1752</v>
      </c>
      <c r="U617" s="133" t="s">
        <v>1756</v>
      </c>
      <c r="V617" s="133" t="s">
        <v>1754</v>
      </c>
      <c r="W617" s="133" t="str">
        <f>IF([Access_Indicator2]="Yes","No service",IF([Access_Indicator3]="Available", "Improved",IF([Access_Indicator4]="No", "Limited",IF(AND([Access_Indicator4]="yes", [Access_Indicator5]&lt;=[Access_Indicator6]),"Basic","Limited"))))</f>
        <v>Basic</v>
      </c>
      <c r="X617" s="133" t="str">
        <f>IF([Use_Indicator1]="", "Fill in data", IF([Use_Indicator1]="All", "Improved", IF([Use_Indicator1]="Some", "Basic", IF([Use_Indicator1]="No use", "No Service"))))</f>
        <v>Improved</v>
      </c>
      <c r="Y617" s="134" t="s">
        <v>1601</v>
      </c>
      <c r="Z617" s="134" t="str">
        <f>IF(S617="No data", "No Data", IF([Reliability_Indicator2]="Yes","No Service", IF(S617="Routine", "Improved", IF(S617="Unreliable", "Basic", IF(S617="No O&amp;M", "No service")))))</f>
        <v>No Data</v>
      </c>
      <c r="AA617" s="133" t="str">
        <f>IF([EnvPro_Indicator1]="", "Fill in data", IF([EnvPro_Indicator1]="Significant pollution", "No service", IF(AND([EnvPro_Indicator1]="Not polluting groundwater &amp; not untreated in river", [EnvPro_Indicator2]="No"),"Basic", IF([EnvPro_Indicator2]="Yes", "Improved"))))</f>
        <v>Basic</v>
      </c>
      <c r="AB617" s="134" t="str">
        <f t="shared" si="9"/>
        <v>Basic</v>
      </c>
      <c r="AC617" s="134" t="str">
        <f>IF(OR(San[[#This Row],[Access_SL1]]="No data",San[[#This Row],[Use_SL1]]="No data",San[[#This Row],[Reliability_SL1]]="No data",San[[#This Row],[EnvPro_SL1]]="No data"),"Incomplete", "Complete")</f>
        <v>Incomplete</v>
      </c>
      <c r="AD617" s="176">
        <v>11.267910945205406</v>
      </c>
      <c r="AE617" s="176">
        <v>0</v>
      </c>
      <c r="AF617" s="136">
        <v>3.0116816743733272</v>
      </c>
      <c r="AG617" s="136">
        <v>106.70818001698274</v>
      </c>
      <c r="AH617" s="136" t="s">
        <v>1601</v>
      </c>
      <c r="AW617" s="1">
        <f>IFERROR(VLOOKUP(San[[#This Row],[Access_SL1]],$AS$5:$AT$8,2,FALSE),"Error")</f>
        <v>2</v>
      </c>
      <c r="AX617" s="1">
        <f>IFERROR(VLOOKUP(San[[#This Row],[Use_SL1]],$AS$5:$AT$8,2,FALSE),"Error")</f>
        <v>3</v>
      </c>
      <c r="AY617" s="1" t="str">
        <f>IFERROR(VLOOKUP(San[[#This Row],[Use_SL2]],$AS$5:$AT$8,2,FALSE),"Error")</f>
        <v>Error</v>
      </c>
      <c r="AZ617" s="1" t="str">
        <f>IFERROR(VLOOKUP(San[[#This Row],[Reliability_SL1]],$AS$5:$AT$8,2,FALSE),"Error")</f>
        <v>Error</v>
      </c>
      <c r="BA617" s="1">
        <f>IFERROR(VLOOKUP(San[[#This Row],[EnvPro_SL1]],$AS$5:$AT$8,2,FALSE),"Error")</f>
        <v>2</v>
      </c>
    </row>
    <row r="618" spans="2:53">
      <c r="B618" s="133" t="s">
        <v>929</v>
      </c>
      <c r="C618" s="171" t="s">
        <v>1650</v>
      </c>
      <c r="D618" s="171" t="s">
        <v>1646</v>
      </c>
      <c r="E618" s="171" t="s">
        <v>217</v>
      </c>
      <c r="F618" s="172" t="s">
        <v>1638</v>
      </c>
      <c r="G618" s="173" t="s">
        <v>1960</v>
      </c>
      <c r="H618" s="50" t="s">
        <v>1783</v>
      </c>
      <c r="I618" s="50" t="s">
        <v>18</v>
      </c>
      <c r="J618" s="133" t="s">
        <v>1772</v>
      </c>
      <c r="K618" s="50" t="s">
        <v>1754</v>
      </c>
      <c r="L618" s="50" t="s">
        <v>1753</v>
      </c>
      <c r="M618" s="133" t="s">
        <v>1752</v>
      </c>
      <c r="N618" s="133" t="s">
        <v>1601</v>
      </c>
      <c r="O618" s="133" t="s">
        <v>1601</v>
      </c>
      <c r="P618" s="133" t="s">
        <v>1601</v>
      </c>
      <c r="Q618" s="133" t="s">
        <v>1755</v>
      </c>
      <c r="R618" s="142" t="s">
        <v>1601</v>
      </c>
      <c r="S618" s="174" t="s">
        <v>1601</v>
      </c>
      <c r="T618" s="175" t="s">
        <v>1752</v>
      </c>
      <c r="U618" s="133" t="s">
        <v>1756</v>
      </c>
      <c r="V618" s="133" t="s">
        <v>1754</v>
      </c>
      <c r="W618" s="133" t="str">
        <f>IF([Access_Indicator2]="Yes","No service",IF([Access_Indicator3]="Available", "Improved",IF([Access_Indicator4]="No", "Limited",IF(AND([Access_Indicator4]="yes", [Access_Indicator5]&lt;=[Access_Indicator6]),"Basic","Limited"))))</f>
        <v>Basic</v>
      </c>
      <c r="X618" s="133" t="str">
        <f>IF([Use_Indicator1]="", "Fill in data", IF([Use_Indicator1]="All", "Improved", IF([Use_Indicator1]="Some", "Basic", IF([Use_Indicator1]="No use", "No Service"))))</f>
        <v>Improved</v>
      </c>
      <c r="Y618" s="134" t="s">
        <v>1601</v>
      </c>
      <c r="Z618" s="134" t="str">
        <f>IF(S618="No data", "No Data", IF([Reliability_Indicator2]="Yes","No Service", IF(S618="Routine", "Improved", IF(S618="Unreliable", "Basic", IF(S618="No O&amp;M", "No service")))))</f>
        <v>No Data</v>
      </c>
      <c r="AA618" s="133" t="str">
        <f>IF([EnvPro_Indicator1]="", "Fill in data", IF([EnvPro_Indicator1]="Significant pollution", "No service", IF(AND([EnvPro_Indicator1]="Not polluting groundwater &amp; not untreated in river", [EnvPro_Indicator2]="No"),"Basic", IF([EnvPro_Indicator2]="Yes", "Improved"))))</f>
        <v>Basic</v>
      </c>
      <c r="AB618" s="134" t="str">
        <f t="shared" si="9"/>
        <v>Basic</v>
      </c>
      <c r="AC618" s="134" t="str">
        <f>IF(OR(San[[#This Row],[Access_SL1]]="No data",San[[#This Row],[Use_SL1]]="No data",San[[#This Row],[Reliability_SL1]]="No data",San[[#This Row],[EnvPro_SL1]]="No data"),"Incomplete", "Complete")</f>
        <v>Incomplete</v>
      </c>
      <c r="AD618" s="176">
        <v>11.267910945205406</v>
      </c>
      <c r="AE618" s="176">
        <v>0</v>
      </c>
      <c r="AF618" s="136">
        <v>3.0116816743733272</v>
      </c>
      <c r="AG618" s="136">
        <v>110.38777243136146</v>
      </c>
      <c r="AH618" s="136" t="s">
        <v>1601</v>
      </c>
      <c r="AW618" s="1">
        <f>IFERROR(VLOOKUP(San[[#This Row],[Access_SL1]],$AS$5:$AT$8,2,FALSE),"Error")</f>
        <v>2</v>
      </c>
      <c r="AX618" s="1">
        <f>IFERROR(VLOOKUP(San[[#This Row],[Use_SL1]],$AS$5:$AT$8,2,FALSE),"Error")</f>
        <v>3</v>
      </c>
      <c r="AY618" s="1" t="str">
        <f>IFERROR(VLOOKUP(San[[#This Row],[Use_SL2]],$AS$5:$AT$8,2,FALSE),"Error")</f>
        <v>Error</v>
      </c>
      <c r="AZ618" s="1" t="str">
        <f>IFERROR(VLOOKUP(San[[#This Row],[Reliability_SL1]],$AS$5:$AT$8,2,FALSE),"Error")</f>
        <v>Error</v>
      </c>
      <c r="BA618" s="1">
        <f>IFERROR(VLOOKUP(San[[#This Row],[EnvPro_SL1]],$AS$5:$AT$8,2,FALSE),"Error")</f>
        <v>2</v>
      </c>
    </row>
    <row r="619" spans="2:53">
      <c r="B619" s="133" t="s">
        <v>930</v>
      </c>
      <c r="C619" s="171" t="s">
        <v>1650</v>
      </c>
      <c r="D619" s="171" t="s">
        <v>1646</v>
      </c>
      <c r="E619" s="171" t="s">
        <v>217</v>
      </c>
      <c r="F619" s="172" t="s">
        <v>1638</v>
      </c>
      <c r="G619" s="173" t="s">
        <v>1958</v>
      </c>
      <c r="H619" s="50" t="s">
        <v>1783</v>
      </c>
      <c r="I619" s="50" t="s">
        <v>18</v>
      </c>
      <c r="J619" s="133" t="s">
        <v>1772</v>
      </c>
      <c r="K619" s="50" t="s">
        <v>1754</v>
      </c>
      <c r="L619" s="50" t="s">
        <v>1753</v>
      </c>
      <c r="M619" s="133" t="s">
        <v>1752</v>
      </c>
      <c r="N619" s="133" t="s">
        <v>1601</v>
      </c>
      <c r="O619" s="133" t="s">
        <v>1601</v>
      </c>
      <c r="P619" s="133" t="s">
        <v>1601</v>
      </c>
      <c r="Q619" s="133" t="s">
        <v>1755</v>
      </c>
      <c r="R619" s="142" t="s">
        <v>1601</v>
      </c>
      <c r="S619" s="174" t="s">
        <v>1601</v>
      </c>
      <c r="T619" s="175" t="s">
        <v>1754</v>
      </c>
      <c r="U619" s="133" t="s">
        <v>1756</v>
      </c>
      <c r="V619" s="133" t="s">
        <v>1754</v>
      </c>
      <c r="W619" s="133" t="str">
        <f>IF([Access_Indicator2]="Yes","No service",IF([Access_Indicator3]="Available", "Improved",IF([Access_Indicator4]="No", "Limited",IF(AND([Access_Indicator4]="yes", [Access_Indicator5]&lt;=[Access_Indicator6]),"Basic","Limited"))))</f>
        <v>Basic</v>
      </c>
      <c r="X619" s="133" t="str">
        <f>IF([Use_Indicator1]="", "Fill in data", IF([Use_Indicator1]="All", "Improved", IF([Use_Indicator1]="Some", "Basic", IF([Use_Indicator1]="No use", "No Service"))))</f>
        <v>Improved</v>
      </c>
      <c r="Y619" s="134" t="s">
        <v>1601</v>
      </c>
      <c r="Z619" s="134" t="str">
        <f>IF(S619="No data", "No Data", IF([Reliability_Indicator2]="Yes","No Service", IF(S619="Routine", "Improved", IF(S619="Unreliable", "Basic", IF(S619="No O&amp;M", "No service")))))</f>
        <v>No Data</v>
      </c>
      <c r="AA619" s="133" t="str">
        <f>IF([EnvPro_Indicator1]="", "Fill in data", IF([EnvPro_Indicator1]="Significant pollution", "No service", IF(AND([EnvPro_Indicator1]="Not polluting groundwater &amp; not untreated in river", [EnvPro_Indicator2]="No"),"Basic", IF([EnvPro_Indicator2]="Yes", "Improved"))))</f>
        <v>Basic</v>
      </c>
      <c r="AB619" s="134" t="str">
        <f t="shared" si="9"/>
        <v>Basic</v>
      </c>
      <c r="AC619" s="134" t="str">
        <f>IF(OR(San[[#This Row],[Access_SL1]]="No data",San[[#This Row],[Use_SL1]]="No data",San[[#This Row],[Reliability_SL1]]="No data",San[[#This Row],[EnvPro_SL1]]="No data"),"Incomplete", "Complete")</f>
        <v>Incomplete</v>
      </c>
      <c r="AD619" s="176">
        <v>11.267910945205406</v>
      </c>
      <c r="AE619" s="176">
        <v>0</v>
      </c>
      <c r="AF619" s="136">
        <v>3.0116816743733272</v>
      </c>
      <c r="AG619" s="136">
        <v>55.193886215680728</v>
      </c>
      <c r="AH619" s="136" t="s">
        <v>1601</v>
      </c>
      <c r="AW619" s="1">
        <f>IFERROR(VLOOKUP(San[[#This Row],[Access_SL1]],$AS$5:$AT$8,2,FALSE),"Error")</f>
        <v>2</v>
      </c>
      <c r="AX619" s="1">
        <f>IFERROR(VLOOKUP(San[[#This Row],[Use_SL1]],$AS$5:$AT$8,2,FALSE),"Error")</f>
        <v>3</v>
      </c>
      <c r="AY619" s="1" t="str">
        <f>IFERROR(VLOOKUP(San[[#This Row],[Use_SL2]],$AS$5:$AT$8,2,FALSE),"Error")</f>
        <v>Error</v>
      </c>
      <c r="AZ619" s="1" t="str">
        <f>IFERROR(VLOOKUP(San[[#This Row],[Reliability_SL1]],$AS$5:$AT$8,2,FALSE),"Error")</f>
        <v>Error</v>
      </c>
      <c r="BA619" s="1">
        <f>IFERROR(VLOOKUP(San[[#This Row],[EnvPro_SL1]],$AS$5:$AT$8,2,FALSE),"Error")</f>
        <v>2</v>
      </c>
    </row>
    <row r="620" spans="2:53">
      <c r="B620" s="133" t="s">
        <v>931</v>
      </c>
      <c r="C620" s="171" t="s">
        <v>1650</v>
      </c>
      <c r="D620" s="171" t="s">
        <v>1646</v>
      </c>
      <c r="E620" s="171" t="s">
        <v>217</v>
      </c>
      <c r="F620" s="172" t="s">
        <v>1638</v>
      </c>
      <c r="G620" s="173" t="s">
        <v>2010</v>
      </c>
      <c r="H620" s="50" t="s">
        <v>1783</v>
      </c>
      <c r="I620" s="50" t="s">
        <v>18</v>
      </c>
      <c r="J620" s="133" t="s">
        <v>1774</v>
      </c>
      <c r="K620" s="50" t="s">
        <v>1754</v>
      </c>
      <c r="L620" s="50" t="s">
        <v>1776</v>
      </c>
      <c r="M620" s="133" t="s">
        <v>1752</v>
      </c>
      <c r="N620" s="133" t="s">
        <v>1601</v>
      </c>
      <c r="O620" s="133" t="s">
        <v>1601</v>
      </c>
      <c r="P620" s="133" t="s">
        <v>1601</v>
      </c>
      <c r="Q620" s="133" t="s">
        <v>1755</v>
      </c>
      <c r="R620" s="142" t="s">
        <v>1601</v>
      </c>
      <c r="S620" s="174" t="s">
        <v>1908</v>
      </c>
      <c r="T620" s="175" t="s">
        <v>1754</v>
      </c>
      <c r="U620" s="133" t="s">
        <v>1756</v>
      </c>
      <c r="V620" s="133" t="s">
        <v>1754</v>
      </c>
      <c r="W620" s="133" t="str">
        <f>IF([Access_Indicator2]="Yes","No service",IF([Access_Indicator3]="Available", "Improved",IF([Access_Indicator4]="No", "Limited",IF(AND([Access_Indicator4]="yes", [Access_Indicator5]&lt;=[Access_Indicator6]),"Basic","Limited"))))</f>
        <v>Improved</v>
      </c>
      <c r="X620" s="133" t="str">
        <f>IF([Use_Indicator1]="", "Fill in data", IF([Use_Indicator1]="All", "Improved", IF([Use_Indicator1]="Some", "Basic", IF([Use_Indicator1]="No use", "No Service"))))</f>
        <v>Improved</v>
      </c>
      <c r="Y620" s="134" t="s">
        <v>1601</v>
      </c>
      <c r="Z620" s="134" t="str">
        <f>IF(S620="No data", "No Data", IF([Reliability_Indicator2]="Yes","No Service", IF(S620="Routine", "Improved", IF(S620="Unreliable", "Basic", IF(S620="No O&amp;M", "No service")))))</f>
        <v>Basic</v>
      </c>
      <c r="AA620" s="133" t="str">
        <f>IF([EnvPro_Indicator1]="", "Fill in data", IF([EnvPro_Indicator1]="Significant pollution", "No service", IF(AND([EnvPro_Indicator1]="Not polluting groundwater &amp; not untreated in river", [EnvPro_Indicator2]="No"),"Basic", IF([EnvPro_Indicator2]="Yes", "Improved"))))</f>
        <v>Basic</v>
      </c>
      <c r="AB620" s="134" t="str">
        <f t="shared" si="9"/>
        <v>Basic</v>
      </c>
      <c r="AC620" s="134" t="str">
        <f>IF(OR(San[[#This Row],[Access_SL1]]="No data",San[[#This Row],[Use_SL1]]="No data",San[[#This Row],[Reliability_SL1]]="No data",San[[#This Row],[EnvPro_SL1]]="No data"),"Incomplete", "Complete")</f>
        <v>Complete</v>
      </c>
      <c r="AD620" s="176">
        <v>11.267910945205406</v>
      </c>
      <c r="AE620" s="176">
        <v>0</v>
      </c>
      <c r="AF620" s="136">
        <v>3.0116816743733272</v>
      </c>
      <c r="AG620" s="136">
        <v>110.38777243136146</v>
      </c>
      <c r="AH620" s="136">
        <v>10.614208887630909</v>
      </c>
      <c r="AW620" s="1">
        <f>IFERROR(VLOOKUP(San[[#This Row],[Access_SL1]],$AS$5:$AT$8,2,FALSE),"Error")</f>
        <v>3</v>
      </c>
      <c r="AX620" s="1">
        <f>IFERROR(VLOOKUP(San[[#This Row],[Use_SL1]],$AS$5:$AT$8,2,FALSE),"Error")</f>
        <v>3</v>
      </c>
      <c r="AY620" s="1" t="str">
        <f>IFERROR(VLOOKUP(San[[#This Row],[Use_SL2]],$AS$5:$AT$8,2,FALSE),"Error")</f>
        <v>Error</v>
      </c>
      <c r="AZ620" s="1">
        <f>IFERROR(VLOOKUP(San[[#This Row],[Reliability_SL1]],$AS$5:$AT$8,2,FALSE),"Error")</f>
        <v>2</v>
      </c>
      <c r="BA620" s="1">
        <f>IFERROR(VLOOKUP(San[[#This Row],[EnvPro_SL1]],$AS$5:$AT$8,2,FALSE),"Error")</f>
        <v>2</v>
      </c>
    </row>
    <row r="621" spans="2:53">
      <c r="B621" s="133" t="s">
        <v>932</v>
      </c>
      <c r="C621" s="171" t="s">
        <v>1650</v>
      </c>
      <c r="D621" s="171" t="s">
        <v>1646</v>
      </c>
      <c r="E621" s="171" t="s">
        <v>217</v>
      </c>
      <c r="F621" s="172" t="s">
        <v>1638</v>
      </c>
      <c r="G621" s="173" t="s">
        <v>1949</v>
      </c>
      <c r="H621" s="50" t="s">
        <v>1783</v>
      </c>
      <c r="I621" s="50" t="s">
        <v>18</v>
      </c>
      <c r="J621" s="133" t="s">
        <v>1772</v>
      </c>
      <c r="K621" s="50" t="s">
        <v>1754</v>
      </c>
      <c r="L621" s="50" t="s">
        <v>1753</v>
      </c>
      <c r="M621" s="133" t="s">
        <v>1752</v>
      </c>
      <c r="N621" s="133" t="s">
        <v>1601</v>
      </c>
      <c r="O621" s="133" t="s">
        <v>1601</v>
      </c>
      <c r="P621" s="133" t="s">
        <v>1601</v>
      </c>
      <c r="Q621" s="133" t="s">
        <v>1755</v>
      </c>
      <c r="R621" s="142" t="s">
        <v>1601</v>
      </c>
      <c r="S621" s="174" t="s">
        <v>1601</v>
      </c>
      <c r="T621" s="175" t="s">
        <v>1754</v>
      </c>
      <c r="U621" s="133" t="s">
        <v>1756</v>
      </c>
      <c r="V621" s="133" t="s">
        <v>1754</v>
      </c>
      <c r="W621" s="133" t="str">
        <f>IF([Access_Indicator2]="Yes","No service",IF([Access_Indicator3]="Available", "Improved",IF([Access_Indicator4]="No", "Limited",IF(AND([Access_Indicator4]="yes", [Access_Indicator5]&lt;=[Access_Indicator6]),"Basic","Limited"))))</f>
        <v>Basic</v>
      </c>
      <c r="X621" s="133" t="str">
        <f>IF([Use_Indicator1]="", "Fill in data", IF([Use_Indicator1]="All", "Improved", IF([Use_Indicator1]="Some", "Basic", IF([Use_Indicator1]="No use", "No Service"))))</f>
        <v>Improved</v>
      </c>
      <c r="Y621" s="134" t="s">
        <v>1601</v>
      </c>
      <c r="Z621" s="134" t="str">
        <f>IF(S621="No data", "No Data", IF([Reliability_Indicator2]="Yes","No Service", IF(S621="Routine", "Improved", IF(S621="Unreliable", "Basic", IF(S621="No O&amp;M", "No service")))))</f>
        <v>No Data</v>
      </c>
      <c r="AA621" s="133" t="str">
        <f>IF([EnvPro_Indicator1]="", "Fill in data", IF([EnvPro_Indicator1]="Significant pollution", "No service", IF(AND([EnvPro_Indicator1]="Not polluting groundwater &amp; not untreated in river", [EnvPro_Indicator2]="No"),"Basic", IF([EnvPro_Indicator2]="Yes", "Improved"))))</f>
        <v>Basic</v>
      </c>
      <c r="AB621" s="134" t="str">
        <f t="shared" si="9"/>
        <v>Basic</v>
      </c>
      <c r="AC621" s="134" t="str">
        <f>IF(OR(San[[#This Row],[Access_SL1]]="No data",San[[#This Row],[Use_SL1]]="No data",San[[#This Row],[Reliability_SL1]]="No data",San[[#This Row],[EnvPro_SL1]]="No data"),"Incomplete", "Complete")</f>
        <v>Incomplete</v>
      </c>
      <c r="AD621" s="176">
        <v>11.267910945205406</v>
      </c>
      <c r="AE621" s="176">
        <v>0</v>
      </c>
      <c r="AF621" s="136">
        <v>3.0116816743733272</v>
      </c>
      <c r="AG621" s="136">
        <v>55.193886215680728</v>
      </c>
      <c r="AH621" s="136" t="s">
        <v>1601</v>
      </c>
      <c r="AW621" s="1">
        <f>IFERROR(VLOOKUP(San[[#This Row],[Access_SL1]],$AS$5:$AT$8,2,FALSE),"Error")</f>
        <v>2</v>
      </c>
      <c r="AX621" s="1">
        <f>IFERROR(VLOOKUP(San[[#This Row],[Use_SL1]],$AS$5:$AT$8,2,FALSE),"Error")</f>
        <v>3</v>
      </c>
      <c r="AY621" s="1" t="str">
        <f>IFERROR(VLOOKUP(San[[#This Row],[Use_SL2]],$AS$5:$AT$8,2,FALSE),"Error")</f>
        <v>Error</v>
      </c>
      <c r="AZ621" s="1" t="str">
        <f>IFERROR(VLOOKUP(San[[#This Row],[Reliability_SL1]],$AS$5:$AT$8,2,FALSE),"Error")</f>
        <v>Error</v>
      </c>
      <c r="BA621" s="1">
        <f>IFERROR(VLOOKUP(San[[#This Row],[EnvPro_SL1]],$AS$5:$AT$8,2,FALSE),"Error")</f>
        <v>2</v>
      </c>
    </row>
    <row r="622" spans="2:53">
      <c r="B622" s="133" t="s">
        <v>933</v>
      </c>
      <c r="C622" s="171" t="s">
        <v>1650</v>
      </c>
      <c r="D622" s="171" t="s">
        <v>1646</v>
      </c>
      <c r="E622" s="171" t="s">
        <v>217</v>
      </c>
      <c r="F622" s="172" t="s">
        <v>1638</v>
      </c>
      <c r="G622" s="173" t="s">
        <v>1948</v>
      </c>
      <c r="H622" s="50" t="s">
        <v>1783</v>
      </c>
      <c r="I622" s="50" t="s">
        <v>18</v>
      </c>
      <c r="J622" s="133" t="s">
        <v>1772</v>
      </c>
      <c r="K622" s="50" t="s">
        <v>1754</v>
      </c>
      <c r="L622" s="50" t="s">
        <v>1753</v>
      </c>
      <c r="M622" s="133" t="s">
        <v>1752</v>
      </c>
      <c r="N622" s="133" t="s">
        <v>1601</v>
      </c>
      <c r="O622" s="133" t="s">
        <v>1601</v>
      </c>
      <c r="P622" s="133" t="s">
        <v>1601</v>
      </c>
      <c r="Q622" s="133" t="s">
        <v>1755</v>
      </c>
      <c r="R622" s="142" t="s">
        <v>1601</v>
      </c>
      <c r="S622" s="174" t="s">
        <v>1601</v>
      </c>
      <c r="T622" s="175" t="s">
        <v>1754</v>
      </c>
      <c r="U622" s="133" t="s">
        <v>1756</v>
      </c>
      <c r="V622" s="133" t="s">
        <v>1754</v>
      </c>
      <c r="W622" s="133" t="str">
        <f>IF([Access_Indicator2]="Yes","No service",IF([Access_Indicator3]="Available", "Improved",IF([Access_Indicator4]="No", "Limited",IF(AND([Access_Indicator4]="yes", [Access_Indicator5]&lt;=[Access_Indicator6]),"Basic","Limited"))))</f>
        <v>Basic</v>
      </c>
      <c r="X622" s="133" t="str">
        <f>IF([Use_Indicator1]="", "Fill in data", IF([Use_Indicator1]="All", "Improved", IF([Use_Indicator1]="Some", "Basic", IF([Use_Indicator1]="No use", "No Service"))))</f>
        <v>Improved</v>
      </c>
      <c r="Y622" s="134" t="s">
        <v>1601</v>
      </c>
      <c r="Z622" s="134" t="str">
        <f>IF(S622="No data", "No Data", IF([Reliability_Indicator2]="Yes","No Service", IF(S622="Routine", "Improved", IF(S622="Unreliable", "Basic", IF(S622="No O&amp;M", "No service")))))</f>
        <v>No Data</v>
      </c>
      <c r="AA622" s="133" t="str">
        <f>IF([EnvPro_Indicator1]="", "Fill in data", IF([EnvPro_Indicator1]="Significant pollution", "No service", IF(AND([EnvPro_Indicator1]="Not polluting groundwater &amp; not untreated in river", [EnvPro_Indicator2]="No"),"Basic", IF([EnvPro_Indicator2]="Yes", "Improved"))))</f>
        <v>Basic</v>
      </c>
      <c r="AB622" s="134" t="str">
        <f t="shared" si="9"/>
        <v>Basic</v>
      </c>
      <c r="AC622" s="134" t="str">
        <f>IF(OR(San[[#This Row],[Access_SL1]]="No data",San[[#This Row],[Use_SL1]]="No data",San[[#This Row],[Reliability_SL1]]="No data",San[[#This Row],[EnvPro_SL1]]="No data"),"Incomplete", "Complete")</f>
        <v>Incomplete</v>
      </c>
      <c r="AD622" s="176">
        <v>11.267910945205406</v>
      </c>
      <c r="AE622" s="176">
        <v>0</v>
      </c>
      <c r="AF622" s="136">
        <v>3.0116816743733272</v>
      </c>
      <c r="AG622" s="136">
        <v>44.155108972544575</v>
      </c>
      <c r="AH622" s="136" t="s">
        <v>1601</v>
      </c>
      <c r="AW622" s="1">
        <f>IFERROR(VLOOKUP(San[[#This Row],[Access_SL1]],$AS$5:$AT$8,2,FALSE),"Error")</f>
        <v>2</v>
      </c>
      <c r="AX622" s="1">
        <f>IFERROR(VLOOKUP(San[[#This Row],[Use_SL1]],$AS$5:$AT$8,2,FALSE),"Error")</f>
        <v>3</v>
      </c>
      <c r="AY622" s="1" t="str">
        <f>IFERROR(VLOOKUP(San[[#This Row],[Use_SL2]],$AS$5:$AT$8,2,FALSE),"Error")</f>
        <v>Error</v>
      </c>
      <c r="AZ622" s="1" t="str">
        <f>IFERROR(VLOOKUP(San[[#This Row],[Reliability_SL1]],$AS$5:$AT$8,2,FALSE),"Error")</f>
        <v>Error</v>
      </c>
      <c r="BA622" s="1">
        <f>IFERROR(VLOOKUP(San[[#This Row],[EnvPro_SL1]],$AS$5:$AT$8,2,FALSE),"Error")</f>
        <v>2</v>
      </c>
    </row>
    <row r="623" spans="2:53">
      <c r="B623" s="133" t="s">
        <v>934</v>
      </c>
      <c r="C623" s="171" t="s">
        <v>1650</v>
      </c>
      <c r="D623" s="171" t="s">
        <v>1646</v>
      </c>
      <c r="E623" s="171" t="s">
        <v>217</v>
      </c>
      <c r="F623" s="172" t="s">
        <v>1638</v>
      </c>
      <c r="G623" s="173" t="s">
        <v>1972</v>
      </c>
      <c r="H623" s="50" t="s">
        <v>1786</v>
      </c>
      <c r="I623" s="50" t="s">
        <v>18</v>
      </c>
      <c r="J623" s="133" t="s">
        <v>1772</v>
      </c>
      <c r="K623" s="50" t="s">
        <v>1754</v>
      </c>
      <c r="L623" s="50" t="s">
        <v>1753</v>
      </c>
      <c r="M623" s="133" t="s">
        <v>1752</v>
      </c>
      <c r="N623" s="133" t="s">
        <v>1601</v>
      </c>
      <c r="O623" s="133" t="s">
        <v>1601</v>
      </c>
      <c r="P623" s="133" t="s">
        <v>1601</v>
      </c>
      <c r="Q623" s="133" t="s">
        <v>1755</v>
      </c>
      <c r="R623" s="142" t="s">
        <v>1601</v>
      </c>
      <c r="S623" s="174" t="s">
        <v>1601</v>
      </c>
      <c r="T623" s="175" t="s">
        <v>1754</v>
      </c>
      <c r="U623" s="133" t="s">
        <v>1756</v>
      </c>
      <c r="V623" s="133" t="s">
        <v>1754</v>
      </c>
      <c r="W623" s="133" t="str">
        <f>IF([Access_Indicator2]="Yes","No service",IF([Access_Indicator3]="Available", "Improved",IF([Access_Indicator4]="No", "Limited",IF(AND([Access_Indicator4]="yes", [Access_Indicator5]&lt;=[Access_Indicator6]),"Basic","Limited"))))</f>
        <v>Basic</v>
      </c>
      <c r="X623" s="133" t="str">
        <f>IF([Use_Indicator1]="", "Fill in data", IF([Use_Indicator1]="All", "Improved", IF([Use_Indicator1]="Some", "Basic", IF([Use_Indicator1]="No use", "No Service"))))</f>
        <v>Improved</v>
      </c>
      <c r="Y623" s="134" t="s">
        <v>1601</v>
      </c>
      <c r="Z623" s="134" t="str">
        <f>IF(S623="No data", "No Data", IF([Reliability_Indicator2]="Yes","No Service", IF(S623="Routine", "Improved", IF(S623="Unreliable", "Basic", IF(S623="No O&amp;M", "No service")))))</f>
        <v>No Data</v>
      </c>
      <c r="AA623" s="133" t="str">
        <f>IF([EnvPro_Indicator1]="", "Fill in data", IF([EnvPro_Indicator1]="Significant pollution", "No service", IF(AND([EnvPro_Indicator1]="Not polluting groundwater &amp; not untreated in river", [EnvPro_Indicator2]="No"),"Basic", IF([EnvPro_Indicator2]="Yes", "Improved"))))</f>
        <v>Basic</v>
      </c>
      <c r="AB623" s="134" t="str">
        <f t="shared" si="9"/>
        <v>Basic</v>
      </c>
      <c r="AC623" s="134" t="str">
        <f>IF(OR(San[[#This Row],[Access_SL1]]="No data",San[[#This Row],[Use_SL1]]="No data",San[[#This Row],[Reliability_SL1]]="No data",San[[#This Row],[EnvPro_SL1]]="No data"),"Incomplete", "Complete")</f>
        <v>Incomplete</v>
      </c>
      <c r="AD623" s="176">
        <v>11.267910945205406</v>
      </c>
      <c r="AE623" s="176">
        <v>0</v>
      </c>
      <c r="AF623" s="136">
        <v>3.0116816743733272</v>
      </c>
      <c r="AG623" s="136">
        <v>91.989810359467867</v>
      </c>
      <c r="AH623" s="136" t="s">
        <v>1601</v>
      </c>
      <c r="AW623" s="1">
        <f>IFERROR(VLOOKUP(San[[#This Row],[Access_SL1]],$AS$5:$AT$8,2,FALSE),"Error")</f>
        <v>2</v>
      </c>
      <c r="AX623" s="1">
        <f>IFERROR(VLOOKUP(San[[#This Row],[Use_SL1]],$AS$5:$AT$8,2,FALSE),"Error")</f>
        <v>3</v>
      </c>
      <c r="AY623" s="1" t="str">
        <f>IFERROR(VLOOKUP(San[[#This Row],[Use_SL2]],$AS$5:$AT$8,2,FALSE),"Error")</f>
        <v>Error</v>
      </c>
      <c r="AZ623" s="1" t="str">
        <f>IFERROR(VLOOKUP(San[[#This Row],[Reliability_SL1]],$AS$5:$AT$8,2,FALSE),"Error")</f>
        <v>Error</v>
      </c>
      <c r="BA623" s="1">
        <f>IFERROR(VLOOKUP(San[[#This Row],[EnvPro_SL1]],$AS$5:$AT$8,2,FALSE),"Error")</f>
        <v>2</v>
      </c>
    </row>
    <row r="624" spans="2:53">
      <c r="B624" s="133" t="s">
        <v>935</v>
      </c>
      <c r="C624" s="171" t="s">
        <v>1650</v>
      </c>
      <c r="D624" s="171" t="s">
        <v>1646</v>
      </c>
      <c r="E624" s="171" t="s">
        <v>217</v>
      </c>
      <c r="F624" s="172" t="s">
        <v>1638</v>
      </c>
      <c r="G624" s="173" t="s">
        <v>1955</v>
      </c>
      <c r="H624" s="50" t="s">
        <v>1786</v>
      </c>
      <c r="I624" s="50" t="s">
        <v>18</v>
      </c>
      <c r="J624" s="133" t="s">
        <v>1772</v>
      </c>
      <c r="K624" s="50" t="s">
        <v>1754</v>
      </c>
      <c r="L624" s="50" t="s">
        <v>1753</v>
      </c>
      <c r="M624" s="133" t="s">
        <v>1752</v>
      </c>
      <c r="N624" s="133" t="s">
        <v>1601</v>
      </c>
      <c r="O624" s="133" t="s">
        <v>1601</v>
      </c>
      <c r="P624" s="133" t="s">
        <v>1601</v>
      </c>
      <c r="Q624" s="133" t="s">
        <v>1755</v>
      </c>
      <c r="R624" s="142" t="s">
        <v>1601</v>
      </c>
      <c r="S624" s="174" t="s">
        <v>1601</v>
      </c>
      <c r="T624" s="175" t="s">
        <v>1754</v>
      </c>
      <c r="U624" s="133" t="s">
        <v>1756</v>
      </c>
      <c r="V624" s="133" t="s">
        <v>1754</v>
      </c>
      <c r="W624" s="133" t="str">
        <f>IF([Access_Indicator2]="Yes","No service",IF([Access_Indicator3]="Available", "Improved",IF([Access_Indicator4]="No", "Limited",IF(AND([Access_Indicator4]="yes", [Access_Indicator5]&lt;=[Access_Indicator6]),"Basic","Limited"))))</f>
        <v>Basic</v>
      </c>
      <c r="X624" s="133" t="str">
        <f>IF([Use_Indicator1]="", "Fill in data", IF([Use_Indicator1]="All", "Improved", IF([Use_Indicator1]="Some", "Basic", IF([Use_Indicator1]="No use", "No Service"))))</f>
        <v>Improved</v>
      </c>
      <c r="Y624" s="134" t="s">
        <v>1601</v>
      </c>
      <c r="Z624" s="134" t="str">
        <f>IF(S624="No data", "No Data", IF([Reliability_Indicator2]="Yes","No Service", IF(S624="Routine", "Improved", IF(S624="Unreliable", "Basic", IF(S624="No O&amp;M", "No service")))))</f>
        <v>No Data</v>
      </c>
      <c r="AA624" s="133" t="str">
        <f>IF([EnvPro_Indicator1]="", "Fill in data", IF([EnvPro_Indicator1]="Significant pollution", "No service", IF(AND([EnvPro_Indicator1]="Not polluting groundwater &amp; not untreated in river", [EnvPro_Indicator2]="No"),"Basic", IF([EnvPro_Indicator2]="Yes", "Improved"))))</f>
        <v>Basic</v>
      </c>
      <c r="AB624" s="134" t="str">
        <f t="shared" si="9"/>
        <v>Basic</v>
      </c>
      <c r="AC624" s="134" t="str">
        <f>IF(OR(San[[#This Row],[Access_SL1]]="No data",San[[#This Row],[Use_SL1]]="No data",San[[#This Row],[Reliability_SL1]]="No data",San[[#This Row],[EnvPro_SL1]]="No data"),"Incomplete", "Complete")</f>
        <v>Incomplete</v>
      </c>
      <c r="AD624" s="176">
        <v>11.267910945205406</v>
      </c>
      <c r="AE624" s="176">
        <v>0</v>
      </c>
      <c r="AF624" s="136">
        <v>3.0116816743733272</v>
      </c>
      <c r="AG624" s="136">
        <v>40.475516558165872</v>
      </c>
      <c r="AH624" s="136" t="s">
        <v>1601</v>
      </c>
      <c r="AW624" s="1">
        <f>IFERROR(VLOOKUP(San[[#This Row],[Access_SL1]],$AS$5:$AT$8,2,FALSE),"Error")</f>
        <v>2</v>
      </c>
      <c r="AX624" s="1">
        <f>IFERROR(VLOOKUP(San[[#This Row],[Use_SL1]],$AS$5:$AT$8,2,FALSE),"Error")</f>
        <v>3</v>
      </c>
      <c r="AY624" s="1" t="str">
        <f>IFERROR(VLOOKUP(San[[#This Row],[Use_SL2]],$AS$5:$AT$8,2,FALSE),"Error")</f>
        <v>Error</v>
      </c>
      <c r="AZ624" s="1" t="str">
        <f>IFERROR(VLOOKUP(San[[#This Row],[Reliability_SL1]],$AS$5:$AT$8,2,FALSE),"Error")</f>
        <v>Error</v>
      </c>
      <c r="BA624" s="1">
        <f>IFERROR(VLOOKUP(San[[#This Row],[EnvPro_SL1]],$AS$5:$AT$8,2,FALSE),"Error")</f>
        <v>2</v>
      </c>
    </row>
    <row r="625" spans="2:53">
      <c r="B625" s="133" t="s">
        <v>936</v>
      </c>
      <c r="C625" s="171" t="s">
        <v>1650</v>
      </c>
      <c r="D625" s="171" t="s">
        <v>1646</v>
      </c>
      <c r="E625" s="171" t="s">
        <v>217</v>
      </c>
      <c r="F625" s="172" t="s">
        <v>1638</v>
      </c>
      <c r="G625" s="173" t="s">
        <v>1995</v>
      </c>
      <c r="H625" s="50" t="s">
        <v>1783</v>
      </c>
      <c r="I625" s="50" t="s">
        <v>18</v>
      </c>
      <c r="J625" s="133" t="s">
        <v>1772</v>
      </c>
      <c r="K625" s="50" t="s">
        <v>1754</v>
      </c>
      <c r="L625" s="50" t="s">
        <v>1753</v>
      </c>
      <c r="M625" s="133" t="s">
        <v>1752</v>
      </c>
      <c r="N625" s="133" t="s">
        <v>1601</v>
      </c>
      <c r="O625" s="133" t="s">
        <v>1601</v>
      </c>
      <c r="P625" s="133" t="s">
        <v>1601</v>
      </c>
      <c r="Q625" s="133" t="s">
        <v>1755</v>
      </c>
      <c r="R625" s="142" t="s">
        <v>1601</v>
      </c>
      <c r="S625" s="174" t="s">
        <v>1601</v>
      </c>
      <c r="T625" s="175" t="s">
        <v>1754</v>
      </c>
      <c r="U625" s="133" t="s">
        <v>1756</v>
      </c>
      <c r="V625" s="133" t="s">
        <v>1754</v>
      </c>
      <c r="W625" s="133" t="str">
        <f>IF([Access_Indicator2]="Yes","No service",IF([Access_Indicator3]="Available", "Improved",IF([Access_Indicator4]="No", "Limited",IF(AND([Access_Indicator4]="yes", [Access_Indicator5]&lt;=[Access_Indicator6]),"Basic","Limited"))))</f>
        <v>Basic</v>
      </c>
      <c r="X625" s="133" t="str">
        <f>IF([Use_Indicator1]="", "Fill in data", IF([Use_Indicator1]="All", "Improved", IF([Use_Indicator1]="Some", "Basic", IF([Use_Indicator1]="No use", "No Service"))))</f>
        <v>Improved</v>
      </c>
      <c r="Y625" s="134" t="s">
        <v>1601</v>
      </c>
      <c r="Z625" s="134" t="str">
        <f>IF(S625="No data", "No Data", IF([Reliability_Indicator2]="Yes","No Service", IF(S625="Routine", "Improved", IF(S625="Unreliable", "Basic", IF(S625="No O&amp;M", "No service")))))</f>
        <v>No Data</v>
      </c>
      <c r="AA625" s="133" t="str">
        <f>IF([EnvPro_Indicator1]="", "Fill in data", IF([EnvPro_Indicator1]="Significant pollution", "No service", IF(AND([EnvPro_Indicator1]="Not polluting groundwater &amp; not untreated in river", [EnvPro_Indicator2]="No"),"Basic", IF([EnvPro_Indicator2]="Yes", "Improved"))))</f>
        <v>Basic</v>
      </c>
      <c r="AB625" s="134" t="str">
        <f t="shared" si="9"/>
        <v>Basic</v>
      </c>
      <c r="AC625" s="134" t="str">
        <f>IF(OR(San[[#This Row],[Access_SL1]]="No data",San[[#This Row],[Use_SL1]]="No data",San[[#This Row],[Reliability_SL1]]="No data",San[[#This Row],[EnvPro_SL1]]="No data"),"Incomplete", "Complete")</f>
        <v>Incomplete</v>
      </c>
      <c r="AD625" s="176">
        <v>11.267910945205406</v>
      </c>
      <c r="AE625" s="176">
        <v>0</v>
      </c>
      <c r="AF625" s="136">
        <v>3.0116816743733272</v>
      </c>
      <c r="AG625" s="136">
        <v>99.348995188225302</v>
      </c>
      <c r="AH625" s="136" t="s">
        <v>1601</v>
      </c>
      <c r="AW625" s="1">
        <f>IFERROR(VLOOKUP(San[[#This Row],[Access_SL1]],$AS$5:$AT$8,2,FALSE),"Error")</f>
        <v>2</v>
      </c>
      <c r="AX625" s="1">
        <f>IFERROR(VLOOKUP(San[[#This Row],[Use_SL1]],$AS$5:$AT$8,2,FALSE),"Error")</f>
        <v>3</v>
      </c>
      <c r="AY625" s="1" t="str">
        <f>IFERROR(VLOOKUP(San[[#This Row],[Use_SL2]],$AS$5:$AT$8,2,FALSE),"Error")</f>
        <v>Error</v>
      </c>
      <c r="AZ625" s="1" t="str">
        <f>IFERROR(VLOOKUP(San[[#This Row],[Reliability_SL1]],$AS$5:$AT$8,2,FALSE),"Error")</f>
        <v>Error</v>
      </c>
      <c r="BA625" s="1">
        <f>IFERROR(VLOOKUP(San[[#This Row],[EnvPro_SL1]],$AS$5:$AT$8,2,FALSE),"Error")</f>
        <v>2</v>
      </c>
    </row>
    <row r="626" spans="2:53">
      <c r="B626" s="133" t="s">
        <v>937</v>
      </c>
      <c r="C626" s="171" t="s">
        <v>1650</v>
      </c>
      <c r="D626" s="171" t="s">
        <v>1646</v>
      </c>
      <c r="E626" s="171" t="s">
        <v>217</v>
      </c>
      <c r="F626" s="172" t="s">
        <v>1638</v>
      </c>
      <c r="G626" s="173" t="s">
        <v>2001</v>
      </c>
      <c r="H626" s="50" t="s">
        <v>1783</v>
      </c>
      <c r="I626" s="50" t="s">
        <v>18</v>
      </c>
      <c r="J626" s="133" t="s">
        <v>1772</v>
      </c>
      <c r="K626" s="50" t="s">
        <v>1754</v>
      </c>
      <c r="L626" s="50" t="s">
        <v>1753</v>
      </c>
      <c r="M626" s="133" t="s">
        <v>1752</v>
      </c>
      <c r="N626" s="133" t="s">
        <v>1601</v>
      </c>
      <c r="O626" s="133" t="s">
        <v>1601</v>
      </c>
      <c r="P626" s="133" t="s">
        <v>1601</v>
      </c>
      <c r="Q626" s="133" t="s">
        <v>1755</v>
      </c>
      <c r="R626" s="142" t="s">
        <v>1601</v>
      </c>
      <c r="S626" s="174" t="s">
        <v>1601</v>
      </c>
      <c r="T626" s="175" t="s">
        <v>1754</v>
      </c>
      <c r="U626" s="133" t="s">
        <v>1756</v>
      </c>
      <c r="V626" s="133" t="s">
        <v>1754</v>
      </c>
      <c r="W626" s="133" t="str">
        <f>IF([Access_Indicator2]="Yes","No service",IF([Access_Indicator3]="Available", "Improved",IF([Access_Indicator4]="No", "Limited",IF(AND([Access_Indicator4]="yes", [Access_Indicator5]&lt;=[Access_Indicator6]),"Basic","Limited"))))</f>
        <v>Basic</v>
      </c>
      <c r="X626" s="133" t="str">
        <f>IF([Use_Indicator1]="", "Fill in data", IF([Use_Indicator1]="All", "Improved", IF([Use_Indicator1]="Some", "Basic", IF([Use_Indicator1]="No use", "No Service"))))</f>
        <v>Improved</v>
      </c>
      <c r="Y626" s="134" t="s">
        <v>1601</v>
      </c>
      <c r="Z626" s="134" t="str">
        <f>IF(S626="No data", "No Data", IF([Reliability_Indicator2]="Yes","No Service", IF(S626="Routine", "Improved", IF(S626="Unreliable", "Basic", IF(S626="No O&amp;M", "No service")))))</f>
        <v>No Data</v>
      </c>
      <c r="AA626" s="133" t="str">
        <f>IF([EnvPro_Indicator1]="", "Fill in data", IF([EnvPro_Indicator1]="Significant pollution", "No service", IF(AND([EnvPro_Indicator1]="Not polluting groundwater &amp; not untreated in river", [EnvPro_Indicator2]="No"),"Basic", IF([EnvPro_Indicator2]="Yes", "Improved"))))</f>
        <v>Basic</v>
      </c>
      <c r="AB626" s="134" t="str">
        <f t="shared" si="9"/>
        <v>Basic</v>
      </c>
      <c r="AC626" s="134" t="str">
        <f>IF(OR(San[[#This Row],[Access_SL1]]="No data",San[[#This Row],[Use_SL1]]="No data",San[[#This Row],[Reliability_SL1]]="No data",San[[#This Row],[EnvPro_SL1]]="No data"),"Incomplete", "Complete")</f>
        <v>Incomplete</v>
      </c>
      <c r="AD626" s="176">
        <v>11.267910945205406</v>
      </c>
      <c r="AE626" s="176">
        <v>0</v>
      </c>
      <c r="AF626" s="136">
        <v>3.0116816743733272</v>
      </c>
      <c r="AG626" s="136">
        <v>29.436739315029719</v>
      </c>
      <c r="AH626" s="136" t="s">
        <v>1601</v>
      </c>
      <c r="AW626" s="1">
        <f>IFERROR(VLOOKUP(San[[#This Row],[Access_SL1]],$AS$5:$AT$8,2,FALSE),"Error")</f>
        <v>2</v>
      </c>
      <c r="AX626" s="1">
        <f>IFERROR(VLOOKUP(San[[#This Row],[Use_SL1]],$AS$5:$AT$8,2,FALSE),"Error")</f>
        <v>3</v>
      </c>
      <c r="AY626" s="1" t="str">
        <f>IFERROR(VLOOKUP(San[[#This Row],[Use_SL2]],$AS$5:$AT$8,2,FALSE),"Error")</f>
        <v>Error</v>
      </c>
      <c r="AZ626" s="1" t="str">
        <f>IFERROR(VLOOKUP(San[[#This Row],[Reliability_SL1]],$AS$5:$AT$8,2,FALSE),"Error")</f>
        <v>Error</v>
      </c>
      <c r="BA626" s="1">
        <f>IFERROR(VLOOKUP(San[[#This Row],[EnvPro_SL1]],$AS$5:$AT$8,2,FALSE),"Error")</f>
        <v>2</v>
      </c>
    </row>
    <row r="627" spans="2:53">
      <c r="B627" s="133" t="s">
        <v>938</v>
      </c>
      <c r="C627" s="171" t="s">
        <v>1650</v>
      </c>
      <c r="D627" s="171" t="s">
        <v>1646</v>
      </c>
      <c r="E627" s="171" t="s">
        <v>217</v>
      </c>
      <c r="F627" s="172" t="s">
        <v>1638</v>
      </c>
      <c r="G627" s="173" t="s">
        <v>1927</v>
      </c>
      <c r="H627" s="50" t="s">
        <v>1783</v>
      </c>
      <c r="I627" s="50" t="s">
        <v>18</v>
      </c>
      <c r="J627" s="133" t="s">
        <v>1772</v>
      </c>
      <c r="K627" s="50" t="s">
        <v>1754</v>
      </c>
      <c r="L627" s="50" t="s">
        <v>1753</v>
      </c>
      <c r="M627" s="133" t="s">
        <v>1752</v>
      </c>
      <c r="N627" s="133" t="s">
        <v>1601</v>
      </c>
      <c r="O627" s="133" t="s">
        <v>1601</v>
      </c>
      <c r="P627" s="133" t="s">
        <v>1601</v>
      </c>
      <c r="Q627" s="133" t="s">
        <v>1755</v>
      </c>
      <c r="R627" s="142" t="s">
        <v>1601</v>
      </c>
      <c r="S627" s="174" t="s">
        <v>1601</v>
      </c>
      <c r="T627" s="175" t="s">
        <v>1752</v>
      </c>
      <c r="U627" s="133" t="s">
        <v>1756</v>
      </c>
      <c r="V627" s="133" t="s">
        <v>1754</v>
      </c>
      <c r="W627" s="133" t="str">
        <f>IF([Access_Indicator2]="Yes","No service",IF([Access_Indicator3]="Available", "Improved",IF([Access_Indicator4]="No", "Limited",IF(AND([Access_Indicator4]="yes", [Access_Indicator5]&lt;=[Access_Indicator6]),"Basic","Limited"))))</f>
        <v>Basic</v>
      </c>
      <c r="X627" s="133" t="str">
        <f>IF([Use_Indicator1]="", "Fill in data", IF([Use_Indicator1]="All", "Improved", IF([Use_Indicator1]="Some", "Basic", IF([Use_Indicator1]="No use", "No Service"))))</f>
        <v>Improved</v>
      </c>
      <c r="Y627" s="134" t="s">
        <v>1601</v>
      </c>
      <c r="Z627" s="134" t="str">
        <f>IF(S627="No data", "No Data", IF([Reliability_Indicator2]="Yes","No Service", IF(S627="Routine", "Improved", IF(S627="Unreliable", "Basic", IF(S627="No O&amp;M", "No service")))))</f>
        <v>No Data</v>
      </c>
      <c r="AA627" s="133" t="str">
        <f>IF([EnvPro_Indicator1]="", "Fill in data", IF([EnvPro_Indicator1]="Significant pollution", "No service", IF(AND([EnvPro_Indicator1]="Not polluting groundwater &amp; not untreated in river", [EnvPro_Indicator2]="No"),"Basic", IF([EnvPro_Indicator2]="Yes", "Improved"))))</f>
        <v>Basic</v>
      </c>
      <c r="AB627" s="134" t="str">
        <f t="shared" si="9"/>
        <v>Basic</v>
      </c>
      <c r="AC627" s="134" t="str">
        <f>IF(OR(San[[#This Row],[Access_SL1]]="No data",San[[#This Row],[Use_SL1]]="No data",San[[#This Row],[Reliability_SL1]]="No data",San[[#This Row],[EnvPro_SL1]]="No data"),"Incomplete", "Complete")</f>
        <v>Incomplete</v>
      </c>
      <c r="AD627" s="176">
        <v>11.267910945205406</v>
      </c>
      <c r="AE627" s="176">
        <v>0</v>
      </c>
      <c r="AF627" s="136">
        <v>3.0116816743733272</v>
      </c>
      <c r="AG627" s="136">
        <v>110.38777243136146</v>
      </c>
      <c r="AH627" s="136" t="s">
        <v>1601</v>
      </c>
      <c r="AW627" s="1">
        <f>IFERROR(VLOOKUP(San[[#This Row],[Access_SL1]],$AS$5:$AT$8,2,FALSE),"Error")</f>
        <v>2</v>
      </c>
      <c r="AX627" s="1">
        <f>IFERROR(VLOOKUP(San[[#This Row],[Use_SL1]],$AS$5:$AT$8,2,FALSE),"Error")</f>
        <v>3</v>
      </c>
      <c r="AY627" s="1" t="str">
        <f>IFERROR(VLOOKUP(San[[#This Row],[Use_SL2]],$AS$5:$AT$8,2,FALSE),"Error")</f>
        <v>Error</v>
      </c>
      <c r="AZ627" s="1" t="str">
        <f>IFERROR(VLOOKUP(San[[#This Row],[Reliability_SL1]],$AS$5:$AT$8,2,FALSE),"Error")</f>
        <v>Error</v>
      </c>
      <c r="BA627" s="1">
        <f>IFERROR(VLOOKUP(San[[#This Row],[EnvPro_SL1]],$AS$5:$AT$8,2,FALSE),"Error")</f>
        <v>2</v>
      </c>
    </row>
    <row r="628" spans="2:53">
      <c r="B628" s="133" t="s">
        <v>939</v>
      </c>
      <c r="C628" s="171" t="s">
        <v>1650</v>
      </c>
      <c r="D628" s="171" t="s">
        <v>1646</v>
      </c>
      <c r="E628" s="171" t="s">
        <v>217</v>
      </c>
      <c r="F628" s="172" t="s">
        <v>1638</v>
      </c>
      <c r="G628" s="173" t="s">
        <v>2030</v>
      </c>
      <c r="H628" s="50" t="s">
        <v>1783</v>
      </c>
      <c r="I628" s="50" t="s">
        <v>18</v>
      </c>
      <c r="J628" s="133" t="s">
        <v>1772</v>
      </c>
      <c r="K628" s="50" t="s">
        <v>1754</v>
      </c>
      <c r="L628" s="50" t="s">
        <v>1753</v>
      </c>
      <c r="M628" s="133" t="s">
        <v>1752</v>
      </c>
      <c r="N628" s="133" t="s">
        <v>1601</v>
      </c>
      <c r="O628" s="133" t="s">
        <v>1601</v>
      </c>
      <c r="P628" s="133" t="s">
        <v>1601</v>
      </c>
      <c r="Q628" s="133" t="s">
        <v>1755</v>
      </c>
      <c r="R628" s="142" t="s">
        <v>1601</v>
      </c>
      <c r="S628" s="174" t="s">
        <v>1601</v>
      </c>
      <c r="T628" s="175" t="s">
        <v>1752</v>
      </c>
      <c r="U628" s="133" t="s">
        <v>1756</v>
      </c>
      <c r="V628" s="133" t="s">
        <v>1754</v>
      </c>
      <c r="W628" s="133" t="str">
        <f>IF([Access_Indicator2]="Yes","No service",IF([Access_Indicator3]="Available", "Improved",IF([Access_Indicator4]="No", "Limited",IF(AND([Access_Indicator4]="yes", [Access_Indicator5]&lt;=[Access_Indicator6]),"Basic","Limited"))))</f>
        <v>Basic</v>
      </c>
      <c r="X628" s="133" t="str">
        <f>IF([Use_Indicator1]="", "Fill in data", IF([Use_Indicator1]="All", "Improved", IF([Use_Indicator1]="Some", "Basic", IF([Use_Indicator1]="No use", "No Service"))))</f>
        <v>Improved</v>
      </c>
      <c r="Y628" s="134" t="s">
        <v>1601</v>
      </c>
      <c r="Z628" s="134" t="str">
        <f>IF(S628="No data", "No Data", IF([Reliability_Indicator2]="Yes","No Service", IF(S628="Routine", "Improved", IF(S628="Unreliable", "Basic", IF(S628="No O&amp;M", "No service")))))</f>
        <v>No Data</v>
      </c>
      <c r="AA628" s="133" t="str">
        <f>IF([EnvPro_Indicator1]="", "Fill in data", IF([EnvPro_Indicator1]="Significant pollution", "No service", IF(AND([EnvPro_Indicator1]="Not polluting groundwater &amp; not untreated in river", [EnvPro_Indicator2]="No"),"Basic", IF([EnvPro_Indicator2]="Yes", "Improved"))))</f>
        <v>Basic</v>
      </c>
      <c r="AB628" s="134" t="str">
        <f t="shared" si="9"/>
        <v>Basic</v>
      </c>
      <c r="AC628" s="134" t="str">
        <f>IF(OR(San[[#This Row],[Access_SL1]]="No data",San[[#This Row],[Use_SL1]]="No data",San[[#This Row],[Reliability_SL1]]="No data",San[[#This Row],[EnvPro_SL1]]="No data"),"Incomplete", "Complete")</f>
        <v>Incomplete</v>
      </c>
      <c r="AD628" s="176">
        <v>11.267910945205406</v>
      </c>
      <c r="AE628" s="176">
        <v>0</v>
      </c>
      <c r="AF628" s="136">
        <v>3.0116816743733272</v>
      </c>
      <c r="AG628" s="136">
        <v>69.912255873195591</v>
      </c>
      <c r="AH628" s="136" t="s">
        <v>1601</v>
      </c>
      <c r="AW628" s="1">
        <f>IFERROR(VLOOKUP(San[[#This Row],[Access_SL1]],$AS$5:$AT$8,2,FALSE),"Error")</f>
        <v>2</v>
      </c>
      <c r="AX628" s="1">
        <f>IFERROR(VLOOKUP(San[[#This Row],[Use_SL1]],$AS$5:$AT$8,2,FALSE),"Error")</f>
        <v>3</v>
      </c>
      <c r="AY628" s="1" t="str">
        <f>IFERROR(VLOOKUP(San[[#This Row],[Use_SL2]],$AS$5:$AT$8,2,FALSE),"Error")</f>
        <v>Error</v>
      </c>
      <c r="AZ628" s="1" t="str">
        <f>IFERROR(VLOOKUP(San[[#This Row],[Reliability_SL1]],$AS$5:$AT$8,2,FALSE),"Error")</f>
        <v>Error</v>
      </c>
      <c r="BA628" s="1">
        <f>IFERROR(VLOOKUP(San[[#This Row],[EnvPro_SL1]],$AS$5:$AT$8,2,FALSE),"Error")</f>
        <v>2</v>
      </c>
    </row>
    <row r="629" spans="2:53">
      <c r="B629" s="133" t="s">
        <v>940</v>
      </c>
      <c r="C629" s="171" t="s">
        <v>1650</v>
      </c>
      <c r="D629" s="171" t="s">
        <v>1646</v>
      </c>
      <c r="E629" s="171" t="s">
        <v>217</v>
      </c>
      <c r="F629" s="172" t="s">
        <v>1638</v>
      </c>
      <c r="G629" s="173" t="s">
        <v>2031</v>
      </c>
      <c r="H629" s="50" t="s">
        <v>1783</v>
      </c>
      <c r="I629" s="50" t="s">
        <v>18</v>
      </c>
      <c r="J629" s="133" t="s">
        <v>1772</v>
      </c>
      <c r="K629" s="50" t="s">
        <v>1754</v>
      </c>
      <c r="L629" s="50" t="s">
        <v>1753</v>
      </c>
      <c r="M629" s="133" t="s">
        <v>1752</v>
      </c>
      <c r="N629" s="133" t="s">
        <v>1601</v>
      </c>
      <c r="O629" s="133" t="s">
        <v>1601</v>
      </c>
      <c r="P629" s="133" t="s">
        <v>1601</v>
      </c>
      <c r="Q629" s="133" t="s">
        <v>1755</v>
      </c>
      <c r="R629" s="142" t="s">
        <v>1601</v>
      </c>
      <c r="S629" s="174" t="s">
        <v>1601</v>
      </c>
      <c r="T629" s="175" t="s">
        <v>1752</v>
      </c>
      <c r="U629" s="133" t="s">
        <v>1756</v>
      </c>
      <c r="V629" s="133" t="s">
        <v>1754</v>
      </c>
      <c r="W629" s="133" t="str">
        <f>IF([Access_Indicator2]="Yes","No service",IF([Access_Indicator3]="Available", "Improved",IF([Access_Indicator4]="No", "Limited",IF(AND([Access_Indicator4]="yes", [Access_Indicator5]&lt;=[Access_Indicator6]),"Basic","Limited"))))</f>
        <v>Basic</v>
      </c>
      <c r="X629" s="133" t="str">
        <f>IF([Use_Indicator1]="", "Fill in data", IF([Use_Indicator1]="All", "Improved", IF([Use_Indicator1]="Some", "Basic", IF([Use_Indicator1]="No use", "No Service"))))</f>
        <v>Improved</v>
      </c>
      <c r="Y629" s="134" t="s">
        <v>1601</v>
      </c>
      <c r="Z629" s="134" t="str">
        <f>IF(S629="No data", "No Data", IF([Reliability_Indicator2]="Yes","No Service", IF(S629="Routine", "Improved", IF(S629="Unreliable", "Basic", IF(S629="No O&amp;M", "No service")))))</f>
        <v>No Data</v>
      </c>
      <c r="AA629" s="133" t="str">
        <f>IF([EnvPro_Indicator1]="", "Fill in data", IF([EnvPro_Indicator1]="Significant pollution", "No service", IF(AND([EnvPro_Indicator1]="Not polluting groundwater &amp; not untreated in river", [EnvPro_Indicator2]="No"),"Basic", IF([EnvPro_Indicator2]="Yes", "Improved"))))</f>
        <v>Basic</v>
      </c>
      <c r="AB629" s="134" t="str">
        <f t="shared" si="9"/>
        <v>Basic</v>
      </c>
      <c r="AC629" s="134" t="str">
        <f>IF(OR(San[[#This Row],[Access_SL1]]="No data",San[[#This Row],[Use_SL1]]="No data",San[[#This Row],[Reliability_SL1]]="No data",San[[#This Row],[EnvPro_SL1]]="No data"),"Incomplete", "Complete")</f>
        <v>Incomplete</v>
      </c>
      <c r="AD629" s="176">
        <v>11.267910945205406</v>
      </c>
      <c r="AE629" s="176">
        <v>0</v>
      </c>
      <c r="AF629" s="136">
        <v>3.0116816743733272</v>
      </c>
      <c r="AG629" s="136">
        <v>91.989810359467867</v>
      </c>
      <c r="AH629" s="136" t="s">
        <v>1601</v>
      </c>
      <c r="AW629" s="1">
        <f>IFERROR(VLOOKUP(San[[#This Row],[Access_SL1]],$AS$5:$AT$8,2,FALSE),"Error")</f>
        <v>2</v>
      </c>
      <c r="AX629" s="1">
        <f>IFERROR(VLOOKUP(San[[#This Row],[Use_SL1]],$AS$5:$AT$8,2,FALSE),"Error")</f>
        <v>3</v>
      </c>
      <c r="AY629" s="1" t="str">
        <f>IFERROR(VLOOKUP(San[[#This Row],[Use_SL2]],$AS$5:$AT$8,2,FALSE),"Error")</f>
        <v>Error</v>
      </c>
      <c r="AZ629" s="1" t="str">
        <f>IFERROR(VLOOKUP(San[[#This Row],[Reliability_SL1]],$AS$5:$AT$8,2,FALSE),"Error")</f>
        <v>Error</v>
      </c>
      <c r="BA629" s="1">
        <f>IFERROR(VLOOKUP(San[[#This Row],[EnvPro_SL1]],$AS$5:$AT$8,2,FALSE),"Error")</f>
        <v>2</v>
      </c>
    </row>
    <row r="630" spans="2:53">
      <c r="B630" s="133" t="s">
        <v>941</v>
      </c>
      <c r="C630" s="171" t="s">
        <v>1650</v>
      </c>
      <c r="D630" s="171" t="s">
        <v>1646</v>
      </c>
      <c r="E630" s="171" t="s">
        <v>217</v>
      </c>
      <c r="F630" s="172" t="s">
        <v>1638</v>
      </c>
      <c r="G630" s="173" t="s">
        <v>2032</v>
      </c>
      <c r="H630" s="50" t="s">
        <v>1786</v>
      </c>
      <c r="I630" s="50" t="s">
        <v>18</v>
      </c>
      <c r="J630" s="133" t="s">
        <v>1751</v>
      </c>
      <c r="K630" s="50" t="s">
        <v>1752</v>
      </c>
      <c r="L630" s="50" t="s">
        <v>1753</v>
      </c>
      <c r="M630" s="133" t="s">
        <v>1754</v>
      </c>
      <c r="N630" s="133" t="s">
        <v>1601</v>
      </c>
      <c r="O630" s="133" t="s">
        <v>1601</v>
      </c>
      <c r="P630" s="133" t="s">
        <v>1601</v>
      </c>
      <c r="Q630" s="133" t="s">
        <v>1755</v>
      </c>
      <c r="R630" s="142" t="s">
        <v>1601</v>
      </c>
      <c r="S630" s="174" t="s">
        <v>1601</v>
      </c>
      <c r="T630" s="175" t="s">
        <v>1601</v>
      </c>
      <c r="U630" s="133" t="s">
        <v>1756</v>
      </c>
      <c r="V630" s="133" t="s">
        <v>1754</v>
      </c>
      <c r="W630" s="133" t="str">
        <f>IF([Access_Indicator2]="Yes","No service",IF([Access_Indicator3]="Available", "Improved",IF([Access_Indicator4]="No", "Limited",IF(AND([Access_Indicator4]="yes", [Access_Indicator5]&lt;=[Access_Indicator6]),"Basic","Limited"))))</f>
        <v>No service</v>
      </c>
      <c r="X630" s="133" t="str">
        <f>IF([Use_Indicator1]="", "Fill in data", IF([Use_Indicator1]="All", "Improved", IF([Use_Indicator1]="Some", "Basic", IF([Use_Indicator1]="No use", "No Service"))))</f>
        <v>Improved</v>
      </c>
      <c r="Y630" s="134" t="s">
        <v>1601</v>
      </c>
      <c r="Z630" s="134" t="str">
        <f>IF(S630="No data", "No Data", IF([Reliability_Indicator2]="Yes","No Service", IF(S630="Routine", "Improved", IF(S630="Unreliable", "Basic", IF(S630="No O&amp;M", "No service")))))</f>
        <v>No Data</v>
      </c>
      <c r="AA630" s="133" t="str">
        <f>IF([EnvPro_Indicator1]="", "Fill in data", IF([EnvPro_Indicator1]="Significant pollution", "No service", IF(AND([EnvPro_Indicator1]="Not polluting groundwater &amp; not untreated in river", [EnvPro_Indicator2]="No"),"Basic", IF([EnvPro_Indicator2]="Yes", "Improved"))))</f>
        <v>Basic</v>
      </c>
      <c r="AB630" s="134" t="str">
        <f t="shared" si="9"/>
        <v>No Service</v>
      </c>
      <c r="AC630" s="134" t="str">
        <f>IF(OR(San[[#This Row],[Access_SL1]]="No data",San[[#This Row],[Use_SL1]]="No data",San[[#This Row],[Reliability_SL1]]="No data",San[[#This Row],[EnvPro_SL1]]="No data"),"Incomplete", "Complete")</f>
        <v>Incomplete</v>
      </c>
      <c r="AD630" s="176">
        <v>11.267910945205406</v>
      </c>
      <c r="AE630" s="176">
        <v>0</v>
      </c>
      <c r="AF630" s="136">
        <v>3.0116816743733272</v>
      </c>
      <c r="AG630" s="136">
        <v>183.97962071893573</v>
      </c>
      <c r="AH630" s="136" t="s">
        <v>1601</v>
      </c>
      <c r="AW630" s="1">
        <f>IFERROR(VLOOKUP(San[[#This Row],[Access_SL1]],$AS$5:$AT$8,2,FALSE),"Error")</f>
        <v>0</v>
      </c>
      <c r="AX630" s="1">
        <f>IFERROR(VLOOKUP(San[[#This Row],[Use_SL1]],$AS$5:$AT$8,2,FALSE),"Error")</f>
        <v>3</v>
      </c>
      <c r="AY630" s="1" t="str">
        <f>IFERROR(VLOOKUP(San[[#This Row],[Use_SL2]],$AS$5:$AT$8,2,FALSE),"Error")</f>
        <v>Error</v>
      </c>
      <c r="AZ630" s="1" t="str">
        <f>IFERROR(VLOOKUP(San[[#This Row],[Reliability_SL1]],$AS$5:$AT$8,2,FALSE),"Error")</f>
        <v>Error</v>
      </c>
      <c r="BA630" s="1">
        <f>IFERROR(VLOOKUP(San[[#This Row],[EnvPro_SL1]],$AS$5:$AT$8,2,FALSE),"Error")</f>
        <v>2</v>
      </c>
    </row>
    <row r="631" spans="2:53">
      <c r="B631" s="133" t="s">
        <v>942</v>
      </c>
      <c r="C631" s="171" t="s">
        <v>1650</v>
      </c>
      <c r="D631" s="171" t="s">
        <v>1646</v>
      </c>
      <c r="E631" s="171" t="s">
        <v>217</v>
      </c>
      <c r="F631" s="172" t="s">
        <v>1638</v>
      </c>
      <c r="G631" s="173" t="s">
        <v>1933</v>
      </c>
      <c r="H631" s="50" t="s">
        <v>1783</v>
      </c>
      <c r="I631" s="50" t="s">
        <v>18</v>
      </c>
      <c r="J631" s="133" t="s">
        <v>1772</v>
      </c>
      <c r="K631" s="50" t="s">
        <v>1754</v>
      </c>
      <c r="L631" s="50" t="s">
        <v>1753</v>
      </c>
      <c r="M631" s="133" t="s">
        <v>1752</v>
      </c>
      <c r="N631" s="133" t="s">
        <v>1601</v>
      </c>
      <c r="O631" s="133" t="s">
        <v>1601</v>
      </c>
      <c r="P631" s="133" t="s">
        <v>1601</v>
      </c>
      <c r="Q631" s="133" t="s">
        <v>1755</v>
      </c>
      <c r="R631" s="142" t="s">
        <v>1601</v>
      </c>
      <c r="S631" s="174" t="s">
        <v>1601</v>
      </c>
      <c r="T631" s="175" t="s">
        <v>1752</v>
      </c>
      <c r="U631" s="133" t="s">
        <v>1756</v>
      </c>
      <c r="V631" s="133" t="s">
        <v>1754</v>
      </c>
      <c r="W631" s="133" t="str">
        <f>IF([Access_Indicator2]="Yes","No service",IF([Access_Indicator3]="Available", "Improved",IF([Access_Indicator4]="No", "Limited",IF(AND([Access_Indicator4]="yes", [Access_Indicator5]&lt;=[Access_Indicator6]),"Basic","Limited"))))</f>
        <v>Basic</v>
      </c>
      <c r="X631" s="133" t="str">
        <f>IF([Use_Indicator1]="", "Fill in data", IF([Use_Indicator1]="All", "Improved", IF([Use_Indicator1]="Some", "Basic", IF([Use_Indicator1]="No use", "No Service"))))</f>
        <v>Improved</v>
      </c>
      <c r="Y631" s="134" t="s">
        <v>1601</v>
      </c>
      <c r="Z631" s="134" t="str">
        <f>IF(S631="No data", "No Data", IF([Reliability_Indicator2]="Yes","No Service", IF(S631="Routine", "Improved", IF(S631="Unreliable", "Basic", IF(S631="No O&amp;M", "No service")))))</f>
        <v>No Data</v>
      </c>
      <c r="AA631" s="133" t="str">
        <f>IF([EnvPro_Indicator1]="", "Fill in data", IF([EnvPro_Indicator1]="Significant pollution", "No service", IF(AND([EnvPro_Indicator1]="Not polluting groundwater &amp; not untreated in river", [EnvPro_Indicator2]="No"),"Basic", IF([EnvPro_Indicator2]="Yes", "Improved"))))</f>
        <v>Basic</v>
      </c>
      <c r="AB631" s="134" t="str">
        <f t="shared" si="9"/>
        <v>Basic</v>
      </c>
      <c r="AC631" s="134" t="str">
        <f>IF(OR(San[[#This Row],[Access_SL1]]="No data",San[[#This Row],[Use_SL1]]="No data",San[[#This Row],[Reliability_SL1]]="No data",San[[#This Row],[EnvPro_SL1]]="No data"),"Incomplete", "Complete")</f>
        <v>Incomplete</v>
      </c>
      <c r="AD631" s="176">
        <v>11.267910945205406</v>
      </c>
      <c r="AE631" s="176">
        <v>0</v>
      </c>
      <c r="AF631" s="136">
        <v>3.0116816743733272</v>
      </c>
      <c r="AG631" s="136">
        <v>36.795924143787147</v>
      </c>
      <c r="AH631" s="136" t="s">
        <v>1601</v>
      </c>
      <c r="AW631" s="1">
        <f>IFERROR(VLOOKUP(San[[#This Row],[Access_SL1]],$AS$5:$AT$8,2,FALSE),"Error")</f>
        <v>2</v>
      </c>
      <c r="AX631" s="1">
        <f>IFERROR(VLOOKUP(San[[#This Row],[Use_SL1]],$AS$5:$AT$8,2,FALSE),"Error")</f>
        <v>3</v>
      </c>
      <c r="AY631" s="1" t="str">
        <f>IFERROR(VLOOKUP(San[[#This Row],[Use_SL2]],$AS$5:$AT$8,2,FALSE),"Error")</f>
        <v>Error</v>
      </c>
      <c r="AZ631" s="1" t="str">
        <f>IFERROR(VLOOKUP(San[[#This Row],[Reliability_SL1]],$AS$5:$AT$8,2,FALSE),"Error")</f>
        <v>Error</v>
      </c>
      <c r="BA631" s="1">
        <f>IFERROR(VLOOKUP(San[[#This Row],[EnvPro_SL1]],$AS$5:$AT$8,2,FALSE),"Error")</f>
        <v>2</v>
      </c>
    </row>
    <row r="632" spans="2:53">
      <c r="B632" s="133" t="s">
        <v>943</v>
      </c>
      <c r="C632" s="171" t="s">
        <v>1650</v>
      </c>
      <c r="D632" s="171" t="s">
        <v>1646</v>
      </c>
      <c r="E632" s="171" t="s">
        <v>217</v>
      </c>
      <c r="F632" s="172" t="s">
        <v>1638</v>
      </c>
      <c r="G632" s="173" t="s">
        <v>2033</v>
      </c>
      <c r="H632" s="50" t="s">
        <v>1783</v>
      </c>
      <c r="I632" s="50" t="s">
        <v>18</v>
      </c>
      <c r="J632" s="133" t="s">
        <v>1751</v>
      </c>
      <c r="K632" s="50" t="s">
        <v>1752</v>
      </c>
      <c r="L632" s="50" t="s">
        <v>1753</v>
      </c>
      <c r="M632" s="133" t="s">
        <v>1754</v>
      </c>
      <c r="N632" s="133" t="s">
        <v>1601</v>
      </c>
      <c r="O632" s="133" t="s">
        <v>1601</v>
      </c>
      <c r="P632" s="133" t="s">
        <v>1601</v>
      </c>
      <c r="Q632" s="133" t="s">
        <v>1755</v>
      </c>
      <c r="R632" s="142" t="s">
        <v>1601</v>
      </c>
      <c r="S632" s="174" t="s">
        <v>1601</v>
      </c>
      <c r="T632" s="175" t="s">
        <v>1601</v>
      </c>
      <c r="U632" s="133" t="s">
        <v>1756</v>
      </c>
      <c r="V632" s="133" t="s">
        <v>1754</v>
      </c>
      <c r="W632" s="133" t="str">
        <f>IF([Access_Indicator2]="Yes","No service",IF([Access_Indicator3]="Available", "Improved",IF([Access_Indicator4]="No", "Limited",IF(AND([Access_Indicator4]="yes", [Access_Indicator5]&lt;=[Access_Indicator6]),"Basic","Limited"))))</f>
        <v>No service</v>
      </c>
      <c r="X632" s="133" t="str">
        <f>IF([Use_Indicator1]="", "Fill in data", IF([Use_Indicator1]="All", "Improved", IF([Use_Indicator1]="Some", "Basic", IF([Use_Indicator1]="No use", "No Service"))))</f>
        <v>Improved</v>
      </c>
      <c r="Y632" s="134" t="s">
        <v>1601</v>
      </c>
      <c r="Z632" s="134" t="str">
        <f>IF(S632="No data", "No Data", IF([Reliability_Indicator2]="Yes","No Service", IF(S632="Routine", "Improved", IF(S632="Unreliable", "Basic", IF(S632="No O&amp;M", "No service")))))</f>
        <v>No Data</v>
      </c>
      <c r="AA632" s="133" t="str">
        <f>IF([EnvPro_Indicator1]="", "Fill in data", IF([EnvPro_Indicator1]="Significant pollution", "No service", IF(AND([EnvPro_Indicator1]="Not polluting groundwater &amp; not untreated in river", [EnvPro_Indicator2]="No"),"Basic", IF([EnvPro_Indicator2]="Yes", "Improved"))))</f>
        <v>Basic</v>
      </c>
      <c r="AB632" s="134" t="str">
        <f t="shared" si="9"/>
        <v>No Service</v>
      </c>
      <c r="AC632" s="134" t="str">
        <f>IF(OR(San[[#This Row],[Access_SL1]]="No data",San[[#This Row],[Use_SL1]]="No data",San[[#This Row],[Reliability_SL1]]="No data",San[[#This Row],[EnvPro_SL1]]="No data"),"Incomplete", "Complete")</f>
        <v>Incomplete</v>
      </c>
      <c r="AD632" s="176">
        <v>11.267910945205406</v>
      </c>
      <c r="AE632" s="176">
        <v>0</v>
      </c>
      <c r="AF632" s="136">
        <v>3.0116816743733272</v>
      </c>
      <c r="AG632" s="136">
        <v>77.271440701953011</v>
      </c>
      <c r="AH632" s="136" t="s">
        <v>1601</v>
      </c>
      <c r="AW632" s="1">
        <f>IFERROR(VLOOKUP(San[[#This Row],[Access_SL1]],$AS$5:$AT$8,2,FALSE),"Error")</f>
        <v>0</v>
      </c>
      <c r="AX632" s="1">
        <f>IFERROR(VLOOKUP(San[[#This Row],[Use_SL1]],$AS$5:$AT$8,2,FALSE),"Error")</f>
        <v>3</v>
      </c>
      <c r="AY632" s="1" t="str">
        <f>IFERROR(VLOOKUP(San[[#This Row],[Use_SL2]],$AS$5:$AT$8,2,FALSE),"Error")</f>
        <v>Error</v>
      </c>
      <c r="AZ632" s="1" t="str">
        <f>IFERROR(VLOOKUP(San[[#This Row],[Reliability_SL1]],$AS$5:$AT$8,2,FALSE),"Error")</f>
        <v>Error</v>
      </c>
      <c r="BA632" s="1">
        <f>IFERROR(VLOOKUP(San[[#This Row],[EnvPro_SL1]],$AS$5:$AT$8,2,FALSE),"Error")</f>
        <v>2</v>
      </c>
    </row>
    <row r="633" spans="2:53">
      <c r="B633" s="133" t="s">
        <v>944</v>
      </c>
      <c r="C633" s="171" t="s">
        <v>1650</v>
      </c>
      <c r="D633" s="171" t="s">
        <v>1646</v>
      </c>
      <c r="E633" s="171" t="s">
        <v>217</v>
      </c>
      <c r="F633" s="172" t="s">
        <v>1638</v>
      </c>
      <c r="G633" s="173" t="s">
        <v>2034</v>
      </c>
      <c r="H633" s="50" t="s">
        <v>1783</v>
      </c>
      <c r="I633" s="50" t="s">
        <v>18</v>
      </c>
      <c r="J633" s="133" t="s">
        <v>1751</v>
      </c>
      <c r="K633" s="50" t="s">
        <v>1752</v>
      </c>
      <c r="L633" s="50" t="s">
        <v>1753</v>
      </c>
      <c r="M633" s="133" t="s">
        <v>1754</v>
      </c>
      <c r="N633" s="133" t="s">
        <v>1601</v>
      </c>
      <c r="O633" s="133" t="s">
        <v>1601</v>
      </c>
      <c r="P633" s="133" t="s">
        <v>1601</v>
      </c>
      <c r="Q633" s="133" t="s">
        <v>1755</v>
      </c>
      <c r="R633" s="142" t="s">
        <v>1601</v>
      </c>
      <c r="S633" s="174" t="s">
        <v>1601</v>
      </c>
      <c r="T633" s="175" t="s">
        <v>1601</v>
      </c>
      <c r="U633" s="133" t="s">
        <v>1756</v>
      </c>
      <c r="V633" s="133" t="s">
        <v>1754</v>
      </c>
      <c r="W633" s="133" t="str">
        <f>IF([Access_Indicator2]="Yes","No service",IF([Access_Indicator3]="Available", "Improved",IF([Access_Indicator4]="No", "Limited",IF(AND([Access_Indicator4]="yes", [Access_Indicator5]&lt;=[Access_Indicator6]),"Basic","Limited"))))</f>
        <v>No service</v>
      </c>
      <c r="X633" s="133" t="str">
        <f>IF([Use_Indicator1]="", "Fill in data", IF([Use_Indicator1]="All", "Improved", IF([Use_Indicator1]="Some", "Basic", IF([Use_Indicator1]="No use", "No Service"))))</f>
        <v>Improved</v>
      </c>
      <c r="Y633" s="134" t="s">
        <v>1601</v>
      </c>
      <c r="Z633" s="134" t="str">
        <f>IF(S633="No data", "No Data", IF([Reliability_Indicator2]="Yes","No Service", IF(S633="Routine", "Improved", IF(S633="Unreliable", "Basic", IF(S633="No O&amp;M", "No service")))))</f>
        <v>No Data</v>
      </c>
      <c r="AA633" s="133" t="str">
        <f>IF([EnvPro_Indicator1]="", "Fill in data", IF([EnvPro_Indicator1]="Significant pollution", "No service", IF(AND([EnvPro_Indicator1]="Not polluting groundwater &amp; not untreated in river", [EnvPro_Indicator2]="No"),"Basic", IF([EnvPro_Indicator2]="Yes", "Improved"))))</f>
        <v>Basic</v>
      </c>
      <c r="AB633" s="134" t="str">
        <f t="shared" si="9"/>
        <v>No Service</v>
      </c>
      <c r="AC633" s="134" t="str">
        <f>IF(OR(San[[#This Row],[Access_SL1]]="No data",San[[#This Row],[Use_SL1]]="No data",San[[#This Row],[Reliability_SL1]]="No data",San[[#This Row],[EnvPro_SL1]]="No data"),"Incomplete", "Complete")</f>
        <v>Incomplete</v>
      </c>
      <c r="AD633" s="176">
        <v>11.267910945205406</v>
      </c>
      <c r="AE633" s="176">
        <v>0</v>
      </c>
      <c r="AF633" s="136">
        <v>3.0116816743733272</v>
      </c>
      <c r="AG633" s="136">
        <v>58.873478630059431</v>
      </c>
      <c r="AH633" s="136" t="s">
        <v>1601</v>
      </c>
      <c r="AW633" s="1">
        <f>IFERROR(VLOOKUP(San[[#This Row],[Access_SL1]],$AS$5:$AT$8,2,FALSE),"Error")</f>
        <v>0</v>
      </c>
      <c r="AX633" s="1">
        <f>IFERROR(VLOOKUP(San[[#This Row],[Use_SL1]],$AS$5:$AT$8,2,FALSE),"Error")</f>
        <v>3</v>
      </c>
      <c r="AY633" s="1" t="str">
        <f>IFERROR(VLOOKUP(San[[#This Row],[Use_SL2]],$AS$5:$AT$8,2,FALSE),"Error")</f>
        <v>Error</v>
      </c>
      <c r="AZ633" s="1" t="str">
        <f>IFERROR(VLOOKUP(San[[#This Row],[Reliability_SL1]],$AS$5:$AT$8,2,FALSE),"Error")</f>
        <v>Error</v>
      </c>
      <c r="BA633" s="1">
        <f>IFERROR(VLOOKUP(San[[#This Row],[EnvPro_SL1]],$AS$5:$AT$8,2,FALSE),"Error")</f>
        <v>2</v>
      </c>
    </row>
    <row r="634" spans="2:53">
      <c r="B634" s="133" t="s">
        <v>945</v>
      </c>
      <c r="C634" s="171" t="s">
        <v>1650</v>
      </c>
      <c r="D634" s="171" t="s">
        <v>1646</v>
      </c>
      <c r="E634" s="171" t="s">
        <v>217</v>
      </c>
      <c r="F634" s="172" t="s">
        <v>1638</v>
      </c>
      <c r="G634" s="173" t="s">
        <v>1993</v>
      </c>
      <c r="H634" s="50" t="s">
        <v>1783</v>
      </c>
      <c r="I634" s="50" t="s">
        <v>18</v>
      </c>
      <c r="J634" s="133" t="s">
        <v>1772</v>
      </c>
      <c r="K634" s="50" t="s">
        <v>1754</v>
      </c>
      <c r="L634" s="50" t="s">
        <v>1753</v>
      </c>
      <c r="M634" s="133" t="s">
        <v>1752</v>
      </c>
      <c r="N634" s="133" t="s">
        <v>1601</v>
      </c>
      <c r="O634" s="133" t="s">
        <v>1601</v>
      </c>
      <c r="P634" s="133" t="s">
        <v>1601</v>
      </c>
      <c r="Q634" s="133" t="s">
        <v>1755</v>
      </c>
      <c r="R634" s="142" t="s">
        <v>1601</v>
      </c>
      <c r="S634" s="174" t="s">
        <v>1601</v>
      </c>
      <c r="T634" s="175" t="s">
        <v>1754</v>
      </c>
      <c r="U634" s="133" t="s">
        <v>1756</v>
      </c>
      <c r="V634" s="133" t="s">
        <v>1754</v>
      </c>
      <c r="W634" s="133" t="str">
        <f>IF([Access_Indicator2]="Yes","No service",IF([Access_Indicator3]="Available", "Improved",IF([Access_Indicator4]="No", "Limited",IF(AND([Access_Indicator4]="yes", [Access_Indicator5]&lt;=[Access_Indicator6]),"Basic","Limited"))))</f>
        <v>Basic</v>
      </c>
      <c r="X634" s="133" t="str">
        <f>IF([Use_Indicator1]="", "Fill in data", IF([Use_Indicator1]="All", "Improved", IF([Use_Indicator1]="Some", "Basic", IF([Use_Indicator1]="No use", "No Service"))))</f>
        <v>Improved</v>
      </c>
      <c r="Y634" s="134" t="s">
        <v>1601</v>
      </c>
      <c r="Z634" s="134" t="str">
        <f>IF(S634="No data", "No Data", IF([Reliability_Indicator2]="Yes","No Service", IF(S634="Routine", "Improved", IF(S634="Unreliable", "Basic", IF(S634="No O&amp;M", "No service")))))</f>
        <v>No Data</v>
      </c>
      <c r="AA634" s="133" t="str">
        <f>IF([EnvPro_Indicator1]="", "Fill in data", IF([EnvPro_Indicator1]="Significant pollution", "No service", IF(AND([EnvPro_Indicator1]="Not polluting groundwater &amp; not untreated in river", [EnvPro_Indicator2]="No"),"Basic", IF([EnvPro_Indicator2]="Yes", "Improved"))))</f>
        <v>Basic</v>
      </c>
      <c r="AB634" s="134" t="str">
        <f t="shared" si="9"/>
        <v>Basic</v>
      </c>
      <c r="AC634" s="134" t="str">
        <f>IF(OR(San[[#This Row],[Access_SL1]]="No data",San[[#This Row],[Use_SL1]]="No data",San[[#This Row],[Reliability_SL1]]="No data",San[[#This Row],[EnvPro_SL1]]="No data"),"Incomplete", "Complete")</f>
        <v>Incomplete</v>
      </c>
      <c r="AD634" s="176">
        <v>11.267910945205406</v>
      </c>
      <c r="AE634" s="176">
        <v>0</v>
      </c>
      <c r="AF634" s="136">
        <v>3.0116816743733272</v>
      </c>
      <c r="AG634" s="136">
        <v>38.635720350976506</v>
      </c>
      <c r="AH634" s="136" t="s">
        <v>1601</v>
      </c>
      <c r="AW634" s="1">
        <f>IFERROR(VLOOKUP(San[[#This Row],[Access_SL1]],$AS$5:$AT$8,2,FALSE),"Error")</f>
        <v>2</v>
      </c>
      <c r="AX634" s="1">
        <f>IFERROR(VLOOKUP(San[[#This Row],[Use_SL1]],$AS$5:$AT$8,2,FALSE),"Error")</f>
        <v>3</v>
      </c>
      <c r="AY634" s="1" t="str">
        <f>IFERROR(VLOOKUP(San[[#This Row],[Use_SL2]],$AS$5:$AT$8,2,FALSE),"Error")</f>
        <v>Error</v>
      </c>
      <c r="AZ634" s="1" t="str">
        <f>IFERROR(VLOOKUP(San[[#This Row],[Reliability_SL1]],$AS$5:$AT$8,2,FALSE),"Error")</f>
        <v>Error</v>
      </c>
      <c r="BA634" s="1">
        <f>IFERROR(VLOOKUP(San[[#This Row],[EnvPro_SL1]],$AS$5:$AT$8,2,FALSE),"Error")</f>
        <v>2</v>
      </c>
    </row>
    <row r="635" spans="2:53">
      <c r="B635" s="133" t="s">
        <v>946</v>
      </c>
      <c r="C635" s="171" t="s">
        <v>1650</v>
      </c>
      <c r="D635" s="171" t="s">
        <v>1646</v>
      </c>
      <c r="E635" s="171" t="s">
        <v>217</v>
      </c>
      <c r="F635" s="172" t="s">
        <v>1638</v>
      </c>
      <c r="G635" s="173" t="s">
        <v>1963</v>
      </c>
      <c r="H635" s="50" t="s">
        <v>1783</v>
      </c>
      <c r="I635" s="50" t="s">
        <v>18</v>
      </c>
      <c r="J635" s="133" t="s">
        <v>1751</v>
      </c>
      <c r="K635" s="50" t="s">
        <v>1752</v>
      </c>
      <c r="L635" s="50" t="s">
        <v>1753</v>
      </c>
      <c r="M635" s="133" t="s">
        <v>1754</v>
      </c>
      <c r="N635" s="133" t="s">
        <v>1601</v>
      </c>
      <c r="O635" s="133" t="s">
        <v>1601</v>
      </c>
      <c r="P635" s="133" t="s">
        <v>1601</v>
      </c>
      <c r="Q635" s="133" t="s">
        <v>1755</v>
      </c>
      <c r="R635" s="142" t="s">
        <v>1601</v>
      </c>
      <c r="S635" s="174" t="s">
        <v>1601</v>
      </c>
      <c r="T635" s="175" t="s">
        <v>1601</v>
      </c>
      <c r="U635" s="133" t="s">
        <v>1756</v>
      </c>
      <c r="V635" s="133" t="s">
        <v>1754</v>
      </c>
      <c r="W635" s="133" t="str">
        <f>IF([Access_Indicator2]="Yes","No service",IF([Access_Indicator3]="Available", "Improved",IF([Access_Indicator4]="No", "Limited",IF(AND([Access_Indicator4]="yes", [Access_Indicator5]&lt;=[Access_Indicator6]),"Basic","Limited"))))</f>
        <v>No service</v>
      </c>
      <c r="X635" s="133" t="str">
        <f>IF([Use_Indicator1]="", "Fill in data", IF([Use_Indicator1]="All", "Improved", IF([Use_Indicator1]="Some", "Basic", IF([Use_Indicator1]="No use", "No Service"))))</f>
        <v>Improved</v>
      </c>
      <c r="Y635" s="134" t="s">
        <v>1601</v>
      </c>
      <c r="Z635" s="134" t="str">
        <f>IF(S635="No data", "No Data", IF([Reliability_Indicator2]="Yes","No Service", IF(S635="Routine", "Improved", IF(S635="Unreliable", "Basic", IF(S635="No O&amp;M", "No service")))))</f>
        <v>No Data</v>
      </c>
      <c r="AA635" s="133" t="str">
        <f>IF([EnvPro_Indicator1]="", "Fill in data", IF([EnvPro_Indicator1]="Significant pollution", "No service", IF(AND([EnvPro_Indicator1]="Not polluting groundwater &amp; not untreated in river", [EnvPro_Indicator2]="No"),"Basic", IF([EnvPro_Indicator2]="Yes", "Improved"))))</f>
        <v>Basic</v>
      </c>
      <c r="AB635" s="134" t="str">
        <f t="shared" si="9"/>
        <v>No Service</v>
      </c>
      <c r="AC635" s="134" t="str">
        <f>IF(OR(San[[#This Row],[Access_SL1]]="No data",San[[#This Row],[Use_SL1]]="No data",San[[#This Row],[Reliability_SL1]]="No data",San[[#This Row],[EnvPro_SL1]]="No data"),"Incomplete", "Complete")</f>
        <v>Incomplete</v>
      </c>
      <c r="AD635" s="176">
        <v>11.267910945205406</v>
      </c>
      <c r="AE635" s="176">
        <v>0</v>
      </c>
      <c r="AF635" s="136">
        <v>3.0116816743733272</v>
      </c>
      <c r="AG635" s="136">
        <v>80.951033116331729</v>
      </c>
      <c r="AH635" s="136" t="s">
        <v>1601</v>
      </c>
      <c r="AW635" s="1">
        <f>IFERROR(VLOOKUP(San[[#This Row],[Access_SL1]],$AS$5:$AT$8,2,FALSE),"Error")</f>
        <v>0</v>
      </c>
      <c r="AX635" s="1">
        <f>IFERROR(VLOOKUP(San[[#This Row],[Use_SL1]],$AS$5:$AT$8,2,FALSE),"Error")</f>
        <v>3</v>
      </c>
      <c r="AY635" s="1" t="str">
        <f>IFERROR(VLOOKUP(San[[#This Row],[Use_SL2]],$AS$5:$AT$8,2,FALSE),"Error")</f>
        <v>Error</v>
      </c>
      <c r="AZ635" s="1" t="str">
        <f>IFERROR(VLOOKUP(San[[#This Row],[Reliability_SL1]],$AS$5:$AT$8,2,FALSE),"Error")</f>
        <v>Error</v>
      </c>
      <c r="BA635" s="1">
        <f>IFERROR(VLOOKUP(San[[#This Row],[EnvPro_SL1]],$AS$5:$AT$8,2,FALSE),"Error")</f>
        <v>2</v>
      </c>
    </row>
    <row r="636" spans="2:53">
      <c r="B636" s="133" t="s">
        <v>947</v>
      </c>
      <c r="C636" s="171" t="s">
        <v>1650</v>
      </c>
      <c r="D636" s="171" t="s">
        <v>1646</v>
      </c>
      <c r="E636" s="171" t="s">
        <v>217</v>
      </c>
      <c r="F636" s="172" t="s">
        <v>1638</v>
      </c>
      <c r="G636" s="173" t="s">
        <v>2035</v>
      </c>
      <c r="H636" s="50" t="s">
        <v>1786</v>
      </c>
      <c r="I636" s="50" t="s">
        <v>18</v>
      </c>
      <c r="J636" s="133" t="s">
        <v>1751</v>
      </c>
      <c r="K636" s="50" t="s">
        <v>1752</v>
      </c>
      <c r="L636" s="50" t="s">
        <v>1753</v>
      </c>
      <c r="M636" s="133" t="s">
        <v>1754</v>
      </c>
      <c r="N636" s="133" t="s">
        <v>1601</v>
      </c>
      <c r="O636" s="133" t="s">
        <v>1601</v>
      </c>
      <c r="P636" s="133" t="s">
        <v>1601</v>
      </c>
      <c r="Q636" s="133" t="s">
        <v>1755</v>
      </c>
      <c r="R636" s="142" t="s">
        <v>1601</v>
      </c>
      <c r="S636" s="174" t="s">
        <v>1601</v>
      </c>
      <c r="T636" s="175" t="s">
        <v>1601</v>
      </c>
      <c r="U636" s="133" t="s">
        <v>1756</v>
      </c>
      <c r="V636" s="133" t="s">
        <v>1754</v>
      </c>
      <c r="W636" s="133" t="str">
        <f>IF([Access_Indicator2]="Yes","No service",IF([Access_Indicator3]="Available", "Improved",IF([Access_Indicator4]="No", "Limited",IF(AND([Access_Indicator4]="yes", [Access_Indicator5]&lt;=[Access_Indicator6]),"Basic","Limited"))))</f>
        <v>No service</v>
      </c>
      <c r="X636" s="133" t="str">
        <f>IF([Use_Indicator1]="", "Fill in data", IF([Use_Indicator1]="All", "Improved", IF([Use_Indicator1]="Some", "Basic", IF([Use_Indicator1]="No use", "No Service"))))</f>
        <v>Improved</v>
      </c>
      <c r="Y636" s="134" t="s">
        <v>1601</v>
      </c>
      <c r="Z636" s="134" t="str">
        <f>IF(S636="No data", "No Data", IF([Reliability_Indicator2]="Yes","No Service", IF(S636="Routine", "Improved", IF(S636="Unreliable", "Basic", IF(S636="No O&amp;M", "No service")))))</f>
        <v>No Data</v>
      </c>
      <c r="AA636" s="133" t="str">
        <f>IF([EnvPro_Indicator1]="", "Fill in data", IF([EnvPro_Indicator1]="Significant pollution", "No service", IF(AND([EnvPro_Indicator1]="Not polluting groundwater &amp; not untreated in river", [EnvPro_Indicator2]="No"),"Basic", IF([EnvPro_Indicator2]="Yes", "Improved"))))</f>
        <v>Basic</v>
      </c>
      <c r="AB636" s="134" t="str">
        <f t="shared" si="9"/>
        <v>No Service</v>
      </c>
      <c r="AC636" s="134" t="str">
        <f>IF(OR(San[[#This Row],[Access_SL1]]="No data",San[[#This Row],[Use_SL1]]="No data",San[[#This Row],[Reliability_SL1]]="No data",San[[#This Row],[EnvPro_SL1]]="No data"),"Incomplete", "Complete")</f>
        <v>Incomplete</v>
      </c>
      <c r="AD636" s="176">
        <v>11.267910945205406</v>
      </c>
      <c r="AE636" s="176">
        <v>0</v>
      </c>
      <c r="AF636" s="136">
        <v>3.0116816743733272</v>
      </c>
      <c r="AG636" s="136">
        <v>25.757146900651005</v>
      </c>
      <c r="AH636" s="136" t="s">
        <v>1601</v>
      </c>
      <c r="AW636" s="1">
        <f>IFERROR(VLOOKUP(San[[#This Row],[Access_SL1]],$AS$5:$AT$8,2,FALSE),"Error")</f>
        <v>0</v>
      </c>
      <c r="AX636" s="1">
        <f>IFERROR(VLOOKUP(San[[#This Row],[Use_SL1]],$AS$5:$AT$8,2,FALSE),"Error")</f>
        <v>3</v>
      </c>
      <c r="AY636" s="1" t="str">
        <f>IFERROR(VLOOKUP(San[[#This Row],[Use_SL2]],$AS$5:$AT$8,2,FALSE),"Error")</f>
        <v>Error</v>
      </c>
      <c r="AZ636" s="1" t="str">
        <f>IFERROR(VLOOKUP(San[[#This Row],[Reliability_SL1]],$AS$5:$AT$8,2,FALSE),"Error")</f>
        <v>Error</v>
      </c>
      <c r="BA636" s="1">
        <f>IFERROR(VLOOKUP(San[[#This Row],[EnvPro_SL1]],$AS$5:$AT$8,2,FALSE),"Error")</f>
        <v>2</v>
      </c>
    </row>
    <row r="637" spans="2:53">
      <c r="B637" s="133" t="s">
        <v>948</v>
      </c>
      <c r="C637" s="171" t="s">
        <v>1650</v>
      </c>
      <c r="D637" s="171" t="s">
        <v>1646</v>
      </c>
      <c r="E637" s="171" t="s">
        <v>217</v>
      </c>
      <c r="F637" s="172" t="s">
        <v>1638</v>
      </c>
      <c r="G637" s="173" t="s">
        <v>1990</v>
      </c>
      <c r="H637" s="50" t="s">
        <v>1783</v>
      </c>
      <c r="I637" s="50" t="s">
        <v>18</v>
      </c>
      <c r="J637" s="133" t="s">
        <v>1772</v>
      </c>
      <c r="K637" s="50" t="s">
        <v>1754</v>
      </c>
      <c r="L637" s="50" t="s">
        <v>1753</v>
      </c>
      <c r="M637" s="133" t="s">
        <v>1752</v>
      </c>
      <c r="N637" s="133" t="s">
        <v>1601</v>
      </c>
      <c r="O637" s="133" t="s">
        <v>1601</v>
      </c>
      <c r="P637" s="133" t="s">
        <v>1601</v>
      </c>
      <c r="Q637" s="133" t="s">
        <v>1755</v>
      </c>
      <c r="R637" s="142" t="s">
        <v>1601</v>
      </c>
      <c r="S637" s="174" t="s">
        <v>1601</v>
      </c>
      <c r="T637" s="175" t="s">
        <v>1752</v>
      </c>
      <c r="U637" s="133" t="s">
        <v>1756</v>
      </c>
      <c r="V637" s="133" t="s">
        <v>1754</v>
      </c>
      <c r="W637" s="133" t="str">
        <f>IF([Access_Indicator2]="Yes","No service",IF([Access_Indicator3]="Available", "Improved",IF([Access_Indicator4]="No", "Limited",IF(AND([Access_Indicator4]="yes", [Access_Indicator5]&lt;=[Access_Indicator6]),"Basic","Limited"))))</f>
        <v>Basic</v>
      </c>
      <c r="X637" s="133" t="str">
        <f>IF([Use_Indicator1]="", "Fill in data", IF([Use_Indicator1]="All", "Improved", IF([Use_Indicator1]="Some", "Basic", IF([Use_Indicator1]="No use", "No Service"))))</f>
        <v>Improved</v>
      </c>
      <c r="Y637" s="134" t="s">
        <v>1601</v>
      </c>
      <c r="Z637" s="134" t="str">
        <f>IF(S637="No data", "No Data", IF([Reliability_Indicator2]="Yes","No Service", IF(S637="Routine", "Improved", IF(S637="Unreliable", "Basic", IF(S637="No O&amp;M", "No service")))))</f>
        <v>No Data</v>
      </c>
      <c r="AA637" s="133" t="str">
        <f>IF([EnvPro_Indicator1]="", "Fill in data", IF([EnvPro_Indicator1]="Significant pollution", "No service", IF(AND([EnvPro_Indicator1]="Not polluting groundwater &amp; not untreated in river", [EnvPro_Indicator2]="No"),"Basic", IF([EnvPro_Indicator2]="Yes", "Improved"))))</f>
        <v>Basic</v>
      </c>
      <c r="AB637" s="134" t="str">
        <f t="shared" si="9"/>
        <v>Basic</v>
      </c>
      <c r="AC637" s="134" t="str">
        <f>IF(OR(San[[#This Row],[Access_SL1]]="No data",San[[#This Row],[Use_SL1]]="No data",San[[#This Row],[Reliability_SL1]]="No data",San[[#This Row],[EnvPro_SL1]]="No data"),"Incomplete", "Complete")</f>
        <v>Incomplete</v>
      </c>
      <c r="AD637" s="176">
        <v>11.267910945205406</v>
      </c>
      <c r="AE637" s="176">
        <v>0</v>
      </c>
      <c r="AF637" s="136">
        <v>3.0116816743733272</v>
      </c>
      <c r="AG637" s="136">
        <v>44.155108972544575</v>
      </c>
      <c r="AH637" s="136" t="s">
        <v>1601</v>
      </c>
      <c r="AW637" s="1">
        <f>IFERROR(VLOOKUP(San[[#This Row],[Access_SL1]],$AS$5:$AT$8,2,FALSE),"Error")</f>
        <v>2</v>
      </c>
      <c r="AX637" s="1">
        <f>IFERROR(VLOOKUP(San[[#This Row],[Use_SL1]],$AS$5:$AT$8,2,FALSE),"Error")</f>
        <v>3</v>
      </c>
      <c r="AY637" s="1" t="str">
        <f>IFERROR(VLOOKUP(San[[#This Row],[Use_SL2]],$AS$5:$AT$8,2,FALSE),"Error")</f>
        <v>Error</v>
      </c>
      <c r="AZ637" s="1" t="str">
        <f>IFERROR(VLOOKUP(San[[#This Row],[Reliability_SL1]],$AS$5:$AT$8,2,FALSE),"Error")</f>
        <v>Error</v>
      </c>
      <c r="BA637" s="1">
        <f>IFERROR(VLOOKUP(San[[#This Row],[EnvPro_SL1]],$AS$5:$AT$8,2,FALSE),"Error")</f>
        <v>2</v>
      </c>
    </row>
    <row r="638" spans="2:53">
      <c r="B638" s="133" t="s">
        <v>949</v>
      </c>
      <c r="C638" s="171" t="s">
        <v>1650</v>
      </c>
      <c r="D638" s="171" t="s">
        <v>1646</v>
      </c>
      <c r="E638" s="171" t="s">
        <v>217</v>
      </c>
      <c r="F638" s="172" t="s">
        <v>1638</v>
      </c>
      <c r="G638" s="173" t="s">
        <v>2012</v>
      </c>
      <c r="H638" s="50" t="s">
        <v>1783</v>
      </c>
      <c r="I638" s="50" t="s">
        <v>18</v>
      </c>
      <c r="J638" s="133" t="s">
        <v>1774</v>
      </c>
      <c r="K638" s="50" t="s">
        <v>1754</v>
      </c>
      <c r="L638" s="50" t="s">
        <v>1776</v>
      </c>
      <c r="M638" s="133" t="s">
        <v>1752</v>
      </c>
      <c r="N638" s="133" t="s">
        <v>1601</v>
      </c>
      <c r="O638" s="133" t="s">
        <v>1601</v>
      </c>
      <c r="P638" s="133" t="s">
        <v>1601</v>
      </c>
      <c r="Q638" s="133" t="s">
        <v>1755</v>
      </c>
      <c r="R638" s="142" t="s">
        <v>1601</v>
      </c>
      <c r="S638" s="174" t="s">
        <v>1801</v>
      </c>
      <c r="T638" s="175" t="s">
        <v>1754</v>
      </c>
      <c r="U638" s="133" t="s">
        <v>1756</v>
      </c>
      <c r="V638" s="133" t="s">
        <v>1754</v>
      </c>
      <c r="W638" s="133" t="str">
        <f>IF([Access_Indicator2]="Yes","No service",IF([Access_Indicator3]="Available", "Improved",IF([Access_Indicator4]="No", "Limited",IF(AND([Access_Indicator4]="yes", [Access_Indicator5]&lt;=[Access_Indicator6]),"Basic","Limited"))))</f>
        <v>Improved</v>
      </c>
      <c r="X638" s="133" t="str">
        <f>IF([Use_Indicator1]="", "Fill in data", IF([Use_Indicator1]="All", "Improved", IF([Use_Indicator1]="Some", "Basic", IF([Use_Indicator1]="No use", "No Service"))))</f>
        <v>Improved</v>
      </c>
      <c r="Y638" s="134" t="s">
        <v>1601</v>
      </c>
      <c r="Z638" s="134" t="str">
        <f>IF(S638="No data", "No Data", IF([Reliability_Indicator2]="Yes","No Service", IF(S638="Routine", "Improved", IF(S638="Unreliable", "Basic", IF(S638="No O&amp;M", "No service")))))</f>
        <v>Basic</v>
      </c>
      <c r="AA638" s="133" t="str">
        <f>IF([EnvPro_Indicator1]="", "Fill in data", IF([EnvPro_Indicator1]="Significant pollution", "No service", IF(AND([EnvPro_Indicator1]="Not polluting groundwater &amp; not untreated in river", [EnvPro_Indicator2]="No"),"Basic", IF([EnvPro_Indicator2]="Yes", "Improved"))))</f>
        <v>Basic</v>
      </c>
      <c r="AB638" s="134" t="str">
        <f t="shared" si="9"/>
        <v>Basic</v>
      </c>
      <c r="AC638" s="134" t="str">
        <f>IF(OR(San[[#This Row],[Access_SL1]]="No data",San[[#This Row],[Use_SL1]]="No data",San[[#This Row],[Reliability_SL1]]="No data",San[[#This Row],[EnvPro_SL1]]="No data"),"Incomplete", "Complete")</f>
        <v>Complete</v>
      </c>
      <c r="AD638" s="176">
        <v>11.267910945205406</v>
      </c>
      <c r="AE638" s="176">
        <v>0</v>
      </c>
      <c r="AF638" s="136">
        <v>3.0116816743733272</v>
      </c>
      <c r="AG638" s="136">
        <v>84.630625530710446</v>
      </c>
      <c r="AH638" s="136" t="s">
        <v>1601</v>
      </c>
      <c r="AW638" s="1">
        <f>IFERROR(VLOOKUP(San[[#This Row],[Access_SL1]],$AS$5:$AT$8,2,FALSE),"Error")</f>
        <v>3</v>
      </c>
      <c r="AX638" s="1">
        <f>IFERROR(VLOOKUP(San[[#This Row],[Use_SL1]],$AS$5:$AT$8,2,FALSE),"Error")</f>
        <v>3</v>
      </c>
      <c r="AY638" s="1" t="str">
        <f>IFERROR(VLOOKUP(San[[#This Row],[Use_SL2]],$AS$5:$AT$8,2,FALSE),"Error")</f>
        <v>Error</v>
      </c>
      <c r="AZ638" s="1">
        <f>IFERROR(VLOOKUP(San[[#This Row],[Reliability_SL1]],$AS$5:$AT$8,2,FALSE),"Error")</f>
        <v>2</v>
      </c>
      <c r="BA638" s="1">
        <f>IFERROR(VLOOKUP(San[[#This Row],[EnvPro_SL1]],$AS$5:$AT$8,2,FALSE),"Error")</f>
        <v>2</v>
      </c>
    </row>
    <row r="639" spans="2:53">
      <c r="B639" s="133" t="s">
        <v>950</v>
      </c>
      <c r="C639" s="171" t="s">
        <v>1650</v>
      </c>
      <c r="D639" s="171" t="s">
        <v>1646</v>
      </c>
      <c r="E639" s="171" t="s">
        <v>217</v>
      </c>
      <c r="F639" s="172" t="s">
        <v>1638</v>
      </c>
      <c r="G639" s="173" t="s">
        <v>1978</v>
      </c>
      <c r="H639" s="50" t="s">
        <v>1783</v>
      </c>
      <c r="I639" s="50" t="s">
        <v>18</v>
      </c>
      <c r="J639" s="133" t="s">
        <v>1818</v>
      </c>
      <c r="K639" s="50" t="s">
        <v>1754</v>
      </c>
      <c r="L639" s="50" t="s">
        <v>1753</v>
      </c>
      <c r="M639" s="133" t="s">
        <v>1752</v>
      </c>
      <c r="N639" s="133" t="s">
        <v>1601</v>
      </c>
      <c r="O639" s="133" t="s">
        <v>1601</v>
      </c>
      <c r="P639" s="133" t="s">
        <v>1601</v>
      </c>
      <c r="Q639" s="133" t="s">
        <v>1755</v>
      </c>
      <c r="R639" s="142" t="s">
        <v>1601</v>
      </c>
      <c r="S639" s="174" t="s">
        <v>1601</v>
      </c>
      <c r="T639" s="175" t="s">
        <v>1754</v>
      </c>
      <c r="U639" s="133" t="s">
        <v>1756</v>
      </c>
      <c r="V639" s="133" t="s">
        <v>1754</v>
      </c>
      <c r="W639" s="133" t="str">
        <f>IF([Access_Indicator2]="Yes","No service",IF([Access_Indicator3]="Available", "Improved",IF([Access_Indicator4]="No", "Limited",IF(AND([Access_Indicator4]="yes", [Access_Indicator5]&lt;=[Access_Indicator6]),"Basic","Limited"))))</f>
        <v>Basic</v>
      </c>
      <c r="X639" s="133" t="str">
        <f>IF([Use_Indicator1]="", "Fill in data", IF([Use_Indicator1]="All", "Improved", IF([Use_Indicator1]="Some", "Basic", IF([Use_Indicator1]="No use", "No Service"))))</f>
        <v>Improved</v>
      </c>
      <c r="Y639" s="134" t="s">
        <v>1601</v>
      </c>
      <c r="Z639" s="134" t="str">
        <f>IF(S639="No data", "No Data", IF([Reliability_Indicator2]="Yes","No Service", IF(S639="Routine", "Improved", IF(S639="Unreliable", "Basic", IF(S639="No O&amp;M", "No service")))))</f>
        <v>No Data</v>
      </c>
      <c r="AA639" s="133" t="str">
        <f>IF([EnvPro_Indicator1]="", "Fill in data", IF([EnvPro_Indicator1]="Significant pollution", "No service", IF(AND([EnvPro_Indicator1]="Not polluting groundwater &amp; not untreated in river", [EnvPro_Indicator2]="No"),"Basic", IF([EnvPro_Indicator2]="Yes", "Improved"))))</f>
        <v>Basic</v>
      </c>
      <c r="AB639" s="134" t="str">
        <f t="shared" si="9"/>
        <v>Basic</v>
      </c>
      <c r="AC639" s="134" t="str">
        <f>IF(OR(San[[#This Row],[Access_SL1]]="No data",San[[#This Row],[Use_SL1]]="No data",San[[#This Row],[Reliability_SL1]]="No data",San[[#This Row],[EnvPro_SL1]]="No data"),"Incomplete", "Complete")</f>
        <v>Incomplete</v>
      </c>
      <c r="AD639" s="176">
        <v>11.267910945205406</v>
      </c>
      <c r="AE639" s="176">
        <v>0</v>
      </c>
      <c r="AF639" s="136">
        <v>3.0116816743733272</v>
      </c>
      <c r="AG639" s="136">
        <v>58.873478630059438</v>
      </c>
      <c r="AH639" s="136" t="s">
        <v>1601</v>
      </c>
      <c r="AW639" s="1">
        <f>IFERROR(VLOOKUP(San[[#This Row],[Access_SL1]],$AS$5:$AT$8,2,FALSE),"Error")</f>
        <v>2</v>
      </c>
      <c r="AX639" s="1">
        <f>IFERROR(VLOOKUP(San[[#This Row],[Use_SL1]],$AS$5:$AT$8,2,FALSE),"Error")</f>
        <v>3</v>
      </c>
      <c r="AY639" s="1" t="str">
        <f>IFERROR(VLOOKUP(San[[#This Row],[Use_SL2]],$AS$5:$AT$8,2,FALSE),"Error")</f>
        <v>Error</v>
      </c>
      <c r="AZ639" s="1" t="str">
        <f>IFERROR(VLOOKUP(San[[#This Row],[Reliability_SL1]],$AS$5:$AT$8,2,FALSE),"Error")</f>
        <v>Error</v>
      </c>
      <c r="BA639" s="1">
        <f>IFERROR(VLOOKUP(San[[#This Row],[EnvPro_SL1]],$AS$5:$AT$8,2,FALSE),"Error")</f>
        <v>2</v>
      </c>
    </row>
    <row r="640" spans="2:53">
      <c r="B640" s="133" t="s">
        <v>951</v>
      </c>
      <c r="C640" s="171" t="s">
        <v>1650</v>
      </c>
      <c r="D640" s="171" t="s">
        <v>1646</v>
      </c>
      <c r="E640" s="171" t="s">
        <v>217</v>
      </c>
      <c r="F640" s="172" t="s">
        <v>1638</v>
      </c>
      <c r="G640" s="173" t="s">
        <v>1979</v>
      </c>
      <c r="H640" s="50" t="s">
        <v>1786</v>
      </c>
      <c r="I640" s="50" t="s">
        <v>18</v>
      </c>
      <c r="J640" s="133" t="s">
        <v>1772</v>
      </c>
      <c r="K640" s="50" t="s">
        <v>1754</v>
      </c>
      <c r="L640" s="50" t="s">
        <v>1753</v>
      </c>
      <c r="M640" s="133" t="s">
        <v>1752</v>
      </c>
      <c r="N640" s="133" t="s">
        <v>1601</v>
      </c>
      <c r="O640" s="133" t="s">
        <v>1601</v>
      </c>
      <c r="P640" s="133" t="s">
        <v>1601</v>
      </c>
      <c r="Q640" s="133" t="s">
        <v>1755</v>
      </c>
      <c r="R640" s="142" t="s">
        <v>1601</v>
      </c>
      <c r="S640" s="174" t="s">
        <v>1601</v>
      </c>
      <c r="T640" s="175" t="s">
        <v>1752</v>
      </c>
      <c r="U640" s="133" t="s">
        <v>1756</v>
      </c>
      <c r="V640" s="133" t="s">
        <v>1754</v>
      </c>
      <c r="W640" s="133" t="str">
        <f>IF([Access_Indicator2]="Yes","No service",IF([Access_Indicator3]="Available", "Improved",IF([Access_Indicator4]="No", "Limited",IF(AND([Access_Indicator4]="yes", [Access_Indicator5]&lt;=[Access_Indicator6]),"Basic","Limited"))))</f>
        <v>Basic</v>
      </c>
      <c r="X640" s="133" t="str">
        <f>IF([Use_Indicator1]="", "Fill in data", IF([Use_Indicator1]="All", "Improved", IF([Use_Indicator1]="Some", "Basic", IF([Use_Indicator1]="No use", "No Service"))))</f>
        <v>Improved</v>
      </c>
      <c r="Y640" s="134" t="s">
        <v>1601</v>
      </c>
      <c r="Z640" s="134" t="str">
        <f>IF(S640="No data", "No Data", IF([Reliability_Indicator2]="Yes","No Service", IF(S640="Routine", "Improved", IF(S640="Unreliable", "Basic", IF(S640="No O&amp;M", "No service")))))</f>
        <v>No Data</v>
      </c>
      <c r="AA640" s="133" t="str">
        <f>IF([EnvPro_Indicator1]="", "Fill in data", IF([EnvPro_Indicator1]="Significant pollution", "No service", IF(AND([EnvPro_Indicator1]="Not polluting groundwater &amp; not untreated in river", [EnvPro_Indicator2]="No"),"Basic", IF([EnvPro_Indicator2]="Yes", "Improved"))))</f>
        <v>Basic</v>
      </c>
      <c r="AB640" s="134" t="str">
        <f t="shared" si="9"/>
        <v>Basic</v>
      </c>
      <c r="AC640" s="134" t="str">
        <f>IF(OR(San[[#This Row],[Access_SL1]]="No data",San[[#This Row],[Use_SL1]]="No data",San[[#This Row],[Reliability_SL1]]="No data",San[[#This Row],[EnvPro_SL1]]="No data"),"Incomplete", "Complete")</f>
        <v>Incomplete</v>
      </c>
      <c r="AD640" s="176">
        <v>11.267910945205406</v>
      </c>
      <c r="AE640" s="176">
        <v>0</v>
      </c>
      <c r="AF640" s="136">
        <v>3.0116816743733272</v>
      </c>
      <c r="AG640" s="136">
        <v>77.271440701953011</v>
      </c>
      <c r="AH640" s="136" t="s">
        <v>1601</v>
      </c>
      <c r="AW640" s="1">
        <f>IFERROR(VLOOKUP(San[[#This Row],[Access_SL1]],$AS$5:$AT$8,2,FALSE),"Error")</f>
        <v>2</v>
      </c>
      <c r="AX640" s="1">
        <f>IFERROR(VLOOKUP(San[[#This Row],[Use_SL1]],$AS$5:$AT$8,2,FALSE),"Error")</f>
        <v>3</v>
      </c>
      <c r="AY640" s="1" t="str">
        <f>IFERROR(VLOOKUP(San[[#This Row],[Use_SL2]],$AS$5:$AT$8,2,FALSE),"Error")</f>
        <v>Error</v>
      </c>
      <c r="AZ640" s="1" t="str">
        <f>IFERROR(VLOOKUP(San[[#This Row],[Reliability_SL1]],$AS$5:$AT$8,2,FALSE),"Error")</f>
        <v>Error</v>
      </c>
      <c r="BA640" s="1">
        <f>IFERROR(VLOOKUP(San[[#This Row],[EnvPro_SL1]],$AS$5:$AT$8,2,FALSE),"Error")</f>
        <v>2</v>
      </c>
    </row>
    <row r="641" spans="2:53">
      <c r="B641" s="133" t="s">
        <v>952</v>
      </c>
      <c r="C641" s="171" t="s">
        <v>1650</v>
      </c>
      <c r="D641" s="171" t="s">
        <v>1646</v>
      </c>
      <c r="E641" s="171" t="s">
        <v>217</v>
      </c>
      <c r="F641" s="172" t="s">
        <v>1638</v>
      </c>
      <c r="G641" s="173" t="s">
        <v>2036</v>
      </c>
      <c r="H641" s="50" t="s">
        <v>1783</v>
      </c>
      <c r="I641" s="50" t="s">
        <v>18</v>
      </c>
      <c r="J641" s="133" t="s">
        <v>1772</v>
      </c>
      <c r="K641" s="50" t="s">
        <v>1754</v>
      </c>
      <c r="L641" s="50" t="s">
        <v>1753</v>
      </c>
      <c r="M641" s="133" t="s">
        <v>1752</v>
      </c>
      <c r="N641" s="133" t="s">
        <v>1601</v>
      </c>
      <c r="O641" s="133" t="s">
        <v>1601</v>
      </c>
      <c r="P641" s="133" t="s">
        <v>1601</v>
      </c>
      <c r="Q641" s="133" t="s">
        <v>1755</v>
      </c>
      <c r="R641" s="142" t="s">
        <v>1601</v>
      </c>
      <c r="S641" s="174" t="s">
        <v>1601</v>
      </c>
      <c r="T641" s="175" t="s">
        <v>1752</v>
      </c>
      <c r="U641" s="133" t="s">
        <v>1756</v>
      </c>
      <c r="V641" s="133" t="s">
        <v>1754</v>
      </c>
      <c r="W641" s="133" t="str">
        <f>IF([Access_Indicator2]="Yes","No service",IF([Access_Indicator3]="Available", "Improved",IF([Access_Indicator4]="No", "Limited",IF(AND([Access_Indicator4]="yes", [Access_Indicator5]&lt;=[Access_Indicator6]),"Basic","Limited"))))</f>
        <v>Basic</v>
      </c>
      <c r="X641" s="133" t="str">
        <f>IF([Use_Indicator1]="", "Fill in data", IF([Use_Indicator1]="All", "Improved", IF([Use_Indicator1]="Some", "Basic", IF([Use_Indicator1]="No use", "No Service"))))</f>
        <v>Improved</v>
      </c>
      <c r="Y641" s="134" t="s">
        <v>1601</v>
      </c>
      <c r="Z641" s="134" t="str">
        <f>IF(S641="No data", "No Data", IF([Reliability_Indicator2]="Yes","No Service", IF(S641="Routine", "Improved", IF(S641="Unreliable", "Basic", IF(S641="No O&amp;M", "No service")))))</f>
        <v>No Data</v>
      </c>
      <c r="AA641" s="133" t="str">
        <f>IF([EnvPro_Indicator1]="", "Fill in data", IF([EnvPro_Indicator1]="Significant pollution", "No service", IF(AND([EnvPro_Indicator1]="Not polluting groundwater &amp; not untreated in river", [EnvPro_Indicator2]="No"),"Basic", IF([EnvPro_Indicator2]="Yes", "Improved"))))</f>
        <v>Basic</v>
      </c>
      <c r="AB641" s="134" t="str">
        <f t="shared" si="9"/>
        <v>Basic</v>
      </c>
      <c r="AC641" s="134" t="str">
        <f>IF(OR(San[[#This Row],[Access_SL1]]="No data",San[[#This Row],[Use_SL1]]="No data",San[[#This Row],[Reliability_SL1]]="No data",San[[#This Row],[EnvPro_SL1]]="No data"),"Incomplete", "Complete")</f>
        <v>Incomplete</v>
      </c>
      <c r="AD641" s="176">
        <v>11.267910945205406</v>
      </c>
      <c r="AE641" s="176">
        <v>0</v>
      </c>
      <c r="AF641" s="136">
        <v>3.0116816743733272</v>
      </c>
      <c r="AG641" s="136">
        <v>95.669402773846599</v>
      </c>
      <c r="AH641" s="136" t="s">
        <v>1601</v>
      </c>
      <c r="AW641" s="1">
        <f>IFERROR(VLOOKUP(San[[#This Row],[Access_SL1]],$AS$5:$AT$8,2,FALSE),"Error")</f>
        <v>2</v>
      </c>
      <c r="AX641" s="1">
        <f>IFERROR(VLOOKUP(San[[#This Row],[Use_SL1]],$AS$5:$AT$8,2,FALSE),"Error")</f>
        <v>3</v>
      </c>
      <c r="AY641" s="1" t="str">
        <f>IFERROR(VLOOKUP(San[[#This Row],[Use_SL2]],$AS$5:$AT$8,2,FALSE),"Error")</f>
        <v>Error</v>
      </c>
      <c r="AZ641" s="1" t="str">
        <f>IFERROR(VLOOKUP(San[[#This Row],[Reliability_SL1]],$AS$5:$AT$8,2,FALSE),"Error")</f>
        <v>Error</v>
      </c>
      <c r="BA641" s="1">
        <f>IFERROR(VLOOKUP(San[[#This Row],[EnvPro_SL1]],$AS$5:$AT$8,2,FALSE),"Error")</f>
        <v>2</v>
      </c>
    </row>
    <row r="642" spans="2:53">
      <c r="B642" s="133" t="s">
        <v>953</v>
      </c>
      <c r="C642" s="171" t="s">
        <v>1650</v>
      </c>
      <c r="D642" s="171" t="s">
        <v>1646</v>
      </c>
      <c r="E642" s="171" t="s">
        <v>217</v>
      </c>
      <c r="F642" s="172" t="s">
        <v>1638</v>
      </c>
      <c r="G642" s="173" t="s">
        <v>1997</v>
      </c>
      <c r="H642" s="50" t="s">
        <v>1783</v>
      </c>
      <c r="I642" s="50" t="s">
        <v>18</v>
      </c>
      <c r="J642" s="133" t="s">
        <v>1772</v>
      </c>
      <c r="K642" s="50" t="s">
        <v>1754</v>
      </c>
      <c r="L642" s="50" t="s">
        <v>1753</v>
      </c>
      <c r="M642" s="133" t="s">
        <v>1752</v>
      </c>
      <c r="N642" s="133" t="s">
        <v>1601</v>
      </c>
      <c r="O642" s="133" t="s">
        <v>1601</v>
      </c>
      <c r="P642" s="133" t="s">
        <v>1601</v>
      </c>
      <c r="Q642" s="133" t="s">
        <v>1755</v>
      </c>
      <c r="R642" s="142" t="s">
        <v>1601</v>
      </c>
      <c r="S642" s="174" t="s">
        <v>1601</v>
      </c>
      <c r="T642" s="175" t="s">
        <v>1752</v>
      </c>
      <c r="U642" s="133" t="s">
        <v>1756</v>
      </c>
      <c r="V642" s="133" t="s">
        <v>1754</v>
      </c>
      <c r="W642" s="133" t="str">
        <f>IF([Access_Indicator2]="Yes","No service",IF([Access_Indicator3]="Available", "Improved",IF([Access_Indicator4]="No", "Limited",IF(AND([Access_Indicator4]="yes", [Access_Indicator5]&lt;=[Access_Indicator6]),"Basic","Limited"))))</f>
        <v>Basic</v>
      </c>
      <c r="X642" s="133" t="str">
        <f>IF([Use_Indicator1]="", "Fill in data", IF([Use_Indicator1]="All", "Improved", IF([Use_Indicator1]="Some", "Basic", IF([Use_Indicator1]="No use", "No Service"))))</f>
        <v>Improved</v>
      </c>
      <c r="Y642" s="134" t="s">
        <v>1601</v>
      </c>
      <c r="Z642" s="134" t="str">
        <f>IF(S642="No data", "No Data", IF([Reliability_Indicator2]="Yes","No Service", IF(S642="Routine", "Improved", IF(S642="Unreliable", "Basic", IF(S642="No O&amp;M", "No service")))))</f>
        <v>No Data</v>
      </c>
      <c r="AA642" s="133" t="str">
        <f>IF([EnvPro_Indicator1]="", "Fill in data", IF([EnvPro_Indicator1]="Significant pollution", "No service", IF(AND([EnvPro_Indicator1]="Not polluting groundwater &amp; not untreated in river", [EnvPro_Indicator2]="No"),"Basic", IF([EnvPro_Indicator2]="Yes", "Improved"))))</f>
        <v>Basic</v>
      </c>
      <c r="AB642" s="134" t="str">
        <f t="shared" si="9"/>
        <v>Basic</v>
      </c>
      <c r="AC642" s="134" t="str">
        <f>IF(OR(San[[#This Row],[Access_SL1]]="No data",San[[#This Row],[Use_SL1]]="No data",San[[#This Row],[Reliability_SL1]]="No data",San[[#This Row],[EnvPro_SL1]]="No data"),"Incomplete", "Complete")</f>
        <v>Incomplete</v>
      </c>
      <c r="AD642" s="176">
        <v>11.267910945205406</v>
      </c>
      <c r="AE642" s="176">
        <v>0</v>
      </c>
      <c r="AF642" s="136">
        <v>3.0116816743733272</v>
      </c>
      <c r="AG642" s="136">
        <v>69.912255873195576</v>
      </c>
      <c r="AH642" s="136" t="s">
        <v>1601</v>
      </c>
      <c r="AW642" s="1">
        <f>IFERROR(VLOOKUP(San[[#This Row],[Access_SL1]],$AS$5:$AT$8,2,FALSE),"Error")</f>
        <v>2</v>
      </c>
      <c r="AX642" s="1">
        <f>IFERROR(VLOOKUP(San[[#This Row],[Use_SL1]],$AS$5:$AT$8,2,FALSE),"Error")</f>
        <v>3</v>
      </c>
      <c r="AY642" s="1" t="str">
        <f>IFERROR(VLOOKUP(San[[#This Row],[Use_SL2]],$AS$5:$AT$8,2,FALSE),"Error")</f>
        <v>Error</v>
      </c>
      <c r="AZ642" s="1" t="str">
        <f>IFERROR(VLOOKUP(San[[#This Row],[Reliability_SL1]],$AS$5:$AT$8,2,FALSE),"Error")</f>
        <v>Error</v>
      </c>
      <c r="BA642" s="1">
        <f>IFERROR(VLOOKUP(San[[#This Row],[EnvPro_SL1]],$AS$5:$AT$8,2,FALSE),"Error")</f>
        <v>2</v>
      </c>
    </row>
    <row r="643" spans="2:53">
      <c r="B643" s="133" t="s">
        <v>954</v>
      </c>
      <c r="C643" s="171" t="s">
        <v>1650</v>
      </c>
      <c r="D643" s="171" t="s">
        <v>1646</v>
      </c>
      <c r="E643" s="171" t="s">
        <v>217</v>
      </c>
      <c r="F643" s="172" t="s">
        <v>1638</v>
      </c>
      <c r="G643" s="173" t="s">
        <v>1970</v>
      </c>
      <c r="H643" s="50" t="s">
        <v>1783</v>
      </c>
      <c r="I643" s="50" t="s">
        <v>18</v>
      </c>
      <c r="J643" s="133" t="s">
        <v>1772</v>
      </c>
      <c r="K643" s="50" t="s">
        <v>1754</v>
      </c>
      <c r="L643" s="50" t="s">
        <v>1753</v>
      </c>
      <c r="M643" s="133" t="s">
        <v>1752</v>
      </c>
      <c r="N643" s="133" t="s">
        <v>1601</v>
      </c>
      <c r="O643" s="133" t="s">
        <v>1601</v>
      </c>
      <c r="P643" s="133" t="s">
        <v>1601</v>
      </c>
      <c r="Q643" s="133" t="s">
        <v>1755</v>
      </c>
      <c r="R643" s="142" t="s">
        <v>1601</v>
      </c>
      <c r="S643" s="174" t="s">
        <v>1601</v>
      </c>
      <c r="T643" s="175" t="s">
        <v>1752</v>
      </c>
      <c r="U643" s="133" t="s">
        <v>1756</v>
      </c>
      <c r="V643" s="133" t="s">
        <v>1754</v>
      </c>
      <c r="W643" s="133" t="str">
        <f>IF([Access_Indicator2]="Yes","No service",IF([Access_Indicator3]="Available", "Improved",IF([Access_Indicator4]="No", "Limited",IF(AND([Access_Indicator4]="yes", [Access_Indicator5]&lt;=[Access_Indicator6]),"Basic","Limited"))))</f>
        <v>Basic</v>
      </c>
      <c r="X643" s="133" t="str">
        <f>IF([Use_Indicator1]="", "Fill in data", IF([Use_Indicator1]="All", "Improved", IF([Use_Indicator1]="Some", "Basic", IF([Use_Indicator1]="No use", "No Service"))))</f>
        <v>Improved</v>
      </c>
      <c r="Y643" s="134" t="s">
        <v>1601</v>
      </c>
      <c r="Z643" s="134" t="str">
        <f>IF(S643="No data", "No Data", IF([Reliability_Indicator2]="Yes","No Service", IF(S643="Routine", "Improved", IF(S643="Unreliable", "Basic", IF(S643="No O&amp;M", "No service")))))</f>
        <v>No Data</v>
      </c>
      <c r="AA643" s="133" t="str">
        <f>IF([EnvPro_Indicator1]="", "Fill in data", IF([EnvPro_Indicator1]="Significant pollution", "No service", IF(AND([EnvPro_Indicator1]="Not polluting groundwater &amp; not untreated in river", [EnvPro_Indicator2]="No"),"Basic", IF([EnvPro_Indicator2]="Yes", "Improved"))))</f>
        <v>Basic</v>
      </c>
      <c r="AB643" s="134" t="str">
        <f t="shared" si="9"/>
        <v>Basic</v>
      </c>
      <c r="AC643" s="134" t="str">
        <f>IF(OR(San[[#This Row],[Access_SL1]]="No data",San[[#This Row],[Use_SL1]]="No data",San[[#This Row],[Reliability_SL1]]="No data",San[[#This Row],[EnvPro_SL1]]="No data"),"Incomplete", "Complete")</f>
        <v>Incomplete</v>
      </c>
      <c r="AD643" s="176">
        <v>11.267910945205406</v>
      </c>
      <c r="AE643" s="176">
        <v>0</v>
      </c>
      <c r="AF643" s="136">
        <v>3.0116816743733272</v>
      </c>
      <c r="AG643" s="136">
        <v>103.02858760260402</v>
      </c>
      <c r="AH643" s="136" t="s">
        <v>1601</v>
      </c>
      <c r="AW643" s="1">
        <f>IFERROR(VLOOKUP(San[[#This Row],[Access_SL1]],$AS$5:$AT$8,2,FALSE),"Error")</f>
        <v>2</v>
      </c>
      <c r="AX643" s="1">
        <f>IFERROR(VLOOKUP(San[[#This Row],[Use_SL1]],$AS$5:$AT$8,2,FALSE),"Error")</f>
        <v>3</v>
      </c>
      <c r="AY643" s="1" t="str">
        <f>IFERROR(VLOOKUP(San[[#This Row],[Use_SL2]],$AS$5:$AT$8,2,FALSE),"Error")</f>
        <v>Error</v>
      </c>
      <c r="AZ643" s="1" t="str">
        <f>IFERROR(VLOOKUP(San[[#This Row],[Reliability_SL1]],$AS$5:$AT$8,2,FALSE),"Error")</f>
        <v>Error</v>
      </c>
      <c r="BA643" s="1">
        <f>IFERROR(VLOOKUP(San[[#This Row],[EnvPro_SL1]],$AS$5:$AT$8,2,FALSE),"Error")</f>
        <v>2</v>
      </c>
    </row>
    <row r="644" spans="2:53">
      <c r="B644" s="133" t="s">
        <v>955</v>
      </c>
      <c r="C644" s="171" t="s">
        <v>1650</v>
      </c>
      <c r="D644" s="171" t="s">
        <v>1646</v>
      </c>
      <c r="E644" s="171" t="s">
        <v>217</v>
      </c>
      <c r="F644" s="172" t="s">
        <v>1638</v>
      </c>
      <c r="G644" s="173" t="s">
        <v>1998</v>
      </c>
      <c r="H644" s="50" t="s">
        <v>1786</v>
      </c>
      <c r="I644" s="50" t="s">
        <v>18</v>
      </c>
      <c r="J644" s="133" t="s">
        <v>1772</v>
      </c>
      <c r="K644" s="50" t="s">
        <v>1754</v>
      </c>
      <c r="L644" s="50" t="s">
        <v>1753</v>
      </c>
      <c r="M644" s="133" t="s">
        <v>1752</v>
      </c>
      <c r="N644" s="133" t="s">
        <v>1601</v>
      </c>
      <c r="O644" s="133" t="s">
        <v>1601</v>
      </c>
      <c r="P644" s="133" t="s">
        <v>1601</v>
      </c>
      <c r="Q644" s="133" t="s">
        <v>1755</v>
      </c>
      <c r="R644" s="142" t="s">
        <v>1601</v>
      </c>
      <c r="S644" s="174" t="s">
        <v>1601</v>
      </c>
      <c r="T644" s="175" t="s">
        <v>1752</v>
      </c>
      <c r="U644" s="133" t="s">
        <v>1756</v>
      </c>
      <c r="V644" s="133" t="s">
        <v>1754</v>
      </c>
      <c r="W644" s="133" t="str">
        <f>IF([Access_Indicator2]="Yes","No service",IF([Access_Indicator3]="Available", "Improved",IF([Access_Indicator4]="No", "Limited",IF(AND([Access_Indicator4]="yes", [Access_Indicator5]&lt;=[Access_Indicator6]),"Basic","Limited"))))</f>
        <v>Basic</v>
      </c>
      <c r="X644" s="133" t="str">
        <f>IF([Use_Indicator1]="", "Fill in data", IF([Use_Indicator1]="All", "Improved", IF([Use_Indicator1]="Some", "Basic", IF([Use_Indicator1]="No use", "No Service"))))</f>
        <v>Improved</v>
      </c>
      <c r="Y644" s="134" t="s">
        <v>1601</v>
      </c>
      <c r="Z644" s="134" t="str">
        <f>IF(S644="No data", "No Data", IF([Reliability_Indicator2]="Yes","No Service", IF(S644="Routine", "Improved", IF(S644="Unreliable", "Basic", IF(S644="No O&amp;M", "No service")))))</f>
        <v>No Data</v>
      </c>
      <c r="AA644" s="133" t="str">
        <f>IF([EnvPro_Indicator1]="", "Fill in data", IF([EnvPro_Indicator1]="Significant pollution", "No service", IF(AND([EnvPro_Indicator1]="Not polluting groundwater &amp; not untreated in river", [EnvPro_Indicator2]="No"),"Basic", IF([EnvPro_Indicator2]="Yes", "Improved"))))</f>
        <v>Basic</v>
      </c>
      <c r="AB644" s="134" t="str">
        <f t="shared" si="9"/>
        <v>Basic</v>
      </c>
      <c r="AC644" s="134" t="str">
        <f>IF(OR(San[[#This Row],[Access_SL1]]="No data",San[[#This Row],[Use_SL1]]="No data",San[[#This Row],[Reliability_SL1]]="No data",San[[#This Row],[EnvPro_SL1]]="No data"),"Incomplete", "Complete")</f>
        <v>Incomplete</v>
      </c>
      <c r="AD644" s="176">
        <v>11.267910945205406</v>
      </c>
      <c r="AE644" s="176">
        <v>0</v>
      </c>
      <c r="AF644" s="136">
        <v>3.0116816743733272</v>
      </c>
      <c r="AG644" s="136">
        <v>110.38777243136146</v>
      </c>
      <c r="AH644" s="136" t="s">
        <v>1601</v>
      </c>
      <c r="AW644" s="1">
        <f>IFERROR(VLOOKUP(San[[#This Row],[Access_SL1]],$AS$5:$AT$8,2,FALSE),"Error")</f>
        <v>2</v>
      </c>
      <c r="AX644" s="1">
        <f>IFERROR(VLOOKUP(San[[#This Row],[Use_SL1]],$AS$5:$AT$8,2,FALSE),"Error")</f>
        <v>3</v>
      </c>
      <c r="AY644" s="1" t="str">
        <f>IFERROR(VLOOKUP(San[[#This Row],[Use_SL2]],$AS$5:$AT$8,2,FALSE),"Error")</f>
        <v>Error</v>
      </c>
      <c r="AZ644" s="1" t="str">
        <f>IFERROR(VLOOKUP(San[[#This Row],[Reliability_SL1]],$AS$5:$AT$8,2,FALSE),"Error")</f>
        <v>Error</v>
      </c>
      <c r="BA644" s="1">
        <f>IFERROR(VLOOKUP(San[[#This Row],[EnvPro_SL1]],$AS$5:$AT$8,2,FALSE),"Error")</f>
        <v>2</v>
      </c>
    </row>
    <row r="645" spans="2:53">
      <c r="B645" s="133" t="s">
        <v>956</v>
      </c>
      <c r="C645" s="171" t="s">
        <v>1650</v>
      </c>
      <c r="D645" s="171" t="s">
        <v>1646</v>
      </c>
      <c r="E645" s="171" t="s">
        <v>217</v>
      </c>
      <c r="F645" s="172" t="s">
        <v>1638</v>
      </c>
      <c r="G645" s="173" t="s">
        <v>1983</v>
      </c>
      <c r="H645" s="50" t="s">
        <v>1783</v>
      </c>
      <c r="I645" s="50" t="s">
        <v>18</v>
      </c>
      <c r="J645" s="133" t="s">
        <v>1772</v>
      </c>
      <c r="K645" s="50" t="s">
        <v>1754</v>
      </c>
      <c r="L645" s="50" t="s">
        <v>1753</v>
      </c>
      <c r="M645" s="133" t="s">
        <v>1752</v>
      </c>
      <c r="N645" s="133" t="s">
        <v>1601</v>
      </c>
      <c r="O645" s="133" t="s">
        <v>1601</v>
      </c>
      <c r="P645" s="133" t="s">
        <v>1601</v>
      </c>
      <c r="Q645" s="133" t="s">
        <v>1755</v>
      </c>
      <c r="R645" s="142" t="s">
        <v>1601</v>
      </c>
      <c r="S645" s="174" t="s">
        <v>1601</v>
      </c>
      <c r="T645" s="175" t="s">
        <v>1752</v>
      </c>
      <c r="U645" s="133" t="s">
        <v>1756</v>
      </c>
      <c r="V645" s="133" t="s">
        <v>1754</v>
      </c>
      <c r="W645" s="133" t="str">
        <f>IF([Access_Indicator2]="Yes","No service",IF([Access_Indicator3]="Available", "Improved",IF([Access_Indicator4]="No", "Limited",IF(AND([Access_Indicator4]="yes", [Access_Indicator5]&lt;=[Access_Indicator6]),"Basic","Limited"))))</f>
        <v>Basic</v>
      </c>
      <c r="X645" s="133" t="str">
        <f>IF([Use_Indicator1]="", "Fill in data", IF([Use_Indicator1]="All", "Improved", IF([Use_Indicator1]="Some", "Basic", IF([Use_Indicator1]="No use", "No Service"))))</f>
        <v>Improved</v>
      </c>
      <c r="Y645" s="134" t="s">
        <v>1601</v>
      </c>
      <c r="Z645" s="134" t="str">
        <f>IF(S645="No data", "No Data", IF([Reliability_Indicator2]="Yes","No Service", IF(S645="Routine", "Improved", IF(S645="Unreliable", "Basic", IF(S645="No O&amp;M", "No service")))))</f>
        <v>No Data</v>
      </c>
      <c r="AA645" s="133" t="str">
        <f>IF([EnvPro_Indicator1]="", "Fill in data", IF([EnvPro_Indicator1]="Significant pollution", "No service", IF(AND([EnvPro_Indicator1]="Not polluting groundwater &amp; not untreated in river", [EnvPro_Indicator2]="No"),"Basic", IF([EnvPro_Indicator2]="Yes", "Improved"))))</f>
        <v>Basic</v>
      </c>
      <c r="AB645" s="134" t="str">
        <f t="shared" ref="AB645:AB708" si="10">VLOOKUP(MIN(AW645:BA645),$AR$5:$AS$8,2,FALSE)</f>
        <v>Basic</v>
      </c>
      <c r="AC645" s="134" t="str">
        <f>IF(OR(San[[#This Row],[Access_SL1]]="No data",San[[#This Row],[Use_SL1]]="No data",San[[#This Row],[Reliability_SL1]]="No data",San[[#This Row],[EnvPro_SL1]]="No data"),"Incomplete", "Complete")</f>
        <v>Incomplete</v>
      </c>
      <c r="AD645" s="176">
        <v>11.267910945205406</v>
      </c>
      <c r="AE645" s="176">
        <v>0</v>
      </c>
      <c r="AF645" s="136">
        <v>3.0116816743733272</v>
      </c>
      <c r="AG645" s="136">
        <v>128.78573450325501</v>
      </c>
      <c r="AH645" s="136" t="s">
        <v>1601</v>
      </c>
      <c r="AW645" s="1">
        <f>IFERROR(VLOOKUP(San[[#This Row],[Access_SL1]],$AS$5:$AT$8,2,FALSE),"Error")</f>
        <v>2</v>
      </c>
      <c r="AX645" s="1">
        <f>IFERROR(VLOOKUP(San[[#This Row],[Use_SL1]],$AS$5:$AT$8,2,FALSE),"Error")</f>
        <v>3</v>
      </c>
      <c r="AY645" s="1" t="str">
        <f>IFERROR(VLOOKUP(San[[#This Row],[Use_SL2]],$AS$5:$AT$8,2,FALSE),"Error")</f>
        <v>Error</v>
      </c>
      <c r="AZ645" s="1" t="str">
        <f>IFERROR(VLOOKUP(San[[#This Row],[Reliability_SL1]],$AS$5:$AT$8,2,FALSE),"Error")</f>
        <v>Error</v>
      </c>
      <c r="BA645" s="1">
        <f>IFERROR(VLOOKUP(San[[#This Row],[EnvPro_SL1]],$AS$5:$AT$8,2,FALSE),"Error")</f>
        <v>2</v>
      </c>
    </row>
    <row r="646" spans="2:53">
      <c r="B646" s="133" t="s">
        <v>957</v>
      </c>
      <c r="C646" s="171" t="s">
        <v>1649</v>
      </c>
      <c r="D646" s="171" t="s">
        <v>1609</v>
      </c>
      <c r="E646" s="171" t="s">
        <v>958</v>
      </c>
      <c r="F646" s="172" t="s">
        <v>1601</v>
      </c>
      <c r="G646" s="173" t="s">
        <v>2028</v>
      </c>
      <c r="H646" s="50" t="s">
        <v>1786</v>
      </c>
      <c r="I646" s="50" t="s">
        <v>18</v>
      </c>
      <c r="J646" s="133" t="s">
        <v>1751</v>
      </c>
      <c r="K646" s="50" t="s">
        <v>1752</v>
      </c>
      <c r="L646" s="50" t="s">
        <v>1753</v>
      </c>
      <c r="M646" s="133" t="s">
        <v>1754</v>
      </c>
      <c r="N646" s="133" t="s">
        <v>1601</v>
      </c>
      <c r="O646" s="133" t="s">
        <v>1601</v>
      </c>
      <c r="P646" s="133" t="s">
        <v>1601</v>
      </c>
      <c r="Q646" s="133" t="s">
        <v>1755</v>
      </c>
      <c r="R646" s="142" t="s">
        <v>1601</v>
      </c>
      <c r="S646" s="174" t="s">
        <v>1601</v>
      </c>
      <c r="T646" s="175" t="s">
        <v>1601</v>
      </c>
      <c r="U646" s="133" t="s">
        <v>1756</v>
      </c>
      <c r="V646" s="133" t="s">
        <v>1754</v>
      </c>
      <c r="W646" s="133" t="str">
        <f>IF([Access_Indicator2]="Yes","No service",IF([Access_Indicator3]="Available", "Improved",IF([Access_Indicator4]="No", "Limited",IF(AND([Access_Indicator4]="yes", [Access_Indicator5]&lt;=[Access_Indicator6]),"Basic","Limited"))))</f>
        <v>No service</v>
      </c>
      <c r="X646" s="133" t="str">
        <f>IF([Use_Indicator1]="", "Fill in data", IF([Use_Indicator1]="All", "Improved", IF([Use_Indicator1]="Some", "Basic", IF([Use_Indicator1]="No use", "No Service"))))</f>
        <v>Improved</v>
      </c>
      <c r="Y646" s="134" t="s">
        <v>1601</v>
      </c>
      <c r="Z646" s="134" t="str">
        <f>IF(S646="No data", "No Data", IF([Reliability_Indicator2]="Yes","No Service", IF(S646="Routine", "Improved", IF(S646="Unreliable", "Basic", IF(S646="No O&amp;M", "No service")))))</f>
        <v>No Data</v>
      </c>
      <c r="AA646" s="133" t="str">
        <f>IF([EnvPro_Indicator1]="", "Fill in data", IF([EnvPro_Indicator1]="Significant pollution", "No service", IF(AND([EnvPro_Indicator1]="Not polluting groundwater &amp; not untreated in river", [EnvPro_Indicator2]="No"),"Basic", IF([EnvPro_Indicator2]="Yes", "Improved"))))</f>
        <v>Basic</v>
      </c>
      <c r="AB646" s="134" t="str">
        <f t="shared" si="10"/>
        <v>No Service</v>
      </c>
      <c r="AC646" s="134" t="str">
        <f>IF(OR(San[[#This Row],[Access_SL1]]="No data",San[[#This Row],[Use_SL1]]="No data",San[[#This Row],[Reliability_SL1]]="No data",San[[#This Row],[EnvPro_SL1]]="No data"),"Incomplete", "Complete")</f>
        <v>Incomplete</v>
      </c>
      <c r="AD646" s="176" t="s">
        <v>1601</v>
      </c>
      <c r="AE646" s="176" t="s">
        <v>1601</v>
      </c>
      <c r="AF646" s="136" t="s">
        <v>1601</v>
      </c>
      <c r="AG646" s="136">
        <v>187.65921313331447</v>
      </c>
      <c r="AH646" s="136" t="s">
        <v>1601</v>
      </c>
      <c r="AW646" s="1">
        <f>IFERROR(VLOOKUP(San[[#This Row],[Access_SL1]],$AS$5:$AT$8,2,FALSE),"Error")</f>
        <v>0</v>
      </c>
      <c r="AX646" s="1">
        <f>IFERROR(VLOOKUP(San[[#This Row],[Use_SL1]],$AS$5:$AT$8,2,FALSE),"Error")</f>
        <v>3</v>
      </c>
      <c r="AY646" s="1" t="str">
        <f>IFERROR(VLOOKUP(San[[#This Row],[Use_SL2]],$AS$5:$AT$8,2,FALSE),"Error")</f>
        <v>Error</v>
      </c>
      <c r="AZ646" s="1" t="str">
        <f>IFERROR(VLOOKUP(San[[#This Row],[Reliability_SL1]],$AS$5:$AT$8,2,FALSE),"Error")</f>
        <v>Error</v>
      </c>
      <c r="BA646" s="1">
        <f>IFERROR(VLOOKUP(San[[#This Row],[EnvPro_SL1]],$AS$5:$AT$8,2,FALSE),"Error")</f>
        <v>2</v>
      </c>
    </row>
    <row r="647" spans="2:53">
      <c r="B647" s="133" t="s">
        <v>959</v>
      </c>
      <c r="C647" s="171" t="s">
        <v>1649</v>
      </c>
      <c r="D647" s="171" t="s">
        <v>1609</v>
      </c>
      <c r="E647" s="171" t="s">
        <v>958</v>
      </c>
      <c r="F647" s="172" t="s">
        <v>1601</v>
      </c>
      <c r="G647" s="173" t="s">
        <v>2029</v>
      </c>
      <c r="H647" s="50" t="s">
        <v>1783</v>
      </c>
      <c r="I647" s="50" t="s">
        <v>18</v>
      </c>
      <c r="J647" s="133" t="s">
        <v>1773</v>
      </c>
      <c r="K647" s="50" t="s">
        <v>1754</v>
      </c>
      <c r="L647" s="50" t="s">
        <v>1753</v>
      </c>
      <c r="M647" s="133" t="s">
        <v>1754</v>
      </c>
      <c r="N647" s="133" t="s">
        <v>1601</v>
      </c>
      <c r="O647" s="133" t="s">
        <v>1601</v>
      </c>
      <c r="P647" s="133" t="s">
        <v>1601</v>
      </c>
      <c r="Q647" s="133" t="s">
        <v>1755</v>
      </c>
      <c r="R647" s="142" t="s">
        <v>1601</v>
      </c>
      <c r="S647" s="174" t="s">
        <v>1601</v>
      </c>
      <c r="T647" s="175" t="s">
        <v>1601</v>
      </c>
      <c r="U647" s="133" t="s">
        <v>1756</v>
      </c>
      <c r="V647" s="133" t="s">
        <v>1754</v>
      </c>
      <c r="W647" s="133" t="str">
        <f>IF([Access_Indicator2]="Yes","No service",IF([Access_Indicator3]="Available", "Improved",IF([Access_Indicator4]="No", "Limited",IF(AND([Access_Indicator4]="yes", [Access_Indicator5]&lt;=[Access_Indicator6]),"Basic","Limited"))))</f>
        <v>Limited</v>
      </c>
      <c r="X647" s="133" t="str">
        <f>IF([Use_Indicator1]="", "Fill in data", IF([Use_Indicator1]="All", "Improved", IF([Use_Indicator1]="Some", "Basic", IF([Use_Indicator1]="No use", "No Service"))))</f>
        <v>Improved</v>
      </c>
      <c r="Y647" s="134" t="s">
        <v>1601</v>
      </c>
      <c r="Z647" s="134" t="str">
        <f>IF(S647="No data", "No Data", IF([Reliability_Indicator2]="Yes","No Service", IF(S647="Routine", "Improved", IF(S647="Unreliable", "Basic", IF(S647="No O&amp;M", "No service")))))</f>
        <v>No Data</v>
      </c>
      <c r="AA647" s="133" t="str">
        <f>IF([EnvPro_Indicator1]="", "Fill in data", IF([EnvPro_Indicator1]="Significant pollution", "No service", IF(AND([EnvPro_Indicator1]="Not polluting groundwater &amp; not untreated in river", [EnvPro_Indicator2]="No"),"Basic", IF([EnvPro_Indicator2]="Yes", "Improved"))))</f>
        <v>Basic</v>
      </c>
      <c r="AB647" s="134" t="str">
        <f t="shared" si="10"/>
        <v>Limited</v>
      </c>
      <c r="AC647" s="134" t="str">
        <f>IF(OR(San[[#This Row],[Access_SL1]]="No data",San[[#This Row],[Use_SL1]]="No data",San[[#This Row],[Reliability_SL1]]="No data",San[[#This Row],[EnvPro_SL1]]="No data"),"Incomplete", "Complete")</f>
        <v>Incomplete</v>
      </c>
      <c r="AD647" s="176" t="s">
        <v>1601</v>
      </c>
      <c r="AE647" s="176" t="s">
        <v>1601</v>
      </c>
      <c r="AF647" s="136" t="s">
        <v>1601</v>
      </c>
      <c r="AG647" s="136">
        <v>55.193886215680728</v>
      </c>
      <c r="AH647" s="136" t="s">
        <v>1601</v>
      </c>
      <c r="AW647" s="1">
        <f>IFERROR(VLOOKUP(San[[#This Row],[Access_SL1]],$AS$5:$AT$8,2,FALSE),"Error")</f>
        <v>1</v>
      </c>
      <c r="AX647" s="1">
        <f>IFERROR(VLOOKUP(San[[#This Row],[Use_SL1]],$AS$5:$AT$8,2,FALSE),"Error")</f>
        <v>3</v>
      </c>
      <c r="AY647" s="1" t="str">
        <f>IFERROR(VLOOKUP(San[[#This Row],[Use_SL2]],$AS$5:$AT$8,2,FALSE),"Error")</f>
        <v>Error</v>
      </c>
      <c r="AZ647" s="1" t="str">
        <f>IFERROR(VLOOKUP(San[[#This Row],[Reliability_SL1]],$AS$5:$AT$8,2,FALSE),"Error")</f>
        <v>Error</v>
      </c>
      <c r="BA647" s="1">
        <f>IFERROR(VLOOKUP(San[[#This Row],[EnvPro_SL1]],$AS$5:$AT$8,2,FALSE),"Error")</f>
        <v>2</v>
      </c>
    </row>
    <row r="648" spans="2:53">
      <c r="B648" s="133" t="s">
        <v>960</v>
      </c>
      <c r="C648" s="171" t="s">
        <v>1649</v>
      </c>
      <c r="D648" s="171" t="s">
        <v>1609</v>
      </c>
      <c r="E648" s="171" t="s">
        <v>958</v>
      </c>
      <c r="F648" s="172" t="s">
        <v>1601</v>
      </c>
      <c r="G648" s="173" t="s">
        <v>2023</v>
      </c>
      <c r="H648" s="50" t="s">
        <v>1783</v>
      </c>
      <c r="I648" s="50" t="s">
        <v>18</v>
      </c>
      <c r="J648" s="133" t="s">
        <v>1773</v>
      </c>
      <c r="K648" s="50" t="s">
        <v>1754</v>
      </c>
      <c r="L648" s="50" t="s">
        <v>1753</v>
      </c>
      <c r="M648" s="133" t="s">
        <v>1754</v>
      </c>
      <c r="N648" s="133" t="s">
        <v>1601</v>
      </c>
      <c r="O648" s="133" t="s">
        <v>1601</v>
      </c>
      <c r="P648" s="133" t="s">
        <v>1601</v>
      </c>
      <c r="Q648" s="133" t="s">
        <v>1755</v>
      </c>
      <c r="R648" s="142" t="s">
        <v>1601</v>
      </c>
      <c r="S648" s="174" t="s">
        <v>1601</v>
      </c>
      <c r="T648" s="175" t="s">
        <v>1601</v>
      </c>
      <c r="U648" s="133" t="s">
        <v>1756</v>
      </c>
      <c r="V648" s="133" t="s">
        <v>1754</v>
      </c>
      <c r="W648" s="133" t="str">
        <f>IF([Access_Indicator2]="Yes","No service",IF([Access_Indicator3]="Available", "Improved",IF([Access_Indicator4]="No", "Limited",IF(AND([Access_Indicator4]="yes", [Access_Indicator5]&lt;=[Access_Indicator6]),"Basic","Limited"))))</f>
        <v>Limited</v>
      </c>
      <c r="X648" s="133" t="str">
        <f>IF([Use_Indicator1]="", "Fill in data", IF([Use_Indicator1]="All", "Improved", IF([Use_Indicator1]="Some", "Basic", IF([Use_Indicator1]="No use", "No Service"))))</f>
        <v>Improved</v>
      </c>
      <c r="Y648" s="134" t="s">
        <v>1601</v>
      </c>
      <c r="Z648" s="134" t="str">
        <f>IF(S648="No data", "No Data", IF([Reliability_Indicator2]="Yes","No Service", IF(S648="Routine", "Improved", IF(S648="Unreliable", "Basic", IF(S648="No O&amp;M", "No service")))))</f>
        <v>No Data</v>
      </c>
      <c r="AA648" s="133" t="str">
        <f>IF([EnvPro_Indicator1]="", "Fill in data", IF([EnvPro_Indicator1]="Significant pollution", "No service", IF(AND([EnvPro_Indicator1]="Not polluting groundwater &amp; not untreated in river", [EnvPro_Indicator2]="No"),"Basic", IF([EnvPro_Indicator2]="Yes", "Improved"))))</f>
        <v>Basic</v>
      </c>
      <c r="AB648" s="134" t="str">
        <f t="shared" si="10"/>
        <v>Limited</v>
      </c>
      <c r="AC648" s="134" t="str">
        <f>IF(OR(San[[#This Row],[Access_SL1]]="No data",San[[#This Row],[Use_SL1]]="No data",San[[#This Row],[Reliability_SL1]]="No data",San[[#This Row],[EnvPro_SL1]]="No data"),"Incomplete", "Complete")</f>
        <v>Incomplete</v>
      </c>
      <c r="AD648" s="176" t="s">
        <v>1601</v>
      </c>
      <c r="AE648" s="176" t="s">
        <v>1601</v>
      </c>
      <c r="AF648" s="136" t="s">
        <v>1601</v>
      </c>
      <c r="AG648" s="136">
        <v>51.51429380130201</v>
      </c>
      <c r="AH648" s="136" t="s">
        <v>1601</v>
      </c>
      <c r="AW648" s="1">
        <f>IFERROR(VLOOKUP(San[[#This Row],[Access_SL1]],$AS$5:$AT$8,2,FALSE),"Error")</f>
        <v>1</v>
      </c>
      <c r="AX648" s="1">
        <f>IFERROR(VLOOKUP(San[[#This Row],[Use_SL1]],$AS$5:$AT$8,2,FALSE),"Error")</f>
        <v>3</v>
      </c>
      <c r="AY648" s="1" t="str">
        <f>IFERROR(VLOOKUP(San[[#This Row],[Use_SL2]],$AS$5:$AT$8,2,FALSE),"Error")</f>
        <v>Error</v>
      </c>
      <c r="AZ648" s="1" t="str">
        <f>IFERROR(VLOOKUP(San[[#This Row],[Reliability_SL1]],$AS$5:$AT$8,2,FALSE),"Error")</f>
        <v>Error</v>
      </c>
      <c r="BA648" s="1">
        <f>IFERROR(VLOOKUP(San[[#This Row],[EnvPro_SL1]],$AS$5:$AT$8,2,FALSE),"Error")</f>
        <v>2</v>
      </c>
    </row>
    <row r="649" spans="2:53">
      <c r="B649" s="133" t="s">
        <v>961</v>
      </c>
      <c r="C649" s="171" t="s">
        <v>1649</v>
      </c>
      <c r="D649" s="171" t="s">
        <v>1609</v>
      </c>
      <c r="E649" s="171" t="s">
        <v>958</v>
      </c>
      <c r="F649" s="172" t="s">
        <v>1601</v>
      </c>
      <c r="G649" s="173" t="s">
        <v>2037</v>
      </c>
      <c r="H649" s="50" t="s">
        <v>1783</v>
      </c>
      <c r="I649" s="50" t="s">
        <v>18</v>
      </c>
      <c r="J649" s="133" t="s">
        <v>1773</v>
      </c>
      <c r="K649" s="50" t="s">
        <v>1754</v>
      </c>
      <c r="L649" s="50" t="s">
        <v>1753</v>
      </c>
      <c r="M649" s="133" t="s">
        <v>1754</v>
      </c>
      <c r="N649" s="133" t="s">
        <v>1601</v>
      </c>
      <c r="O649" s="133" t="s">
        <v>1601</v>
      </c>
      <c r="P649" s="133" t="s">
        <v>1601</v>
      </c>
      <c r="Q649" s="133" t="s">
        <v>1755</v>
      </c>
      <c r="R649" s="142" t="s">
        <v>1601</v>
      </c>
      <c r="S649" s="174" t="s">
        <v>1601</v>
      </c>
      <c r="T649" s="175" t="s">
        <v>1601</v>
      </c>
      <c r="U649" s="133" t="s">
        <v>1756</v>
      </c>
      <c r="V649" s="133" t="s">
        <v>1754</v>
      </c>
      <c r="W649" s="133" t="str">
        <f>IF([Access_Indicator2]="Yes","No service",IF([Access_Indicator3]="Available", "Improved",IF([Access_Indicator4]="No", "Limited",IF(AND([Access_Indicator4]="yes", [Access_Indicator5]&lt;=[Access_Indicator6]),"Basic","Limited"))))</f>
        <v>Limited</v>
      </c>
      <c r="X649" s="133" t="str">
        <f>IF([Use_Indicator1]="", "Fill in data", IF([Use_Indicator1]="All", "Improved", IF([Use_Indicator1]="Some", "Basic", IF([Use_Indicator1]="No use", "No Service"))))</f>
        <v>Improved</v>
      </c>
      <c r="Y649" s="134" t="s">
        <v>1601</v>
      </c>
      <c r="Z649" s="134" t="str">
        <f>IF(S649="No data", "No Data", IF([Reliability_Indicator2]="Yes","No Service", IF(S649="Routine", "Improved", IF(S649="Unreliable", "Basic", IF(S649="No O&amp;M", "No service")))))</f>
        <v>No Data</v>
      </c>
      <c r="AA649" s="133" t="str">
        <f>IF([EnvPro_Indicator1]="", "Fill in data", IF([EnvPro_Indicator1]="Significant pollution", "No service", IF(AND([EnvPro_Indicator1]="Not polluting groundwater &amp; not untreated in river", [EnvPro_Indicator2]="No"),"Basic", IF([EnvPro_Indicator2]="Yes", "Improved"))))</f>
        <v>Basic</v>
      </c>
      <c r="AB649" s="134" t="str">
        <f t="shared" si="10"/>
        <v>Limited</v>
      </c>
      <c r="AC649" s="134" t="str">
        <f>IF(OR(San[[#This Row],[Access_SL1]]="No data",San[[#This Row],[Use_SL1]]="No data",San[[#This Row],[Reliability_SL1]]="No data",San[[#This Row],[EnvPro_SL1]]="No data"),"Incomplete", "Complete")</f>
        <v>Incomplete</v>
      </c>
      <c r="AD649" s="176" t="s">
        <v>1601</v>
      </c>
      <c r="AE649" s="176" t="s">
        <v>1601</v>
      </c>
      <c r="AF649" s="136" t="s">
        <v>1601</v>
      </c>
      <c r="AG649" s="136">
        <v>73.591848287574294</v>
      </c>
      <c r="AH649" s="136" t="s">
        <v>1601</v>
      </c>
      <c r="AW649" s="1">
        <f>IFERROR(VLOOKUP(San[[#This Row],[Access_SL1]],$AS$5:$AT$8,2,FALSE),"Error")</f>
        <v>1</v>
      </c>
      <c r="AX649" s="1">
        <f>IFERROR(VLOOKUP(San[[#This Row],[Use_SL1]],$AS$5:$AT$8,2,FALSE),"Error")</f>
        <v>3</v>
      </c>
      <c r="AY649" s="1" t="str">
        <f>IFERROR(VLOOKUP(San[[#This Row],[Use_SL2]],$AS$5:$AT$8,2,FALSE),"Error")</f>
        <v>Error</v>
      </c>
      <c r="AZ649" s="1" t="str">
        <f>IFERROR(VLOOKUP(San[[#This Row],[Reliability_SL1]],$AS$5:$AT$8,2,FALSE),"Error")</f>
        <v>Error</v>
      </c>
      <c r="BA649" s="1">
        <f>IFERROR(VLOOKUP(San[[#This Row],[EnvPro_SL1]],$AS$5:$AT$8,2,FALSE),"Error")</f>
        <v>2</v>
      </c>
    </row>
    <row r="650" spans="2:53">
      <c r="B650" s="133" t="s">
        <v>962</v>
      </c>
      <c r="C650" s="171" t="s">
        <v>1649</v>
      </c>
      <c r="D650" s="171" t="s">
        <v>1609</v>
      </c>
      <c r="E650" s="171" t="s">
        <v>958</v>
      </c>
      <c r="F650" s="172" t="s">
        <v>1601</v>
      </c>
      <c r="G650" s="173" t="s">
        <v>2022</v>
      </c>
      <c r="H650" s="50" t="s">
        <v>1783</v>
      </c>
      <c r="I650" s="50" t="s">
        <v>18</v>
      </c>
      <c r="J650" s="133" t="s">
        <v>1779</v>
      </c>
      <c r="K650" s="50" t="s">
        <v>1754</v>
      </c>
      <c r="L650" s="50" t="s">
        <v>1753</v>
      </c>
      <c r="M650" s="133" t="s">
        <v>1754</v>
      </c>
      <c r="N650" s="133" t="s">
        <v>1601</v>
      </c>
      <c r="O650" s="133" t="s">
        <v>1601</v>
      </c>
      <c r="P650" s="133" t="s">
        <v>1601</v>
      </c>
      <c r="Q650" s="133" t="s">
        <v>1755</v>
      </c>
      <c r="R650" s="142" t="s">
        <v>1601</v>
      </c>
      <c r="S650" s="174" t="s">
        <v>1601</v>
      </c>
      <c r="T650" s="175" t="s">
        <v>1754</v>
      </c>
      <c r="U650" s="133" t="s">
        <v>1756</v>
      </c>
      <c r="V650" s="133" t="s">
        <v>1754</v>
      </c>
      <c r="W650" s="133" t="str">
        <f>IF([Access_Indicator2]="Yes","No service",IF([Access_Indicator3]="Available", "Improved",IF([Access_Indicator4]="No", "Limited",IF(AND([Access_Indicator4]="yes", [Access_Indicator5]&lt;=[Access_Indicator6]),"Basic","Limited"))))</f>
        <v>Limited</v>
      </c>
      <c r="X650" s="133" t="str">
        <f>IF([Use_Indicator1]="", "Fill in data", IF([Use_Indicator1]="All", "Improved", IF([Use_Indicator1]="Some", "Basic", IF([Use_Indicator1]="No use", "No Service"))))</f>
        <v>Improved</v>
      </c>
      <c r="Y650" s="134" t="s">
        <v>1601</v>
      </c>
      <c r="Z650" s="134" t="str">
        <f>IF(S650="No data", "No Data", IF([Reliability_Indicator2]="Yes","No Service", IF(S650="Routine", "Improved", IF(S650="Unreliable", "Basic", IF(S650="No O&amp;M", "No service")))))</f>
        <v>No Data</v>
      </c>
      <c r="AA650" s="133" t="str">
        <f>IF([EnvPro_Indicator1]="", "Fill in data", IF([EnvPro_Indicator1]="Significant pollution", "No service", IF(AND([EnvPro_Indicator1]="Not polluting groundwater &amp; not untreated in river", [EnvPro_Indicator2]="No"),"Basic", IF([EnvPro_Indicator2]="Yes", "Improved"))))</f>
        <v>Basic</v>
      </c>
      <c r="AB650" s="134" t="str">
        <f t="shared" si="10"/>
        <v>Limited</v>
      </c>
      <c r="AC650" s="134" t="str">
        <f>IF(OR(San[[#This Row],[Access_SL1]]="No data",San[[#This Row],[Use_SL1]]="No data",San[[#This Row],[Reliability_SL1]]="No data",San[[#This Row],[EnvPro_SL1]]="No data"),"Incomplete", "Complete")</f>
        <v>Incomplete</v>
      </c>
      <c r="AD650" s="176" t="s">
        <v>1601</v>
      </c>
      <c r="AE650" s="176" t="s">
        <v>1601</v>
      </c>
      <c r="AF650" s="136" t="s">
        <v>1601</v>
      </c>
      <c r="AG650" s="136">
        <v>141.6643079535805</v>
      </c>
      <c r="AH650" s="136" t="s">
        <v>1601</v>
      </c>
      <c r="AW650" s="1">
        <f>IFERROR(VLOOKUP(San[[#This Row],[Access_SL1]],$AS$5:$AT$8,2,FALSE),"Error")</f>
        <v>1</v>
      </c>
      <c r="AX650" s="1">
        <f>IFERROR(VLOOKUP(San[[#This Row],[Use_SL1]],$AS$5:$AT$8,2,FALSE),"Error")</f>
        <v>3</v>
      </c>
      <c r="AY650" s="1" t="str">
        <f>IFERROR(VLOOKUP(San[[#This Row],[Use_SL2]],$AS$5:$AT$8,2,FALSE),"Error")</f>
        <v>Error</v>
      </c>
      <c r="AZ650" s="1" t="str">
        <f>IFERROR(VLOOKUP(San[[#This Row],[Reliability_SL1]],$AS$5:$AT$8,2,FALSE),"Error")</f>
        <v>Error</v>
      </c>
      <c r="BA650" s="1">
        <f>IFERROR(VLOOKUP(San[[#This Row],[EnvPro_SL1]],$AS$5:$AT$8,2,FALSE),"Error")</f>
        <v>2</v>
      </c>
    </row>
    <row r="651" spans="2:53">
      <c r="B651" s="133" t="s">
        <v>963</v>
      </c>
      <c r="C651" s="171" t="s">
        <v>1649</v>
      </c>
      <c r="D651" s="171" t="s">
        <v>1609</v>
      </c>
      <c r="E651" s="171" t="s">
        <v>958</v>
      </c>
      <c r="F651" s="172" t="s">
        <v>1601</v>
      </c>
      <c r="G651" s="173" t="s">
        <v>2011</v>
      </c>
      <c r="H651" s="50" t="s">
        <v>1783</v>
      </c>
      <c r="I651" s="50" t="s">
        <v>18</v>
      </c>
      <c r="J651" s="133" t="s">
        <v>1751</v>
      </c>
      <c r="K651" s="50" t="s">
        <v>1752</v>
      </c>
      <c r="L651" s="50" t="s">
        <v>1753</v>
      </c>
      <c r="M651" s="133" t="s">
        <v>1754</v>
      </c>
      <c r="N651" s="133" t="s">
        <v>1601</v>
      </c>
      <c r="O651" s="133" t="s">
        <v>1601</v>
      </c>
      <c r="P651" s="133" t="s">
        <v>1601</v>
      </c>
      <c r="Q651" s="133" t="s">
        <v>1755</v>
      </c>
      <c r="R651" s="142" t="s">
        <v>1601</v>
      </c>
      <c r="S651" s="174" t="s">
        <v>1601</v>
      </c>
      <c r="T651" s="175" t="s">
        <v>1601</v>
      </c>
      <c r="U651" s="133" t="s">
        <v>1756</v>
      </c>
      <c r="V651" s="133" t="s">
        <v>1754</v>
      </c>
      <c r="W651" s="133" t="str">
        <f>IF([Access_Indicator2]="Yes","No service",IF([Access_Indicator3]="Available", "Improved",IF([Access_Indicator4]="No", "Limited",IF(AND([Access_Indicator4]="yes", [Access_Indicator5]&lt;=[Access_Indicator6]),"Basic","Limited"))))</f>
        <v>No service</v>
      </c>
      <c r="X651" s="133" t="str">
        <f>IF([Use_Indicator1]="", "Fill in data", IF([Use_Indicator1]="All", "Improved", IF([Use_Indicator1]="Some", "Basic", IF([Use_Indicator1]="No use", "No Service"))))</f>
        <v>Improved</v>
      </c>
      <c r="Y651" s="134" t="s">
        <v>1601</v>
      </c>
      <c r="Z651" s="134" t="str">
        <f>IF(S651="No data", "No Data", IF([Reliability_Indicator2]="Yes","No Service", IF(S651="Routine", "Improved", IF(S651="Unreliable", "Basic", IF(S651="No O&amp;M", "No service")))))</f>
        <v>No Data</v>
      </c>
      <c r="AA651" s="133" t="str">
        <f>IF([EnvPro_Indicator1]="", "Fill in data", IF([EnvPro_Indicator1]="Significant pollution", "No service", IF(AND([EnvPro_Indicator1]="Not polluting groundwater &amp; not untreated in river", [EnvPro_Indicator2]="No"),"Basic", IF([EnvPro_Indicator2]="Yes", "Improved"))))</f>
        <v>Basic</v>
      </c>
      <c r="AB651" s="134" t="str">
        <f t="shared" si="10"/>
        <v>No Service</v>
      </c>
      <c r="AC651" s="134" t="str">
        <f>IF(OR(San[[#This Row],[Access_SL1]]="No data",San[[#This Row],[Use_SL1]]="No data",San[[#This Row],[Reliability_SL1]]="No data",San[[#This Row],[EnvPro_SL1]]="No data"),"Incomplete", "Complete")</f>
        <v>Incomplete</v>
      </c>
      <c r="AD651" s="176" t="s">
        <v>1601</v>
      </c>
      <c r="AE651" s="176" t="s">
        <v>1601</v>
      </c>
      <c r="AF651" s="136" t="s">
        <v>1601</v>
      </c>
      <c r="AG651" s="136">
        <v>66.232663458816859</v>
      </c>
      <c r="AH651" s="136" t="s">
        <v>1601</v>
      </c>
      <c r="AW651" s="1">
        <f>IFERROR(VLOOKUP(San[[#This Row],[Access_SL1]],$AS$5:$AT$8,2,FALSE),"Error")</f>
        <v>0</v>
      </c>
      <c r="AX651" s="1">
        <f>IFERROR(VLOOKUP(San[[#This Row],[Use_SL1]],$AS$5:$AT$8,2,FALSE),"Error")</f>
        <v>3</v>
      </c>
      <c r="AY651" s="1" t="str">
        <f>IFERROR(VLOOKUP(San[[#This Row],[Use_SL2]],$AS$5:$AT$8,2,FALSE),"Error")</f>
        <v>Error</v>
      </c>
      <c r="AZ651" s="1" t="str">
        <f>IFERROR(VLOOKUP(San[[#This Row],[Reliability_SL1]],$AS$5:$AT$8,2,FALSE),"Error")</f>
        <v>Error</v>
      </c>
      <c r="BA651" s="1">
        <f>IFERROR(VLOOKUP(San[[#This Row],[EnvPro_SL1]],$AS$5:$AT$8,2,FALSE),"Error")</f>
        <v>2</v>
      </c>
    </row>
    <row r="652" spans="2:53">
      <c r="B652" s="133" t="s">
        <v>964</v>
      </c>
      <c r="C652" s="171" t="s">
        <v>1649</v>
      </c>
      <c r="D652" s="171" t="s">
        <v>1609</v>
      </c>
      <c r="E652" s="171" t="s">
        <v>958</v>
      </c>
      <c r="F652" s="172" t="s">
        <v>1601</v>
      </c>
      <c r="G652" s="173" t="s">
        <v>1990</v>
      </c>
      <c r="H652" s="50" t="s">
        <v>1783</v>
      </c>
      <c r="I652" s="50" t="s">
        <v>18</v>
      </c>
      <c r="J652" s="133" t="s">
        <v>1751</v>
      </c>
      <c r="K652" s="50" t="s">
        <v>1752</v>
      </c>
      <c r="L652" s="50" t="s">
        <v>1753</v>
      </c>
      <c r="M652" s="133" t="s">
        <v>1754</v>
      </c>
      <c r="N652" s="133" t="s">
        <v>1601</v>
      </c>
      <c r="O652" s="133" t="s">
        <v>1601</v>
      </c>
      <c r="P652" s="133" t="s">
        <v>1601</v>
      </c>
      <c r="Q652" s="133" t="s">
        <v>1755</v>
      </c>
      <c r="R652" s="142" t="s">
        <v>1601</v>
      </c>
      <c r="S652" s="174" t="s">
        <v>1601</v>
      </c>
      <c r="T652" s="175" t="s">
        <v>1601</v>
      </c>
      <c r="U652" s="133" t="s">
        <v>1756</v>
      </c>
      <c r="V652" s="133" t="s">
        <v>1754</v>
      </c>
      <c r="W652" s="133" t="str">
        <f>IF([Access_Indicator2]="Yes","No service",IF([Access_Indicator3]="Available", "Improved",IF([Access_Indicator4]="No", "Limited",IF(AND([Access_Indicator4]="yes", [Access_Indicator5]&lt;=[Access_Indicator6]),"Basic","Limited"))))</f>
        <v>No service</v>
      </c>
      <c r="X652" s="133" t="str">
        <f>IF([Use_Indicator1]="", "Fill in data", IF([Use_Indicator1]="All", "Improved", IF([Use_Indicator1]="Some", "Basic", IF([Use_Indicator1]="No use", "No Service"))))</f>
        <v>Improved</v>
      </c>
      <c r="Y652" s="134" t="s">
        <v>1601</v>
      </c>
      <c r="Z652" s="134" t="str">
        <f>IF(S652="No data", "No Data", IF([Reliability_Indicator2]="Yes","No Service", IF(S652="Routine", "Improved", IF(S652="Unreliable", "Basic", IF(S652="No O&amp;M", "No service")))))</f>
        <v>No Data</v>
      </c>
      <c r="AA652" s="133" t="str">
        <f>IF([EnvPro_Indicator1]="", "Fill in data", IF([EnvPro_Indicator1]="Significant pollution", "No service", IF(AND([EnvPro_Indicator1]="Not polluting groundwater &amp; not untreated in river", [EnvPro_Indicator2]="No"),"Basic", IF([EnvPro_Indicator2]="Yes", "Improved"))))</f>
        <v>Basic</v>
      </c>
      <c r="AB652" s="134" t="str">
        <f t="shared" si="10"/>
        <v>No Service</v>
      </c>
      <c r="AC652" s="134" t="str">
        <f>IF(OR(San[[#This Row],[Access_SL1]]="No data",San[[#This Row],[Use_SL1]]="No data",San[[#This Row],[Reliability_SL1]]="No data",San[[#This Row],[EnvPro_SL1]]="No data"),"Incomplete", "Complete")</f>
        <v>Incomplete</v>
      </c>
      <c r="AD652" s="176" t="s">
        <v>1601</v>
      </c>
      <c r="AE652" s="176" t="s">
        <v>1601</v>
      </c>
      <c r="AF652" s="136" t="s">
        <v>1601</v>
      </c>
      <c r="AG652" s="136">
        <v>46.914803283328617</v>
      </c>
      <c r="AH652" s="136" t="s">
        <v>1601</v>
      </c>
      <c r="AW652" s="1">
        <f>IFERROR(VLOOKUP(San[[#This Row],[Access_SL1]],$AS$5:$AT$8,2,FALSE),"Error")</f>
        <v>0</v>
      </c>
      <c r="AX652" s="1">
        <f>IFERROR(VLOOKUP(San[[#This Row],[Use_SL1]],$AS$5:$AT$8,2,FALSE),"Error")</f>
        <v>3</v>
      </c>
      <c r="AY652" s="1" t="str">
        <f>IFERROR(VLOOKUP(San[[#This Row],[Use_SL2]],$AS$5:$AT$8,2,FALSE),"Error")</f>
        <v>Error</v>
      </c>
      <c r="AZ652" s="1" t="str">
        <f>IFERROR(VLOOKUP(San[[#This Row],[Reliability_SL1]],$AS$5:$AT$8,2,FALSE),"Error")</f>
        <v>Error</v>
      </c>
      <c r="BA652" s="1">
        <f>IFERROR(VLOOKUP(San[[#This Row],[EnvPro_SL1]],$AS$5:$AT$8,2,FALSE),"Error")</f>
        <v>2</v>
      </c>
    </row>
    <row r="653" spans="2:53">
      <c r="B653" s="133" t="s">
        <v>965</v>
      </c>
      <c r="C653" s="171" t="s">
        <v>1649</v>
      </c>
      <c r="D653" s="171" t="s">
        <v>1609</v>
      </c>
      <c r="E653" s="171" t="s">
        <v>958</v>
      </c>
      <c r="F653" s="172" t="s">
        <v>1601</v>
      </c>
      <c r="G653" s="173" t="s">
        <v>2012</v>
      </c>
      <c r="H653" s="50" t="s">
        <v>1783</v>
      </c>
      <c r="I653" s="50" t="s">
        <v>18</v>
      </c>
      <c r="J653" s="133" t="s">
        <v>1751</v>
      </c>
      <c r="K653" s="50" t="s">
        <v>1752</v>
      </c>
      <c r="L653" s="50" t="s">
        <v>1753</v>
      </c>
      <c r="M653" s="133" t="s">
        <v>1754</v>
      </c>
      <c r="N653" s="133" t="s">
        <v>1601</v>
      </c>
      <c r="O653" s="133" t="s">
        <v>1601</v>
      </c>
      <c r="P653" s="133" t="s">
        <v>1601</v>
      </c>
      <c r="Q653" s="133" t="s">
        <v>1755</v>
      </c>
      <c r="R653" s="142" t="s">
        <v>1601</v>
      </c>
      <c r="S653" s="174" t="s">
        <v>1601</v>
      </c>
      <c r="T653" s="175" t="s">
        <v>1601</v>
      </c>
      <c r="U653" s="133" t="s">
        <v>1756</v>
      </c>
      <c r="V653" s="133" t="s">
        <v>1754</v>
      </c>
      <c r="W653" s="133" t="str">
        <f>IF([Access_Indicator2]="Yes","No service",IF([Access_Indicator3]="Available", "Improved",IF([Access_Indicator4]="No", "Limited",IF(AND([Access_Indicator4]="yes", [Access_Indicator5]&lt;=[Access_Indicator6]),"Basic","Limited"))))</f>
        <v>No service</v>
      </c>
      <c r="X653" s="133" t="str">
        <f>IF([Use_Indicator1]="", "Fill in data", IF([Use_Indicator1]="All", "Improved", IF([Use_Indicator1]="Some", "Basic", IF([Use_Indicator1]="No use", "No Service"))))</f>
        <v>Improved</v>
      </c>
      <c r="Y653" s="134" t="s">
        <v>1601</v>
      </c>
      <c r="Z653" s="134" t="str">
        <f>IF(S653="No data", "No Data", IF([Reliability_Indicator2]="Yes","No Service", IF(S653="Routine", "Improved", IF(S653="Unreliable", "Basic", IF(S653="No O&amp;M", "No service")))))</f>
        <v>No Data</v>
      </c>
      <c r="AA653" s="133" t="str">
        <f>IF([EnvPro_Indicator1]="", "Fill in data", IF([EnvPro_Indicator1]="Significant pollution", "No service", IF(AND([EnvPro_Indicator1]="Not polluting groundwater &amp; not untreated in river", [EnvPro_Indicator2]="No"),"Basic", IF([EnvPro_Indicator2]="Yes", "Improved"))))</f>
        <v>Basic</v>
      </c>
      <c r="AB653" s="134" t="str">
        <f t="shared" si="10"/>
        <v>No Service</v>
      </c>
      <c r="AC653" s="134" t="str">
        <f>IF(OR(San[[#This Row],[Access_SL1]]="No data",San[[#This Row],[Use_SL1]]="No data",San[[#This Row],[Reliability_SL1]]="No data",San[[#This Row],[EnvPro_SL1]]="No data"),"Incomplete", "Complete")</f>
        <v>Incomplete</v>
      </c>
      <c r="AD653" s="176" t="s">
        <v>1601</v>
      </c>
      <c r="AE653" s="176" t="s">
        <v>1601</v>
      </c>
      <c r="AF653" s="136" t="s">
        <v>1601</v>
      </c>
      <c r="AG653" s="136">
        <v>73.591848287574294</v>
      </c>
      <c r="AH653" s="136" t="s">
        <v>1601</v>
      </c>
      <c r="AW653" s="1">
        <f>IFERROR(VLOOKUP(San[[#This Row],[Access_SL1]],$AS$5:$AT$8,2,FALSE),"Error")</f>
        <v>0</v>
      </c>
      <c r="AX653" s="1">
        <f>IFERROR(VLOOKUP(San[[#This Row],[Use_SL1]],$AS$5:$AT$8,2,FALSE),"Error")</f>
        <v>3</v>
      </c>
      <c r="AY653" s="1" t="str">
        <f>IFERROR(VLOOKUP(San[[#This Row],[Use_SL2]],$AS$5:$AT$8,2,FALSE),"Error")</f>
        <v>Error</v>
      </c>
      <c r="AZ653" s="1" t="str">
        <f>IFERROR(VLOOKUP(San[[#This Row],[Reliability_SL1]],$AS$5:$AT$8,2,FALSE),"Error")</f>
        <v>Error</v>
      </c>
      <c r="BA653" s="1">
        <f>IFERROR(VLOOKUP(San[[#This Row],[EnvPro_SL1]],$AS$5:$AT$8,2,FALSE),"Error")</f>
        <v>2</v>
      </c>
    </row>
    <row r="654" spans="2:53">
      <c r="B654" s="133" t="s">
        <v>966</v>
      </c>
      <c r="C654" s="171" t="s">
        <v>1649</v>
      </c>
      <c r="D654" s="171" t="s">
        <v>1609</v>
      </c>
      <c r="E654" s="171" t="s">
        <v>958</v>
      </c>
      <c r="F654" s="172" t="s">
        <v>1601</v>
      </c>
      <c r="G654" s="173" t="s">
        <v>1973</v>
      </c>
      <c r="H654" s="50" t="s">
        <v>1786</v>
      </c>
      <c r="I654" s="50" t="s">
        <v>18</v>
      </c>
      <c r="J654" s="133" t="s">
        <v>1751</v>
      </c>
      <c r="K654" s="50" t="s">
        <v>1752</v>
      </c>
      <c r="L654" s="50" t="s">
        <v>1753</v>
      </c>
      <c r="M654" s="133" t="s">
        <v>1754</v>
      </c>
      <c r="N654" s="133" t="s">
        <v>1601</v>
      </c>
      <c r="O654" s="133" t="s">
        <v>1601</v>
      </c>
      <c r="P654" s="133" t="s">
        <v>1601</v>
      </c>
      <c r="Q654" s="133" t="s">
        <v>1755</v>
      </c>
      <c r="R654" s="142" t="s">
        <v>1601</v>
      </c>
      <c r="S654" s="174" t="s">
        <v>1601</v>
      </c>
      <c r="T654" s="175" t="s">
        <v>1601</v>
      </c>
      <c r="U654" s="133" t="s">
        <v>1756</v>
      </c>
      <c r="V654" s="133" t="s">
        <v>1754</v>
      </c>
      <c r="W654" s="133" t="str">
        <f>IF([Access_Indicator2]="Yes","No service",IF([Access_Indicator3]="Available", "Improved",IF([Access_Indicator4]="No", "Limited",IF(AND([Access_Indicator4]="yes", [Access_Indicator5]&lt;=[Access_Indicator6]),"Basic","Limited"))))</f>
        <v>No service</v>
      </c>
      <c r="X654" s="133" t="str">
        <f>IF([Use_Indicator1]="", "Fill in data", IF([Use_Indicator1]="All", "Improved", IF([Use_Indicator1]="Some", "Basic", IF([Use_Indicator1]="No use", "No Service"))))</f>
        <v>Improved</v>
      </c>
      <c r="Y654" s="134" t="s">
        <v>1601</v>
      </c>
      <c r="Z654" s="134" t="str">
        <f>IF(S654="No data", "No Data", IF([Reliability_Indicator2]="Yes","No Service", IF(S654="Routine", "Improved", IF(S654="Unreliable", "Basic", IF(S654="No O&amp;M", "No service")))))</f>
        <v>No Data</v>
      </c>
      <c r="AA654" s="133" t="str">
        <f>IF([EnvPro_Indicator1]="", "Fill in data", IF([EnvPro_Indicator1]="Significant pollution", "No service", IF(AND([EnvPro_Indicator1]="Not polluting groundwater &amp; not untreated in river", [EnvPro_Indicator2]="No"),"Basic", IF([EnvPro_Indicator2]="Yes", "Improved"))))</f>
        <v>Basic</v>
      </c>
      <c r="AB654" s="134" t="str">
        <f t="shared" si="10"/>
        <v>No Service</v>
      </c>
      <c r="AC654" s="134" t="str">
        <f>IF(OR(San[[#This Row],[Access_SL1]]="No data",San[[#This Row],[Use_SL1]]="No data",San[[#This Row],[Reliability_SL1]]="No data",San[[#This Row],[EnvPro_SL1]]="No data"),"Incomplete", "Complete")</f>
        <v>Incomplete</v>
      </c>
      <c r="AD654" s="176" t="s">
        <v>1601</v>
      </c>
      <c r="AE654" s="176" t="s">
        <v>1601</v>
      </c>
      <c r="AF654" s="136" t="s">
        <v>1601</v>
      </c>
      <c r="AG654" s="136">
        <v>73.591848287574294</v>
      </c>
      <c r="AH654" s="136" t="s">
        <v>1601</v>
      </c>
      <c r="AW654" s="1">
        <f>IFERROR(VLOOKUP(San[[#This Row],[Access_SL1]],$AS$5:$AT$8,2,FALSE),"Error")</f>
        <v>0</v>
      </c>
      <c r="AX654" s="1">
        <f>IFERROR(VLOOKUP(San[[#This Row],[Use_SL1]],$AS$5:$AT$8,2,FALSE),"Error")</f>
        <v>3</v>
      </c>
      <c r="AY654" s="1" t="str">
        <f>IFERROR(VLOOKUP(San[[#This Row],[Use_SL2]],$AS$5:$AT$8,2,FALSE),"Error")</f>
        <v>Error</v>
      </c>
      <c r="AZ654" s="1" t="str">
        <f>IFERROR(VLOOKUP(San[[#This Row],[Reliability_SL1]],$AS$5:$AT$8,2,FALSE),"Error")</f>
        <v>Error</v>
      </c>
      <c r="BA654" s="1">
        <f>IFERROR(VLOOKUP(San[[#This Row],[EnvPro_SL1]],$AS$5:$AT$8,2,FALSE),"Error")</f>
        <v>2</v>
      </c>
    </row>
    <row r="655" spans="2:53">
      <c r="B655" s="133" t="s">
        <v>967</v>
      </c>
      <c r="C655" s="171" t="s">
        <v>1649</v>
      </c>
      <c r="D655" s="171" t="s">
        <v>1609</v>
      </c>
      <c r="E655" s="171" t="s">
        <v>958</v>
      </c>
      <c r="F655" s="172" t="s">
        <v>1601</v>
      </c>
      <c r="G655" s="173" t="s">
        <v>2027</v>
      </c>
      <c r="H655" s="50" t="s">
        <v>1783</v>
      </c>
      <c r="I655" s="50" t="s">
        <v>18</v>
      </c>
      <c r="J655" s="133" t="s">
        <v>1773</v>
      </c>
      <c r="K655" s="50" t="s">
        <v>1754</v>
      </c>
      <c r="L655" s="50" t="s">
        <v>1753</v>
      </c>
      <c r="M655" s="133" t="s">
        <v>1754</v>
      </c>
      <c r="N655" s="133" t="s">
        <v>1601</v>
      </c>
      <c r="O655" s="133" t="s">
        <v>1601</v>
      </c>
      <c r="P655" s="133" t="s">
        <v>1601</v>
      </c>
      <c r="Q655" s="133" t="s">
        <v>1755</v>
      </c>
      <c r="R655" s="142" t="s">
        <v>1601</v>
      </c>
      <c r="S655" s="174" t="s">
        <v>1601</v>
      </c>
      <c r="T655" s="175" t="s">
        <v>1601</v>
      </c>
      <c r="U655" s="133" t="s">
        <v>1756</v>
      </c>
      <c r="V655" s="133" t="s">
        <v>1754</v>
      </c>
      <c r="W655" s="133" t="str">
        <f>IF([Access_Indicator2]="Yes","No service",IF([Access_Indicator3]="Available", "Improved",IF([Access_Indicator4]="No", "Limited",IF(AND([Access_Indicator4]="yes", [Access_Indicator5]&lt;=[Access_Indicator6]),"Basic","Limited"))))</f>
        <v>Limited</v>
      </c>
      <c r="X655" s="133" t="str">
        <f>IF([Use_Indicator1]="", "Fill in data", IF([Use_Indicator1]="All", "Improved", IF([Use_Indicator1]="Some", "Basic", IF([Use_Indicator1]="No use", "No Service"))))</f>
        <v>Improved</v>
      </c>
      <c r="Y655" s="134" t="s">
        <v>1601</v>
      </c>
      <c r="Z655" s="134" t="str">
        <f>IF(S655="No data", "No Data", IF([Reliability_Indicator2]="Yes","No Service", IF(S655="Routine", "Improved", IF(S655="Unreliable", "Basic", IF(S655="No O&amp;M", "No service")))))</f>
        <v>No Data</v>
      </c>
      <c r="AA655" s="133" t="str">
        <f>IF([EnvPro_Indicator1]="", "Fill in data", IF([EnvPro_Indicator1]="Significant pollution", "No service", IF(AND([EnvPro_Indicator1]="Not polluting groundwater &amp; not untreated in river", [EnvPro_Indicator2]="No"),"Basic", IF([EnvPro_Indicator2]="Yes", "Improved"))))</f>
        <v>Basic</v>
      </c>
      <c r="AB655" s="134" t="str">
        <f t="shared" si="10"/>
        <v>Limited</v>
      </c>
      <c r="AC655" s="134" t="str">
        <f>IF(OR(San[[#This Row],[Access_SL1]]="No data",San[[#This Row],[Use_SL1]]="No data",San[[#This Row],[Reliability_SL1]]="No data",San[[#This Row],[EnvPro_SL1]]="No data"),"Incomplete", "Complete")</f>
        <v>Incomplete</v>
      </c>
      <c r="AD655" s="176" t="s">
        <v>1601</v>
      </c>
      <c r="AE655" s="176" t="s">
        <v>1601</v>
      </c>
      <c r="AF655" s="136" t="s">
        <v>1601</v>
      </c>
      <c r="AG655" s="136">
        <v>72.671950183979618</v>
      </c>
      <c r="AH655" s="136" t="s">
        <v>1601</v>
      </c>
      <c r="AW655" s="1">
        <f>IFERROR(VLOOKUP(San[[#This Row],[Access_SL1]],$AS$5:$AT$8,2,FALSE),"Error")</f>
        <v>1</v>
      </c>
      <c r="AX655" s="1">
        <f>IFERROR(VLOOKUP(San[[#This Row],[Use_SL1]],$AS$5:$AT$8,2,FALSE),"Error")</f>
        <v>3</v>
      </c>
      <c r="AY655" s="1" t="str">
        <f>IFERROR(VLOOKUP(San[[#This Row],[Use_SL2]],$AS$5:$AT$8,2,FALSE),"Error")</f>
        <v>Error</v>
      </c>
      <c r="AZ655" s="1" t="str">
        <f>IFERROR(VLOOKUP(San[[#This Row],[Reliability_SL1]],$AS$5:$AT$8,2,FALSE),"Error")</f>
        <v>Error</v>
      </c>
      <c r="BA655" s="1">
        <f>IFERROR(VLOOKUP(San[[#This Row],[EnvPro_SL1]],$AS$5:$AT$8,2,FALSE),"Error")</f>
        <v>2</v>
      </c>
    </row>
    <row r="656" spans="2:53">
      <c r="B656" s="133" t="s">
        <v>968</v>
      </c>
      <c r="C656" s="171" t="s">
        <v>1649</v>
      </c>
      <c r="D656" s="171" t="s">
        <v>1609</v>
      </c>
      <c r="E656" s="171" t="s">
        <v>958</v>
      </c>
      <c r="F656" s="172" t="s">
        <v>1601</v>
      </c>
      <c r="G656" s="173" t="s">
        <v>2038</v>
      </c>
      <c r="H656" s="50" t="s">
        <v>1783</v>
      </c>
      <c r="I656" s="50" t="s">
        <v>18</v>
      </c>
      <c r="J656" s="133" t="s">
        <v>1751</v>
      </c>
      <c r="K656" s="50" t="s">
        <v>1752</v>
      </c>
      <c r="L656" s="50" t="s">
        <v>1753</v>
      </c>
      <c r="M656" s="133" t="s">
        <v>1754</v>
      </c>
      <c r="N656" s="133" t="s">
        <v>1601</v>
      </c>
      <c r="O656" s="133" t="s">
        <v>1601</v>
      </c>
      <c r="P656" s="133" t="s">
        <v>1601</v>
      </c>
      <c r="Q656" s="133" t="s">
        <v>1755</v>
      </c>
      <c r="R656" s="142" t="s">
        <v>1601</v>
      </c>
      <c r="S656" s="174" t="s">
        <v>1601</v>
      </c>
      <c r="T656" s="175" t="s">
        <v>1601</v>
      </c>
      <c r="U656" s="133" t="s">
        <v>1756</v>
      </c>
      <c r="V656" s="133" t="s">
        <v>1754</v>
      </c>
      <c r="W656" s="133" t="str">
        <f>IF([Access_Indicator2]="Yes","No service",IF([Access_Indicator3]="Available", "Improved",IF([Access_Indicator4]="No", "Limited",IF(AND([Access_Indicator4]="yes", [Access_Indicator5]&lt;=[Access_Indicator6]),"Basic","Limited"))))</f>
        <v>No service</v>
      </c>
      <c r="X656" s="133" t="str">
        <f>IF([Use_Indicator1]="", "Fill in data", IF([Use_Indicator1]="All", "Improved", IF([Use_Indicator1]="Some", "Basic", IF([Use_Indicator1]="No use", "No Service"))))</f>
        <v>Improved</v>
      </c>
      <c r="Y656" s="134" t="s">
        <v>1601</v>
      </c>
      <c r="Z656" s="134" t="str">
        <f>IF(S656="No data", "No Data", IF([Reliability_Indicator2]="Yes","No Service", IF(S656="Routine", "Improved", IF(S656="Unreliable", "Basic", IF(S656="No O&amp;M", "No service")))))</f>
        <v>No Data</v>
      </c>
      <c r="AA656" s="133" t="str">
        <f>IF([EnvPro_Indicator1]="", "Fill in data", IF([EnvPro_Indicator1]="Significant pollution", "No service", IF(AND([EnvPro_Indicator1]="Not polluting groundwater &amp; not untreated in river", [EnvPro_Indicator2]="No"),"Basic", IF([EnvPro_Indicator2]="Yes", "Improved"))))</f>
        <v>Basic</v>
      </c>
      <c r="AB656" s="134" t="str">
        <f t="shared" si="10"/>
        <v>No Service</v>
      </c>
      <c r="AC656" s="134" t="str">
        <f>IF(OR(San[[#This Row],[Access_SL1]]="No data",San[[#This Row],[Use_SL1]]="No data",San[[#This Row],[Reliability_SL1]]="No data",San[[#This Row],[EnvPro_SL1]]="No data"),"Incomplete", "Complete")</f>
        <v>Incomplete</v>
      </c>
      <c r="AD656" s="176" t="s">
        <v>1601</v>
      </c>
      <c r="AE656" s="176" t="s">
        <v>1601</v>
      </c>
      <c r="AF656" s="136" t="s">
        <v>1601</v>
      </c>
      <c r="AG656" s="136">
        <v>91.989810359467867</v>
      </c>
      <c r="AH656" s="136" t="s">
        <v>1601</v>
      </c>
      <c r="AW656" s="1">
        <f>IFERROR(VLOOKUP(San[[#This Row],[Access_SL1]],$AS$5:$AT$8,2,FALSE),"Error")</f>
        <v>0</v>
      </c>
      <c r="AX656" s="1">
        <f>IFERROR(VLOOKUP(San[[#This Row],[Use_SL1]],$AS$5:$AT$8,2,FALSE),"Error")</f>
        <v>3</v>
      </c>
      <c r="AY656" s="1" t="str">
        <f>IFERROR(VLOOKUP(San[[#This Row],[Use_SL2]],$AS$5:$AT$8,2,FALSE),"Error")</f>
        <v>Error</v>
      </c>
      <c r="AZ656" s="1" t="str">
        <f>IFERROR(VLOOKUP(San[[#This Row],[Reliability_SL1]],$AS$5:$AT$8,2,FALSE),"Error")</f>
        <v>Error</v>
      </c>
      <c r="BA656" s="1">
        <f>IFERROR(VLOOKUP(San[[#This Row],[EnvPro_SL1]],$AS$5:$AT$8,2,FALSE),"Error")</f>
        <v>2</v>
      </c>
    </row>
    <row r="657" spans="2:53">
      <c r="B657" s="133" t="s">
        <v>969</v>
      </c>
      <c r="C657" s="171" t="s">
        <v>1649</v>
      </c>
      <c r="D657" s="171" t="s">
        <v>1609</v>
      </c>
      <c r="E657" s="171" t="s">
        <v>958</v>
      </c>
      <c r="F657" s="172" t="s">
        <v>1601</v>
      </c>
      <c r="G657" s="173" t="s">
        <v>2020</v>
      </c>
      <c r="H657" s="50" t="s">
        <v>1786</v>
      </c>
      <c r="I657" s="50" t="s">
        <v>18</v>
      </c>
      <c r="J657" s="133" t="s">
        <v>1773</v>
      </c>
      <c r="K657" s="50" t="s">
        <v>1754</v>
      </c>
      <c r="L657" s="50" t="s">
        <v>1753</v>
      </c>
      <c r="M657" s="133" t="s">
        <v>1754</v>
      </c>
      <c r="N657" s="133" t="s">
        <v>1601</v>
      </c>
      <c r="O657" s="133" t="s">
        <v>1601</v>
      </c>
      <c r="P657" s="133" t="s">
        <v>1601</v>
      </c>
      <c r="Q657" s="133" t="s">
        <v>1755</v>
      </c>
      <c r="R657" s="142" t="s">
        <v>1601</v>
      </c>
      <c r="S657" s="174" t="s">
        <v>1601</v>
      </c>
      <c r="T657" s="175" t="s">
        <v>1601</v>
      </c>
      <c r="U657" s="133" t="s">
        <v>1756</v>
      </c>
      <c r="V657" s="133" t="s">
        <v>1754</v>
      </c>
      <c r="W657" s="133" t="str">
        <f>IF([Access_Indicator2]="Yes","No service",IF([Access_Indicator3]="Available", "Improved",IF([Access_Indicator4]="No", "Limited",IF(AND([Access_Indicator4]="yes", [Access_Indicator5]&lt;=[Access_Indicator6]),"Basic","Limited"))))</f>
        <v>Limited</v>
      </c>
      <c r="X657" s="133" t="str">
        <f>IF([Use_Indicator1]="", "Fill in data", IF([Use_Indicator1]="All", "Improved", IF([Use_Indicator1]="Some", "Basic", IF([Use_Indicator1]="No use", "No Service"))))</f>
        <v>Improved</v>
      </c>
      <c r="Y657" s="134" t="s">
        <v>1601</v>
      </c>
      <c r="Z657" s="134" t="str">
        <f>IF(S657="No data", "No Data", IF([Reliability_Indicator2]="Yes","No Service", IF(S657="Routine", "Improved", IF(S657="Unreliable", "Basic", IF(S657="No O&amp;M", "No service")))))</f>
        <v>No Data</v>
      </c>
      <c r="AA657" s="133" t="str">
        <f>IF([EnvPro_Indicator1]="", "Fill in data", IF([EnvPro_Indicator1]="Significant pollution", "No service", IF(AND([EnvPro_Indicator1]="Not polluting groundwater &amp; not untreated in river", [EnvPro_Indicator2]="No"),"Basic", IF([EnvPro_Indicator2]="Yes", "Improved"))))</f>
        <v>Basic</v>
      </c>
      <c r="AB657" s="134" t="str">
        <f t="shared" si="10"/>
        <v>Limited</v>
      </c>
      <c r="AC657" s="134" t="str">
        <f>IF(OR(San[[#This Row],[Access_SL1]]="No data",San[[#This Row],[Use_SL1]]="No data",San[[#This Row],[Reliability_SL1]]="No data",San[[#This Row],[EnvPro_SL1]]="No data"),"Incomplete", "Complete")</f>
        <v>Incomplete</v>
      </c>
      <c r="AD657" s="176" t="s">
        <v>1601</v>
      </c>
      <c r="AE657" s="176" t="s">
        <v>1601</v>
      </c>
      <c r="AF657" s="136" t="s">
        <v>1601</v>
      </c>
      <c r="AG657" s="136">
        <v>110.38777243136146</v>
      </c>
      <c r="AH657" s="136" t="s">
        <v>1601</v>
      </c>
      <c r="AW657" s="1">
        <f>IFERROR(VLOOKUP(San[[#This Row],[Access_SL1]],$AS$5:$AT$8,2,FALSE),"Error")</f>
        <v>1</v>
      </c>
      <c r="AX657" s="1">
        <f>IFERROR(VLOOKUP(San[[#This Row],[Use_SL1]],$AS$5:$AT$8,2,FALSE),"Error")</f>
        <v>3</v>
      </c>
      <c r="AY657" s="1" t="str">
        <f>IFERROR(VLOOKUP(San[[#This Row],[Use_SL2]],$AS$5:$AT$8,2,FALSE),"Error")</f>
        <v>Error</v>
      </c>
      <c r="AZ657" s="1" t="str">
        <f>IFERROR(VLOOKUP(San[[#This Row],[Reliability_SL1]],$AS$5:$AT$8,2,FALSE),"Error")</f>
        <v>Error</v>
      </c>
      <c r="BA657" s="1">
        <f>IFERROR(VLOOKUP(San[[#This Row],[EnvPro_SL1]],$AS$5:$AT$8,2,FALSE),"Error")</f>
        <v>2</v>
      </c>
    </row>
    <row r="658" spans="2:53">
      <c r="B658" s="133" t="s">
        <v>970</v>
      </c>
      <c r="C658" s="171" t="s">
        <v>1649</v>
      </c>
      <c r="D658" s="171" t="s">
        <v>1609</v>
      </c>
      <c r="E658" s="171" t="s">
        <v>958</v>
      </c>
      <c r="F658" s="172" t="s">
        <v>1601</v>
      </c>
      <c r="G658" s="173" t="s">
        <v>2019</v>
      </c>
      <c r="H658" s="50" t="s">
        <v>1786</v>
      </c>
      <c r="I658" s="50" t="s">
        <v>18</v>
      </c>
      <c r="J658" s="133" t="s">
        <v>1779</v>
      </c>
      <c r="K658" s="50" t="s">
        <v>1754</v>
      </c>
      <c r="L658" s="50" t="s">
        <v>1753</v>
      </c>
      <c r="M658" s="133" t="s">
        <v>1754</v>
      </c>
      <c r="N658" s="133" t="s">
        <v>1601</v>
      </c>
      <c r="O658" s="133" t="s">
        <v>1601</v>
      </c>
      <c r="P658" s="133" t="s">
        <v>1601</v>
      </c>
      <c r="Q658" s="133" t="s">
        <v>1755</v>
      </c>
      <c r="R658" s="142" t="s">
        <v>1601</v>
      </c>
      <c r="S658" s="174" t="s">
        <v>1601</v>
      </c>
      <c r="T658" s="175" t="s">
        <v>1754</v>
      </c>
      <c r="U658" s="133" t="s">
        <v>1756</v>
      </c>
      <c r="V658" s="133" t="s">
        <v>1754</v>
      </c>
      <c r="W658" s="133" t="str">
        <f>IF([Access_Indicator2]="Yes","No service",IF([Access_Indicator3]="Available", "Improved",IF([Access_Indicator4]="No", "Limited",IF(AND([Access_Indicator4]="yes", [Access_Indicator5]&lt;=[Access_Indicator6]),"Basic","Limited"))))</f>
        <v>Limited</v>
      </c>
      <c r="X658" s="133" t="str">
        <f>IF([Use_Indicator1]="", "Fill in data", IF([Use_Indicator1]="All", "Improved", IF([Use_Indicator1]="Some", "Basic", IF([Use_Indicator1]="No use", "No Service"))))</f>
        <v>Improved</v>
      </c>
      <c r="Y658" s="134" t="s">
        <v>1601</v>
      </c>
      <c r="Z658" s="134" t="str">
        <f>IF(S658="No data", "No Data", IF([Reliability_Indicator2]="Yes","No Service", IF(S658="Routine", "Improved", IF(S658="Unreliable", "Basic", IF(S658="No O&amp;M", "No service")))))</f>
        <v>No Data</v>
      </c>
      <c r="AA658" s="133" t="str">
        <f>IF([EnvPro_Indicator1]="", "Fill in data", IF([EnvPro_Indicator1]="Significant pollution", "No service", IF(AND([EnvPro_Indicator1]="Not polluting groundwater &amp; not untreated in river", [EnvPro_Indicator2]="No"),"Basic", IF([EnvPro_Indicator2]="Yes", "Improved"))))</f>
        <v>Basic</v>
      </c>
      <c r="AB658" s="134" t="str">
        <f t="shared" si="10"/>
        <v>Limited</v>
      </c>
      <c r="AC658" s="134" t="str">
        <f>IF(OR(San[[#This Row],[Access_SL1]]="No data",San[[#This Row],[Use_SL1]]="No data",San[[#This Row],[Reliability_SL1]]="No data",San[[#This Row],[EnvPro_SL1]]="No data"),"Incomplete", "Complete")</f>
        <v>Incomplete</v>
      </c>
      <c r="AD658" s="176" t="s">
        <v>1601</v>
      </c>
      <c r="AE658" s="176" t="s">
        <v>1601</v>
      </c>
      <c r="AF658" s="136" t="s">
        <v>1601</v>
      </c>
      <c r="AG658" s="136">
        <v>75.431644494763646</v>
      </c>
      <c r="AH658" s="136" t="s">
        <v>1601</v>
      </c>
      <c r="AW658" s="1">
        <f>IFERROR(VLOOKUP(San[[#This Row],[Access_SL1]],$AS$5:$AT$8,2,FALSE),"Error")</f>
        <v>1</v>
      </c>
      <c r="AX658" s="1">
        <f>IFERROR(VLOOKUP(San[[#This Row],[Use_SL1]],$AS$5:$AT$8,2,FALSE),"Error")</f>
        <v>3</v>
      </c>
      <c r="AY658" s="1" t="str">
        <f>IFERROR(VLOOKUP(San[[#This Row],[Use_SL2]],$AS$5:$AT$8,2,FALSE),"Error")</f>
        <v>Error</v>
      </c>
      <c r="AZ658" s="1" t="str">
        <f>IFERROR(VLOOKUP(San[[#This Row],[Reliability_SL1]],$AS$5:$AT$8,2,FALSE),"Error")</f>
        <v>Error</v>
      </c>
      <c r="BA658" s="1">
        <f>IFERROR(VLOOKUP(San[[#This Row],[EnvPro_SL1]],$AS$5:$AT$8,2,FALSE),"Error")</f>
        <v>2</v>
      </c>
    </row>
    <row r="659" spans="2:53">
      <c r="B659" s="133" t="s">
        <v>971</v>
      </c>
      <c r="C659" s="171" t="s">
        <v>1649</v>
      </c>
      <c r="D659" s="171" t="s">
        <v>1609</v>
      </c>
      <c r="E659" s="171" t="s">
        <v>958</v>
      </c>
      <c r="F659" s="172" t="s">
        <v>1601</v>
      </c>
      <c r="G659" s="173" t="s">
        <v>2021</v>
      </c>
      <c r="H659" s="50" t="s">
        <v>1786</v>
      </c>
      <c r="I659" s="50" t="s">
        <v>18</v>
      </c>
      <c r="J659" s="133" t="s">
        <v>1773</v>
      </c>
      <c r="K659" s="50" t="s">
        <v>1754</v>
      </c>
      <c r="L659" s="50" t="s">
        <v>1753</v>
      </c>
      <c r="M659" s="133" t="s">
        <v>1754</v>
      </c>
      <c r="N659" s="133" t="s">
        <v>1601</v>
      </c>
      <c r="O659" s="133" t="s">
        <v>1601</v>
      </c>
      <c r="P659" s="133" t="s">
        <v>1601</v>
      </c>
      <c r="Q659" s="133" t="s">
        <v>1755</v>
      </c>
      <c r="R659" s="142" t="s">
        <v>1601</v>
      </c>
      <c r="S659" s="174" t="s">
        <v>1601</v>
      </c>
      <c r="T659" s="175" t="s">
        <v>1601</v>
      </c>
      <c r="U659" s="133" t="s">
        <v>1756</v>
      </c>
      <c r="V659" s="133" t="s">
        <v>1754</v>
      </c>
      <c r="W659" s="133" t="str">
        <f>IF([Access_Indicator2]="Yes","No service",IF([Access_Indicator3]="Available", "Improved",IF([Access_Indicator4]="No", "Limited",IF(AND([Access_Indicator4]="yes", [Access_Indicator5]&lt;=[Access_Indicator6]),"Basic","Limited"))))</f>
        <v>Limited</v>
      </c>
      <c r="X659" s="133" t="str">
        <f>IF([Use_Indicator1]="", "Fill in data", IF([Use_Indicator1]="All", "Improved", IF([Use_Indicator1]="Some", "Basic", IF([Use_Indicator1]="No use", "No Service"))))</f>
        <v>Improved</v>
      </c>
      <c r="Y659" s="134" t="s">
        <v>1601</v>
      </c>
      <c r="Z659" s="134" t="str">
        <f>IF(S659="No data", "No Data", IF([Reliability_Indicator2]="Yes","No Service", IF(S659="Routine", "Improved", IF(S659="Unreliable", "Basic", IF(S659="No O&amp;M", "No service")))))</f>
        <v>No Data</v>
      </c>
      <c r="AA659" s="133" t="str">
        <f>IF([EnvPro_Indicator1]="", "Fill in data", IF([EnvPro_Indicator1]="Significant pollution", "No service", IF(AND([EnvPro_Indicator1]="Not polluting groundwater &amp; not untreated in river", [EnvPro_Indicator2]="No"),"Basic", IF([EnvPro_Indicator2]="Yes", "Improved"))))</f>
        <v>Basic</v>
      </c>
      <c r="AB659" s="134" t="str">
        <f t="shared" si="10"/>
        <v>Limited</v>
      </c>
      <c r="AC659" s="134" t="str">
        <f>IF(OR(San[[#This Row],[Access_SL1]]="No data",San[[#This Row],[Use_SL1]]="No data",San[[#This Row],[Reliability_SL1]]="No data",San[[#This Row],[EnvPro_SL1]]="No data"),"Incomplete", "Complete")</f>
        <v>Incomplete</v>
      </c>
      <c r="AD659" s="176" t="s">
        <v>1601</v>
      </c>
      <c r="AE659" s="176" t="s">
        <v>1601</v>
      </c>
      <c r="AF659" s="136" t="s">
        <v>1601</v>
      </c>
      <c r="AG659" s="136">
        <v>24.530616095858097</v>
      </c>
      <c r="AH659" s="136" t="s">
        <v>1601</v>
      </c>
      <c r="AW659" s="1">
        <f>IFERROR(VLOOKUP(San[[#This Row],[Access_SL1]],$AS$5:$AT$8,2,FALSE),"Error")</f>
        <v>1</v>
      </c>
      <c r="AX659" s="1">
        <f>IFERROR(VLOOKUP(San[[#This Row],[Use_SL1]],$AS$5:$AT$8,2,FALSE),"Error")</f>
        <v>3</v>
      </c>
      <c r="AY659" s="1" t="str">
        <f>IFERROR(VLOOKUP(San[[#This Row],[Use_SL2]],$AS$5:$AT$8,2,FALSE),"Error")</f>
        <v>Error</v>
      </c>
      <c r="AZ659" s="1" t="str">
        <f>IFERROR(VLOOKUP(San[[#This Row],[Reliability_SL1]],$AS$5:$AT$8,2,FALSE),"Error")</f>
        <v>Error</v>
      </c>
      <c r="BA659" s="1">
        <f>IFERROR(VLOOKUP(San[[#This Row],[EnvPro_SL1]],$AS$5:$AT$8,2,FALSE),"Error")</f>
        <v>2</v>
      </c>
    </row>
    <row r="660" spans="2:53">
      <c r="B660" s="133" t="s">
        <v>972</v>
      </c>
      <c r="C660" s="171" t="s">
        <v>1649</v>
      </c>
      <c r="D660" s="171" t="s">
        <v>1609</v>
      </c>
      <c r="E660" s="171" t="s">
        <v>958</v>
      </c>
      <c r="F660" s="172" t="s">
        <v>1601</v>
      </c>
      <c r="G660" s="173" t="s">
        <v>1978</v>
      </c>
      <c r="H660" s="50" t="s">
        <v>1783</v>
      </c>
      <c r="I660" s="50" t="s">
        <v>18</v>
      </c>
      <c r="J660" s="133" t="s">
        <v>1751</v>
      </c>
      <c r="K660" s="50" t="s">
        <v>1752</v>
      </c>
      <c r="L660" s="50" t="s">
        <v>1753</v>
      </c>
      <c r="M660" s="133" t="s">
        <v>1754</v>
      </c>
      <c r="N660" s="133" t="s">
        <v>1601</v>
      </c>
      <c r="O660" s="133" t="s">
        <v>1601</v>
      </c>
      <c r="P660" s="133" t="s">
        <v>1601</v>
      </c>
      <c r="Q660" s="133" t="s">
        <v>1755</v>
      </c>
      <c r="R660" s="142" t="s">
        <v>1601</v>
      </c>
      <c r="S660" s="174" t="s">
        <v>1601</v>
      </c>
      <c r="T660" s="175" t="s">
        <v>1601</v>
      </c>
      <c r="U660" s="133" t="s">
        <v>1756</v>
      </c>
      <c r="V660" s="133" t="s">
        <v>1754</v>
      </c>
      <c r="W660" s="133" t="str">
        <f>IF([Access_Indicator2]="Yes","No service",IF([Access_Indicator3]="Available", "Improved",IF([Access_Indicator4]="No", "Limited",IF(AND([Access_Indicator4]="yes", [Access_Indicator5]&lt;=[Access_Indicator6]),"Basic","Limited"))))</f>
        <v>No service</v>
      </c>
      <c r="X660" s="133" t="str">
        <f>IF([Use_Indicator1]="", "Fill in data", IF([Use_Indicator1]="All", "Improved", IF([Use_Indicator1]="Some", "Basic", IF([Use_Indicator1]="No use", "No Service"))))</f>
        <v>Improved</v>
      </c>
      <c r="Y660" s="134" t="s">
        <v>1601</v>
      </c>
      <c r="Z660" s="134" t="str">
        <f>IF(S660="No data", "No Data", IF([Reliability_Indicator2]="Yes","No Service", IF(S660="Routine", "Improved", IF(S660="Unreliable", "Basic", IF(S660="No O&amp;M", "No service")))))</f>
        <v>No Data</v>
      </c>
      <c r="AA660" s="133" t="str">
        <f>IF([EnvPro_Indicator1]="", "Fill in data", IF([EnvPro_Indicator1]="Significant pollution", "No service", IF(AND([EnvPro_Indicator1]="Not polluting groundwater &amp; not untreated in river", [EnvPro_Indicator2]="No"),"Basic", IF([EnvPro_Indicator2]="Yes", "Improved"))))</f>
        <v>Basic</v>
      </c>
      <c r="AB660" s="134" t="str">
        <f t="shared" si="10"/>
        <v>No Service</v>
      </c>
      <c r="AC660" s="134" t="str">
        <f>IF(OR(San[[#This Row],[Access_SL1]]="No data",San[[#This Row],[Use_SL1]]="No data",San[[#This Row],[Reliability_SL1]]="No data",San[[#This Row],[EnvPro_SL1]]="No data"),"Incomplete", "Complete")</f>
        <v>Incomplete</v>
      </c>
      <c r="AD660" s="176" t="s">
        <v>1601</v>
      </c>
      <c r="AE660" s="176" t="s">
        <v>1601</v>
      </c>
      <c r="AF660" s="136" t="s">
        <v>1601</v>
      </c>
      <c r="AG660" s="136">
        <v>47.8347013869233</v>
      </c>
      <c r="AH660" s="136" t="s">
        <v>1601</v>
      </c>
      <c r="AW660" s="1">
        <f>IFERROR(VLOOKUP(San[[#This Row],[Access_SL1]],$AS$5:$AT$8,2,FALSE),"Error")</f>
        <v>0</v>
      </c>
      <c r="AX660" s="1">
        <f>IFERROR(VLOOKUP(San[[#This Row],[Use_SL1]],$AS$5:$AT$8,2,FALSE),"Error")</f>
        <v>3</v>
      </c>
      <c r="AY660" s="1" t="str">
        <f>IFERROR(VLOOKUP(San[[#This Row],[Use_SL2]],$AS$5:$AT$8,2,FALSE),"Error")</f>
        <v>Error</v>
      </c>
      <c r="AZ660" s="1" t="str">
        <f>IFERROR(VLOOKUP(San[[#This Row],[Reliability_SL1]],$AS$5:$AT$8,2,FALSE),"Error")</f>
        <v>Error</v>
      </c>
      <c r="BA660" s="1">
        <f>IFERROR(VLOOKUP(San[[#This Row],[EnvPro_SL1]],$AS$5:$AT$8,2,FALSE),"Error")</f>
        <v>2</v>
      </c>
    </row>
    <row r="661" spans="2:53">
      <c r="B661" s="133" t="s">
        <v>973</v>
      </c>
      <c r="C661" s="171" t="s">
        <v>1649</v>
      </c>
      <c r="D661" s="171" t="s">
        <v>1609</v>
      </c>
      <c r="E661" s="171" t="s">
        <v>958</v>
      </c>
      <c r="F661" s="172" t="s">
        <v>1601</v>
      </c>
      <c r="G661" s="173" t="s">
        <v>2026</v>
      </c>
      <c r="H661" s="50" t="s">
        <v>1783</v>
      </c>
      <c r="I661" s="50" t="s">
        <v>18</v>
      </c>
      <c r="J661" s="133" t="s">
        <v>1751</v>
      </c>
      <c r="K661" s="50" t="s">
        <v>1752</v>
      </c>
      <c r="L661" s="50" t="s">
        <v>1753</v>
      </c>
      <c r="M661" s="133" t="s">
        <v>1754</v>
      </c>
      <c r="N661" s="133" t="s">
        <v>1601</v>
      </c>
      <c r="O661" s="133" t="s">
        <v>1601</v>
      </c>
      <c r="P661" s="133" t="s">
        <v>1601</v>
      </c>
      <c r="Q661" s="133" t="s">
        <v>1755</v>
      </c>
      <c r="R661" s="142" t="s">
        <v>1601</v>
      </c>
      <c r="S661" s="174" t="s">
        <v>1601</v>
      </c>
      <c r="T661" s="175" t="s">
        <v>1601</v>
      </c>
      <c r="U661" s="133" t="s">
        <v>1756</v>
      </c>
      <c r="V661" s="133" t="s">
        <v>1754</v>
      </c>
      <c r="W661" s="133" t="str">
        <f>IF([Access_Indicator2]="Yes","No service",IF([Access_Indicator3]="Available", "Improved",IF([Access_Indicator4]="No", "Limited",IF(AND([Access_Indicator4]="yes", [Access_Indicator5]&lt;=[Access_Indicator6]),"Basic","Limited"))))</f>
        <v>No service</v>
      </c>
      <c r="X661" s="133" t="str">
        <f>IF([Use_Indicator1]="", "Fill in data", IF([Use_Indicator1]="All", "Improved", IF([Use_Indicator1]="Some", "Basic", IF([Use_Indicator1]="No use", "No Service"))))</f>
        <v>Improved</v>
      </c>
      <c r="Y661" s="134" t="s">
        <v>1601</v>
      </c>
      <c r="Z661" s="134" t="str">
        <f>IF(S661="No data", "No Data", IF([Reliability_Indicator2]="Yes","No Service", IF(S661="Routine", "Improved", IF(S661="Unreliable", "Basic", IF(S661="No O&amp;M", "No service")))))</f>
        <v>No Data</v>
      </c>
      <c r="AA661" s="133" t="str">
        <f>IF([EnvPro_Indicator1]="", "Fill in data", IF([EnvPro_Indicator1]="Significant pollution", "No service", IF(AND([EnvPro_Indicator1]="Not polluting groundwater &amp; not untreated in river", [EnvPro_Indicator2]="No"),"Basic", IF([EnvPro_Indicator2]="Yes", "Improved"))))</f>
        <v>Basic</v>
      </c>
      <c r="AB661" s="134" t="str">
        <f t="shared" si="10"/>
        <v>No Service</v>
      </c>
      <c r="AC661" s="134" t="str">
        <f>IF(OR(San[[#This Row],[Access_SL1]]="No data",San[[#This Row],[Use_SL1]]="No data",San[[#This Row],[Reliability_SL1]]="No data",San[[#This Row],[EnvPro_SL1]]="No data"),"Incomplete", "Complete")</f>
        <v>Incomplete</v>
      </c>
      <c r="AD661" s="176" t="s">
        <v>1601</v>
      </c>
      <c r="AE661" s="176" t="s">
        <v>1601</v>
      </c>
      <c r="AF661" s="136" t="s">
        <v>1601</v>
      </c>
      <c r="AG661" s="136">
        <v>4.9061232191716195</v>
      </c>
      <c r="AH661" s="136" t="s">
        <v>1601</v>
      </c>
      <c r="AW661" s="1">
        <f>IFERROR(VLOOKUP(San[[#This Row],[Access_SL1]],$AS$5:$AT$8,2,FALSE),"Error")</f>
        <v>0</v>
      </c>
      <c r="AX661" s="1">
        <f>IFERROR(VLOOKUP(San[[#This Row],[Use_SL1]],$AS$5:$AT$8,2,FALSE),"Error")</f>
        <v>3</v>
      </c>
      <c r="AY661" s="1" t="str">
        <f>IFERROR(VLOOKUP(San[[#This Row],[Use_SL2]],$AS$5:$AT$8,2,FALSE),"Error")</f>
        <v>Error</v>
      </c>
      <c r="AZ661" s="1" t="str">
        <f>IFERROR(VLOOKUP(San[[#This Row],[Reliability_SL1]],$AS$5:$AT$8,2,FALSE),"Error")</f>
        <v>Error</v>
      </c>
      <c r="BA661" s="1">
        <f>IFERROR(VLOOKUP(San[[#This Row],[EnvPro_SL1]],$AS$5:$AT$8,2,FALSE),"Error")</f>
        <v>2</v>
      </c>
    </row>
    <row r="662" spans="2:53">
      <c r="B662" s="133" t="s">
        <v>974</v>
      </c>
      <c r="C662" s="171" t="s">
        <v>1649</v>
      </c>
      <c r="D662" s="171" t="s">
        <v>1609</v>
      </c>
      <c r="E662" s="171" t="s">
        <v>958</v>
      </c>
      <c r="F662" s="172" t="s">
        <v>1601</v>
      </c>
      <c r="G662" s="173" t="s">
        <v>2006</v>
      </c>
      <c r="H662" s="50" t="s">
        <v>1786</v>
      </c>
      <c r="I662" s="50" t="s">
        <v>18</v>
      </c>
      <c r="J662" s="133" t="s">
        <v>1773</v>
      </c>
      <c r="K662" s="50" t="s">
        <v>1754</v>
      </c>
      <c r="L662" s="50" t="s">
        <v>1753</v>
      </c>
      <c r="M662" s="133" t="s">
        <v>1754</v>
      </c>
      <c r="N662" s="133" t="s">
        <v>1601</v>
      </c>
      <c r="O662" s="133" t="s">
        <v>1601</v>
      </c>
      <c r="P662" s="133" t="s">
        <v>1601</v>
      </c>
      <c r="Q662" s="133" t="s">
        <v>1755</v>
      </c>
      <c r="R662" s="142" t="s">
        <v>1601</v>
      </c>
      <c r="S662" s="174" t="s">
        <v>1601</v>
      </c>
      <c r="T662" s="175" t="s">
        <v>1601</v>
      </c>
      <c r="U662" s="133" t="s">
        <v>1756</v>
      </c>
      <c r="V662" s="133" t="s">
        <v>1754</v>
      </c>
      <c r="W662" s="133" t="str">
        <f>IF([Access_Indicator2]="Yes","No service",IF([Access_Indicator3]="Available", "Improved",IF([Access_Indicator4]="No", "Limited",IF(AND([Access_Indicator4]="yes", [Access_Indicator5]&lt;=[Access_Indicator6]),"Basic","Limited"))))</f>
        <v>Limited</v>
      </c>
      <c r="X662" s="133" t="str">
        <f>IF([Use_Indicator1]="", "Fill in data", IF([Use_Indicator1]="All", "Improved", IF([Use_Indicator1]="Some", "Basic", IF([Use_Indicator1]="No use", "No Service"))))</f>
        <v>Improved</v>
      </c>
      <c r="Y662" s="134" t="s">
        <v>1601</v>
      </c>
      <c r="Z662" s="134" t="str">
        <f>IF(S662="No data", "No Data", IF([Reliability_Indicator2]="Yes","No Service", IF(S662="Routine", "Improved", IF(S662="Unreliable", "Basic", IF(S662="No O&amp;M", "No service")))))</f>
        <v>No Data</v>
      </c>
      <c r="AA662" s="133" t="str">
        <f>IF([EnvPro_Indicator1]="", "Fill in data", IF([EnvPro_Indicator1]="Significant pollution", "No service", IF(AND([EnvPro_Indicator1]="Not polluting groundwater &amp; not untreated in river", [EnvPro_Indicator2]="No"),"Basic", IF([EnvPro_Indicator2]="Yes", "Improved"))))</f>
        <v>Basic</v>
      </c>
      <c r="AB662" s="134" t="str">
        <f t="shared" si="10"/>
        <v>Limited</v>
      </c>
      <c r="AC662" s="134" t="str">
        <f>IF(OR(San[[#This Row],[Access_SL1]]="No data",San[[#This Row],[Use_SL1]]="No data",San[[#This Row],[Reliability_SL1]]="No data",San[[#This Row],[EnvPro_SL1]]="No data"),"Incomplete", "Complete")</f>
        <v>Incomplete</v>
      </c>
      <c r="AD662" s="176" t="s">
        <v>1601</v>
      </c>
      <c r="AE662" s="176" t="s">
        <v>1601</v>
      </c>
      <c r="AF662" s="136" t="s">
        <v>1601</v>
      </c>
      <c r="AG662" s="136">
        <v>141.05104255118405</v>
      </c>
      <c r="AH662" s="136" t="s">
        <v>1601</v>
      </c>
      <c r="AW662" s="1">
        <f>IFERROR(VLOOKUP(San[[#This Row],[Access_SL1]],$AS$5:$AT$8,2,FALSE),"Error")</f>
        <v>1</v>
      </c>
      <c r="AX662" s="1">
        <f>IFERROR(VLOOKUP(San[[#This Row],[Use_SL1]],$AS$5:$AT$8,2,FALSE),"Error")</f>
        <v>3</v>
      </c>
      <c r="AY662" s="1" t="str">
        <f>IFERROR(VLOOKUP(San[[#This Row],[Use_SL2]],$AS$5:$AT$8,2,FALSE),"Error")</f>
        <v>Error</v>
      </c>
      <c r="AZ662" s="1" t="str">
        <f>IFERROR(VLOOKUP(San[[#This Row],[Reliability_SL1]],$AS$5:$AT$8,2,FALSE),"Error")</f>
        <v>Error</v>
      </c>
      <c r="BA662" s="1">
        <f>IFERROR(VLOOKUP(San[[#This Row],[EnvPro_SL1]],$AS$5:$AT$8,2,FALSE),"Error")</f>
        <v>2</v>
      </c>
    </row>
    <row r="663" spans="2:53">
      <c r="B663" s="133" t="s">
        <v>975</v>
      </c>
      <c r="C663" s="171" t="s">
        <v>1649</v>
      </c>
      <c r="D663" s="171" t="s">
        <v>1609</v>
      </c>
      <c r="E663" s="171" t="s">
        <v>958</v>
      </c>
      <c r="F663" s="172" t="s">
        <v>1601</v>
      </c>
      <c r="G663" s="173" t="s">
        <v>2004</v>
      </c>
      <c r="H663" s="50" t="s">
        <v>1783</v>
      </c>
      <c r="I663" s="50" t="s">
        <v>18</v>
      </c>
      <c r="J663" s="133" t="s">
        <v>1751</v>
      </c>
      <c r="K663" s="50" t="s">
        <v>1752</v>
      </c>
      <c r="L663" s="50" t="s">
        <v>1753</v>
      </c>
      <c r="M663" s="133" t="s">
        <v>1754</v>
      </c>
      <c r="N663" s="133" t="s">
        <v>1601</v>
      </c>
      <c r="O663" s="133" t="s">
        <v>1601</v>
      </c>
      <c r="P663" s="133" t="s">
        <v>1601</v>
      </c>
      <c r="Q663" s="133" t="s">
        <v>1755</v>
      </c>
      <c r="R663" s="142" t="s">
        <v>1601</v>
      </c>
      <c r="S663" s="174" t="s">
        <v>1601</v>
      </c>
      <c r="T663" s="175" t="s">
        <v>1601</v>
      </c>
      <c r="U663" s="133" t="s">
        <v>1756</v>
      </c>
      <c r="V663" s="133" t="s">
        <v>1754</v>
      </c>
      <c r="W663" s="133" t="str">
        <f>IF([Access_Indicator2]="Yes","No service",IF([Access_Indicator3]="Available", "Improved",IF([Access_Indicator4]="No", "Limited",IF(AND([Access_Indicator4]="yes", [Access_Indicator5]&lt;=[Access_Indicator6]),"Basic","Limited"))))</f>
        <v>No service</v>
      </c>
      <c r="X663" s="133" t="str">
        <f>IF([Use_Indicator1]="", "Fill in data", IF([Use_Indicator1]="All", "Improved", IF([Use_Indicator1]="Some", "Basic", IF([Use_Indicator1]="No use", "No Service"))))</f>
        <v>Improved</v>
      </c>
      <c r="Y663" s="134" t="s">
        <v>1601</v>
      </c>
      <c r="Z663" s="134" t="str">
        <f>IF(S663="No data", "No Data", IF([Reliability_Indicator2]="Yes","No Service", IF(S663="Routine", "Improved", IF(S663="Unreliable", "Basic", IF(S663="No O&amp;M", "No service")))))</f>
        <v>No Data</v>
      </c>
      <c r="AA663" s="133" t="str">
        <f>IF([EnvPro_Indicator1]="", "Fill in data", IF([EnvPro_Indicator1]="Significant pollution", "No service", IF(AND([EnvPro_Indicator1]="Not polluting groundwater &amp; not untreated in river", [EnvPro_Indicator2]="No"),"Basic", IF([EnvPro_Indicator2]="Yes", "Improved"))))</f>
        <v>Basic</v>
      </c>
      <c r="AB663" s="134" t="str">
        <f t="shared" si="10"/>
        <v>No Service</v>
      </c>
      <c r="AC663" s="134" t="str">
        <f>IF(OR(San[[#This Row],[Access_SL1]]="No data",San[[#This Row],[Use_SL1]]="No data",San[[#This Row],[Reliability_SL1]]="No data",San[[#This Row],[EnvPro_SL1]]="No data"),"Incomplete", "Complete")</f>
        <v>Incomplete</v>
      </c>
      <c r="AD663" s="176" t="s">
        <v>1601</v>
      </c>
      <c r="AE663" s="176" t="s">
        <v>1601</v>
      </c>
      <c r="AF663" s="136" t="s">
        <v>1601</v>
      </c>
      <c r="AG663" s="136">
        <v>30.66327011982262</v>
      </c>
      <c r="AH663" s="136" t="s">
        <v>1601</v>
      </c>
      <c r="AW663" s="1">
        <f>IFERROR(VLOOKUP(San[[#This Row],[Access_SL1]],$AS$5:$AT$8,2,FALSE),"Error")</f>
        <v>0</v>
      </c>
      <c r="AX663" s="1">
        <f>IFERROR(VLOOKUP(San[[#This Row],[Use_SL1]],$AS$5:$AT$8,2,FALSE),"Error")</f>
        <v>3</v>
      </c>
      <c r="AY663" s="1" t="str">
        <f>IFERROR(VLOOKUP(San[[#This Row],[Use_SL2]],$AS$5:$AT$8,2,FALSE),"Error")</f>
        <v>Error</v>
      </c>
      <c r="AZ663" s="1" t="str">
        <f>IFERROR(VLOOKUP(San[[#This Row],[Reliability_SL1]],$AS$5:$AT$8,2,FALSE),"Error")</f>
        <v>Error</v>
      </c>
      <c r="BA663" s="1">
        <f>IFERROR(VLOOKUP(San[[#This Row],[EnvPro_SL1]],$AS$5:$AT$8,2,FALSE),"Error")</f>
        <v>2</v>
      </c>
    </row>
    <row r="664" spans="2:53">
      <c r="B664" s="133" t="s">
        <v>976</v>
      </c>
      <c r="C664" s="171" t="s">
        <v>1649</v>
      </c>
      <c r="D664" s="171" t="s">
        <v>1609</v>
      </c>
      <c r="E664" s="171" t="s">
        <v>958</v>
      </c>
      <c r="F664" s="172" t="s">
        <v>1601</v>
      </c>
      <c r="G664" s="173" t="s">
        <v>1991</v>
      </c>
      <c r="H664" s="50" t="s">
        <v>1783</v>
      </c>
      <c r="I664" s="50" t="s">
        <v>18</v>
      </c>
      <c r="J664" s="133" t="s">
        <v>1773</v>
      </c>
      <c r="K664" s="50" t="s">
        <v>1754</v>
      </c>
      <c r="L664" s="50" t="s">
        <v>1753</v>
      </c>
      <c r="M664" s="133" t="s">
        <v>1754</v>
      </c>
      <c r="N664" s="133" t="s">
        <v>1601</v>
      </c>
      <c r="O664" s="133" t="s">
        <v>1601</v>
      </c>
      <c r="P664" s="133" t="s">
        <v>1601</v>
      </c>
      <c r="Q664" s="133" t="s">
        <v>1755</v>
      </c>
      <c r="R664" s="142" t="s">
        <v>1601</v>
      </c>
      <c r="S664" s="174" t="s">
        <v>1601</v>
      </c>
      <c r="T664" s="175" t="s">
        <v>1601</v>
      </c>
      <c r="U664" s="133" t="s">
        <v>1756</v>
      </c>
      <c r="V664" s="133" t="s">
        <v>1754</v>
      </c>
      <c r="W664" s="133" t="str">
        <f>IF([Access_Indicator2]="Yes","No service",IF([Access_Indicator3]="Available", "Improved",IF([Access_Indicator4]="No", "Limited",IF(AND([Access_Indicator4]="yes", [Access_Indicator5]&lt;=[Access_Indicator6]),"Basic","Limited"))))</f>
        <v>Limited</v>
      </c>
      <c r="X664" s="133" t="str">
        <f>IF([Use_Indicator1]="", "Fill in data", IF([Use_Indicator1]="All", "Improved", IF([Use_Indicator1]="Some", "Basic", IF([Use_Indicator1]="No use", "No Service"))))</f>
        <v>Improved</v>
      </c>
      <c r="Y664" s="134" t="s">
        <v>1601</v>
      </c>
      <c r="Z664" s="134" t="str">
        <f>IF(S664="No data", "No Data", IF([Reliability_Indicator2]="Yes","No Service", IF(S664="Routine", "Improved", IF(S664="Unreliable", "Basic", IF(S664="No O&amp;M", "No service")))))</f>
        <v>No Data</v>
      </c>
      <c r="AA664" s="133" t="str">
        <f>IF([EnvPro_Indicator1]="", "Fill in data", IF([EnvPro_Indicator1]="Significant pollution", "No service", IF(AND([EnvPro_Indicator1]="Not polluting groundwater &amp; not untreated in river", [EnvPro_Indicator2]="No"),"Basic", IF([EnvPro_Indicator2]="Yes", "Improved"))))</f>
        <v>Basic</v>
      </c>
      <c r="AB664" s="134" t="str">
        <f t="shared" si="10"/>
        <v>Limited</v>
      </c>
      <c r="AC664" s="134" t="str">
        <f>IF(OR(San[[#This Row],[Access_SL1]]="No data",San[[#This Row],[Use_SL1]]="No data",San[[#This Row],[Reliability_SL1]]="No data",San[[#This Row],[EnvPro_SL1]]="No data"),"Incomplete", "Complete")</f>
        <v>Incomplete</v>
      </c>
      <c r="AD664" s="176" t="s">
        <v>1601</v>
      </c>
      <c r="AE664" s="176" t="s">
        <v>1601</v>
      </c>
      <c r="AF664" s="136" t="s">
        <v>1601</v>
      </c>
      <c r="AG664" s="136">
        <v>227.52146428908389</v>
      </c>
      <c r="AH664" s="136" t="s">
        <v>1601</v>
      </c>
      <c r="AW664" s="1">
        <f>IFERROR(VLOOKUP(San[[#This Row],[Access_SL1]],$AS$5:$AT$8,2,FALSE),"Error")</f>
        <v>1</v>
      </c>
      <c r="AX664" s="1">
        <f>IFERROR(VLOOKUP(San[[#This Row],[Use_SL1]],$AS$5:$AT$8,2,FALSE),"Error")</f>
        <v>3</v>
      </c>
      <c r="AY664" s="1" t="str">
        <f>IFERROR(VLOOKUP(San[[#This Row],[Use_SL2]],$AS$5:$AT$8,2,FALSE),"Error")</f>
        <v>Error</v>
      </c>
      <c r="AZ664" s="1" t="str">
        <f>IFERROR(VLOOKUP(San[[#This Row],[Reliability_SL1]],$AS$5:$AT$8,2,FALSE),"Error")</f>
        <v>Error</v>
      </c>
      <c r="BA664" s="1">
        <f>IFERROR(VLOOKUP(San[[#This Row],[EnvPro_SL1]],$AS$5:$AT$8,2,FALSE),"Error")</f>
        <v>2</v>
      </c>
    </row>
    <row r="665" spans="2:53">
      <c r="B665" s="133" t="s">
        <v>977</v>
      </c>
      <c r="C665" s="171" t="s">
        <v>1649</v>
      </c>
      <c r="D665" s="171" t="s">
        <v>1609</v>
      </c>
      <c r="E665" s="171" t="s">
        <v>958</v>
      </c>
      <c r="F665" s="172" t="s">
        <v>1601</v>
      </c>
      <c r="G665" s="173" t="s">
        <v>2039</v>
      </c>
      <c r="H665" s="50" t="s">
        <v>1783</v>
      </c>
      <c r="I665" s="50" t="s">
        <v>18</v>
      </c>
      <c r="J665" s="133" t="s">
        <v>1773</v>
      </c>
      <c r="K665" s="50" t="s">
        <v>1754</v>
      </c>
      <c r="L665" s="50" t="s">
        <v>1753</v>
      </c>
      <c r="M665" s="133" t="s">
        <v>1754</v>
      </c>
      <c r="N665" s="133" t="s">
        <v>1601</v>
      </c>
      <c r="O665" s="133" t="s">
        <v>1601</v>
      </c>
      <c r="P665" s="133" t="s">
        <v>1601</v>
      </c>
      <c r="Q665" s="133" t="s">
        <v>1755</v>
      </c>
      <c r="R665" s="142" t="s">
        <v>1601</v>
      </c>
      <c r="S665" s="174" t="s">
        <v>1601</v>
      </c>
      <c r="T665" s="175" t="s">
        <v>1601</v>
      </c>
      <c r="U665" s="133" t="s">
        <v>1756</v>
      </c>
      <c r="V665" s="133" t="s">
        <v>1754</v>
      </c>
      <c r="W665" s="133" t="str">
        <f>IF([Access_Indicator2]="Yes","No service",IF([Access_Indicator3]="Available", "Improved",IF([Access_Indicator4]="No", "Limited",IF(AND([Access_Indicator4]="yes", [Access_Indicator5]&lt;=[Access_Indicator6]),"Basic","Limited"))))</f>
        <v>Limited</v>
      </c>
      <c r="X665" s="133" t="str">
        <f>IF([Use_Indicator1]="", "Fill in data", IF([Use_Indicator1]="All", "Improved", IF([Use_Indicator1]="Some", "Basic", IF([Use_Indicator1]="No use", "No Service"))))</f>
        <v>Improved</v>
      </c>
      <c r="Y665" s="134" t="s">
        <v>1601</v>
      </c>
      <c r="Z665" s="134" t="str">
        <f>IF(S665="No data", "No Data", IF([Reliability_Indicator2]="Yes","No Service", IF(S665="Routine", "Improved", IF(S665="Unreliable", "Basic", IF(S665="No O&amp;M", "No service")))))</f>
        <v>No Data</v>
      </c>
      <c r="AA665" s="133" t="str">
        <f>IF([EnvPro_Indicator1]="", "Fill in data", IF([EnvPro_Indicator1]="Significant pollution", "No service", IF(AND([EnvPro_Indicator1]="Not polluting groundwater &amp; not untreated in river", [EnvPro_Indicator2]="No"),"Basic", IF([EnvPro_Indicator2]="Yes", "Improved"))))</f>
        <v>Basic</v>
      </c>
      <c r="AB665" s="134" t="str">
        <f t="shared" si="10"/>
        <v>Limited</v>
      </c>
      <c r="AC665" s="134" t="str">
        <f>IF(OR(San[[#This Row],[Access_SL1]]="No data",San[[#This Row],[Use_SL1]]="No data",San[[#This Row],[Reliability_SL1]]="No data",San[[#This Row],[EnvPro_SL1]]="No data"),"Incomplete", "Complete")</f>
        <v>Incomplete</v>
      </c>
      <c r="AD665" s="176" t="s">
        <v>1601</v>
      </c>
      <c r="AE665" s="176" t="s">
        <v>1601</v>
      </c>
      <c r="AF665" s="136" t="s">
        <v>1601</v>
      </c>
      <c r="AG665" s="136">
        <v>15.178318709312199</v>
      </c>
      <c r="AH665" s="136" t="s">
        <v>1601</v>
      </c>
      <c r="AW665" s="1">
        <f>IFERROR(VLOOKUP(San[[#This Row],[Access_SL1]],$AS$5:$AT$8,2,FALSE),"Error")</f>
        <v>1</v>
      </c>
      <c r="AX665" s="1">
        <f>IFERROR(VLOOKUP(San[[#This Row],[Use_SL1]],$AS$5:$AT$8,2,FALSE),"Error")</f>
        <v>3</v>
      </c>
      <c r="AY665" s="1" t="str">
        <f>IFERROR(VLOOKUP(San[[#This Row],[Use_SL2]],$AS$5:$AT$8,2,FALSE),"Error")</f>
        <v>Error</v>
      </c>
      <c r="AZ665" s="1" t="str">
        <f>IFERROR(VLOOKUP(San[[#This Row],[Reliability_SL1]],$AS$5:$AT$8,2,FALSE),"Error")</f>
        <v>Error</v>
      </c>
      <c r="BA665" s="1">
        <f>IFERROR(VLOOKUP(San[[#This Row],[EnvPro_SL1]],$AS$5:$AT$8,2,FALSE),"Error")</f>
        <v>2</v>
      </c>
    </row>
    <row r="666" spans="2:53">
      <c r="B666" s="133" t="s">
        <v>978</v>
      </c>
      <c r="C666" s="171" t="s">
        <v>1649</v>
      </c>
      <c r="D666" s="171" t="s">
        <v>1609</v>
      </c>
      <c r="E666" s="171" t="s">
        <v>958</v>
      </c>
      <c r="F666" s="172" t="s">
        <v>1601</v>
      </c>
      <c r="G666" s="173" t="s">
        <v>2003</v>
      </c>
      <c r="H666" s="50" t="s">
        <v>1783</v>
      </c>
      <c r="I666" s="50" t="s">
        <v>18</v>
      </c>
      <c r="J666" s="133" t="s">
        <v>1773</v>
      </c>
      <c r="K666" s="50" t="s">
        <v>1754</v>
      </c>
      <c r="L666" s="50" t="s">
        <v>1753</v>
      </c>
      <c r="M666" s="133" t="s">
        <v>1754</v>
      </c>
      <c r="N666" s="133" t="s">
        <v>1601</v>
      </c>
      <c r="O666" s="133" t="s">
        <v>1601</v>
      </c>
      <c r="P666" s="133" t="s">
        <v>1601</v>
      </c>
      <c r="Q666" s="133" t="s">
        <v>1755</v>
      </c>
      <c r="R666" s="142" t="s">
        <v>1601</v>
      </c>
      <c r="S666" s="174" t="s">
        <v>1601</v>
      </c>
      <c r="T666" s="175" t="s">
        <v>1601</v>
      </c>
      <c r="U666" s="133" t="s">
        <v>1756</v>
      </c>
      <c r="V666" s="133" t="s">
        <v>1754</v>
      </c>
      <c r="W666" s="133" t="str">
        <f>IF([Access_Indicator2]="Yes","No service",IF([Access_Indicator3]="Available", "Improved",IF([Access_Indicator4]="No", "Limited",IF(AND([Access_Indicator4]="yes", [Access_Indicator5]&lt;=[Access_Indicator6]),"Basic","Limited"))))</f>
        <v>Limited</v>
      </c>
      <c r="X666" s="133" t="str">
        <f>IF([Use_Indicator1]="", "Fill in data", IF([Use_Indicator1]="All", "Improved", IF([Use_Indicator1]="Some", "Basic", IF([Use_Indicator1]="No use", "No Service"))))</f>
        <v>Improved</v>
      </c>
      <c r="Y666" s="134" t="s">
        <v>1601</v>
      </c>
      <c r="Z666" s="134" t="str">
        <f>IF(S666="No data", "No Data", IF([Reliability_Indicator2]="Yes","No Service", IF(S666="Routine", "Improved", IF(S666="Unreliable", "Basic", IF(S666="No O&amp;M", "No service")))))</f>
        <v>No Data</v>
      </c>
      <c r="AA666" s="133" t="str">
        <f>IF([EnvPro_Indicator1]="", "Fill in data", IF([EnvPro_Indicator1]="Significant pollution", "No service", IF(AND([EnvPro_Indicator1]="Not polluting groundwater &amp; not untreated in river", [EnvPro_Indicator2]="No"),"Basic", IF([EnvPro_Indicator2]="Yes", "Improved"))))</f>
        <v>Basic</v>
      </c>
      <c r="AB666" s="134" t="str">
        <f t="shared" si="10"/>
        <v>Limited</v>
      </c>
      <c r="AC666" s="134" t="str">
        <f>IF(OR(San[[#This Row],[Access_SL1]]="No data",San[[#This Row],[Use_SL1]]="No data",San[[#This Row],[Reliability_SL1]]="No data",San[[#This Row],[EnvPro_SL1]]="No data"),"Incomplete", "Complete")</f>
        <v>Incomplete</v>
      </c>
      <c r="AD666" s="176" t="s">
        <v>1601</v>
      </c>
      <c r="AE666" s="176" t="s">
        <v>1601</v>
      </c>
      <c r="AF666" s="136" t="s">
        <v>1601</v>
      </c>
      <c r="AG666" s="136">
        <v>150.86328898952729</v>
      </c>
      <c r="AH666" s="136" t="s">
        <v>1601</v>
      </c>
      <c r="AW666" s="1">
        <f>IFERROR(VLOOKUP(San[[#This Row],[Access_SL1]],$AS$5:$AT$8,2,FALSE),"Error")</f>
        <v>1</v>
      </c>
      <c r="AX666" s="1">
        <f>IFERROR(VLOOKUP(San[[#This Row],[Use_SL1]],$AS$5:$AT$8,2,FALSE),"Error")</f>
        <v>3</v>
      </c>
      <c r="AY666" s="1" t="str">
        <f>IFERROR(VLOOKUP(San[[#This Row],[Use_SL2]],$AS$5:$AT$8,2,FALSE),"Error")</f>
        <v>Error</v>
      </c>
      <c r="AZ666" s="1" t="str">
        <f>IFERROR(VLOOKUP(San[[#This Row],[Reliability_SL1]],$AS$5:$AT$8,2,FALSE),"Error")</f>
        <v>Error</v>
      </c>
      <c r="BA666" s="1">
        <f>IFERROR(VLOOKUP(San[[#This Row],[EnvPro_SL1]],$AS$5:$AT$8,2,FALSE),"Error")</f>
        <v>2</v>
      </c>
    </row>
    <row r="667" spans="2:53">
      <c r="B667" s="133" t="s">
        <v>979</v>
      </c>
      <c r="C667" s="171" t="s">
        <v>1649</v>
      </c>
      <c r="D667" s="171" t="s">
        <v>1609</v>
      </c>
      <c r="E667" s="171" t="s">
        <v>958</v>
      </c>
      <c r="F667" s="172" t="s">
        <v>1601</v>
      </c>
      <c r="G667" s="173" t="s">
        <v>2007</v>
      </c>
      <c r="H667" s="50" t="s">
        <v>1783</v>
      </c>
      <c r="I667" s="50" t="s">
        <v>18</v>
      </c>
      <c r="J667" s="133" t="s">
        <v>1751</v>
      </c>
      <c r="K667" s="50" t="s">
        <v>1752</v>
      </c>
      <c r="L667" s="50" t="s">
        <v>1753</v>
      </c>
      <c r="M667" s="133" t="s">
        <v>1754</v>
      </c>
      <c r="N667" s="133" t="s">
        <v>1601</v>
      </c>
      <c r="O667" s="133" t="s">
        <v>1601</v>
      </c>
      <c r="P667" s="133" t="s">
        <v>1601</v>
      </c>
      <c r="Q667" s="133" t="s">
        <v>1755</v>
      </c>
      <c r="R667" s="142" t="s">
        <v>1601</v>
      </c>
      <c r="S667" s="174" t="s">
        <v>1601</v>
      </c>
      <c r="T667" s="175" t="s">
        <v>1601</v>
      </c>
      <c r="U667" s="133" t="s">
        <v>1756</v>
      </c>
      <c r="V667" s="133" t="s">
        <v>1754</v>
      </c>
      <c r="W667" s="133" t="str">
        <f>IF([Access_Indicator2]="Yes","No service",IF([Access_Indicator3]="Available", "Improved",IF([Access_Indicator4]="No", "Limited",IF(AND([Access_Indicator4]="yes", [Access_Indicator5]&lt;=[Access_Indicator6]),"Basic","Limited"))))</f>
        <v>No service</v>
      </c>
      <c r="X667" s="133" t="str">
        <f>IF([Use_Indicator1]="", "Fill in data", IF([Use_Indicator1]="All", "Improved", IF([Use_Indicator1]="Some", "Basic", IF([Use_Indicator1]="No use", "No Service"))))</f>
        <v>Improved</v>
      </c>
      <c r="Y667" s="134" t="s">
        <v>1601</v>
      </c>
      <c r="Z667" s="134" t="str">
        <f>IF(S667="No data", "No Data", IF([Reliability_Indicator2]="Yes","No Service", IF(S667="Routine", "Improved", IF(S667="Unreliable", "Basic", IF(S667="No O&amp;M", "No service")))))</f>
        <v>No Data</v>
      </c>
      <c r="AA667" s="133" t="str">
        <f>IF([EnvPro_Indicator1]="", "Fill in data", IF([EnvPro_Indicator1]="Significant pollution", "No service", IF(AND([EnvPro_Indicator1]="Not polluting groundwater &amp; not untreated in river", [EnvPro_Indicator2]="No"),"Basic", IF([EnvPro_Indicator2]="Yes", "Improved"))))</f>
        <v>Basic</v>
      </c>
      <c r="AB667" s="134" t="str">
        <f t="shared" si="10"/>
        <v>No Service</v>
      </c>
      <c r="AC667" s="134" t="str">
        <f>IF(OR(San[[#This Row],[Access_SL1]]="No data",San[[#This Row],[Use_SL1]]="No data",San[[#This Row],[Reliability_SL1]]="No data",San[[#This Row],[EnvPro_SL1]]="No data"),"Incomplete", "Complete")</f>
        <v>Incomplete</v>
      </c>
      <c r="AD667" s="176" t="s">
        <v>1601</v>
      </c>
      <c r="AE667" s="176" t="s">
        <v>1601</v>
      </c>
      <c r="AF667" s="136" t="s">
        <v>1601</v>
      </c>
      <c r="AG667" s="136">
        <v>93.829606566657233</v>
      </c>
      <c r="AH667" s="136" t="s">
        <v>1601</v>
      </c>
      <c r="AW667" s="1">
        <f>IFERROR(VLOOKUP(San[[#This Row],[Access_SL1]],$AS$5:$AT$8,2,FALSE),"Error")</f>
        <v>0</v>
      </c>
      <c r="AX667" s="1">
        <f>IFERROR(VLOOKUP(San[[#This Row],[Use_SL1]],$AS$5:$AT$8,2,FALSE),"Error")</f>
        <v>3</v>
      </c>
      <c r="AY667" s="1" t="str">
        <f>IFERROR(VLOOKUP(San[[#This Row],[Use_SL2]],$AS$5:$AT$8,2,FALSE),"Error")</f>
        <v>Error</v>
      </c>
      <c r="AZ667" s="1" t="str">
        <f>IFERROR(VLOOKUP(San[[#This Row],[Reliability_SL1]],$AS$5:$AT$8,2,FALSE),"Error")</f>
        <v>Error</v>
      </c>
      <c r="BA667" s="1">
        <f>IFERROR(VLOOKUP(San[[#This Row],[EnvPro_SL1]],$AS$5:$AT$8,2,FALSE),"Error")</f>
        <v>2</v>
      </c>
    </row>
    <row r="668" spans="2:53">
      <c r="B668" s="133" t="s">
        <v>980</v>
      </c>
      <c r="C668" s="171" t="s">
        <v>1649</v>
      </c>
      <c r="D668" s="171" t="s">
        <v>1609</v>
      </c>
      <c r="E668" s="171" t="s">
        <v>958</v>
      </c>
      <c r="F668" s="172" t="s">
        <v>1601</v>
      </c>
      <c r="G668" s="173" t="s">
        <v>2005</v>
      </c>
      <c r="H668" s="50" t="s">
        <v>1783</v>
      </c>
      <c r="I668" s="50" t="s">
        <v>18</v>
      </c>
      <c r="J668" s="133" t="s">
        <v>1773</v>
      </c>
      <c r="K668" s="50" t="s">
        <v>1754</v>
      </c>
      <c r="L668" s="50" t="s">
        <v>1753</v>
      </c>
      <c r="M668" s="133" t="s">
        <v>1754</v>
      </c>
      <c r="N668" s="133" t="s">
        <v>1601</v>
      </c>
      <c r="O668" s="133" t="s">
        <v>1601</v>
      </c>
      <c r="P668" s="133" t="s">
        <v>1601</v>
      </c>
      <c r="Q668" s="133" t="s">
        <v>1755</v>
      </c>
      <c r="R668" s="142" t="s">
        <v>1601</v>
      </c>
      <c r="S668" s="174" t="s">
        <v>1601</v>
      </c>
      <c r="T668" s="175" t="s">
        <v>1601</v>
      </c>
      <c r="U668" s="133" t="s">
        <v>1756</v>
      </c>
      <c r="V668" s="133" t="s">
        <v>1754</v>
      </c>
      <c r="W668" s="133" t="str">
        <f>IF([Access_Indicator2]="Yes","No service",IF([Access_Indicator3]="Available", "Improved",IF([Access_Indicator4]="No", "Limited",IF(AND([Access_Indicator4]="yes", [Access_Indicator5]&lt;=[Access_Indicator6]),"Basic","Limited"))))</f>
        <v>Limited</v>
      </c>
      <c r="X668" s="133" t="str">
        <f>IF([Use_Indicator1]="", "Fill in data", IF([Use_Indicator1]="All", "Improved", IF([Use_Indicator1]="Some", "Basic", IF([Use_Indicator1]="No use", "No Service"))))</f>
        <v>Improved</v>
      </c>
      <c r="Y668" s="134" t="s">
        <v>1601</v>
      </c>
      <c r="Z668" s="134" t="str">
        <f>IF(S668="No data", "No Data", IF([Reliability_Indicator2]="Yes","No Service", IF(S668="Routine", "Improved", IF(S668="Unreliable", "Basic", IF(S668="No O&amp;M", "No service")))))</f>
        <v>No Data</v>
      </c>
      <c r="AA668" s="133" t="str">
        <f>IF([EnvPro_Indicator1]="", "Fill in data", IF([EnvPro_Indicator1]="Significant pollution", "No service", IF(AND([EnvPro_Indicator1]="Not polluting groundwater &amp; not untreated in river", [EnvPro_Indicator2]="No"),"Basic", IF([EnvPro_Indicator2]="Yes", "Improved"))))</f>
        <v>Basic</v>
      </c>
      <c r="AB668" s="134" t="str">
        <f t="shared" si="10"/>
        <v>Limited</v>
      </c>
      <c r="AC668" s="134" t="str">
        <f>IF(OR(San[[#This Row],[Access_SL1]]="No data",San[[#This Row],[Use_SL1]]="No data",San[[#This Row],[Reliability_SL1]]="No data",San[[#This Row],[EnvPro_SL1]]="No data"),"Incomplete", "Complete")</f>
        <v>Incomplete</v>
      </c>
      <c r="AD668" s="176" t="s">
        <v>1601</v>
      </c>
      <c r="AE668" s="176" t="s">
        <v>1601</v>
      </c>
      <c r="AF668" s="136" t="s">
        <v>1601</v>
      </c>
      <c r="AG668" s="136">
        <v>58.873478630059438</v>
      </c>
      <c r="AH668" s="136" t="s">
        <v>1601</v>
      </c>
      <c r="AW668" s="1">
        <f>IFERROR(VLOOKUP(San[[#This Row],[Access_SL1]],$AS$5:$AT$8,2,FALSE),"Error")</f>
        <v>1</v>
      </c>
      <c r="AX668" s="1">
        <f>IFERROR(VLOOKUP(San[[#This Row],[Use_SL1]],$AS$5:$AT$8,2,FALSE),"Error")</f>
        <v>3</v>
      </c>
      <c r="AY668" s="1" t="str">
        <f>IFERROR(VLOOKUP(San[[#This Row],[Use_SL2]],$AS$5:$AT$8,2,FALSE),"Error")</f>
        <v>Error</v>
      </c>
      <c r="AZ668" s="1" t="str">
        <f>IFERROR(VLOOKUP(San[[#This Row],[Reliability_SL1]],$AS$5:$AT$8,2,FALSE),"Error")</f>
        <v>Error</v>
      </c>
      <c r="BA668" s="1">
        <f>IFERROR(VLOOKUP(San[[#This Row],[EnvPro_SL1]],$AS$5:$AT$8,2,FALSE),"Error")</f>
        <v>2</v>
      </c>
    </row>
    <row r="669" spans="2:53">
      <c r="B669" s="133" t="s">
        <v>981</v>
      </c>
      <c r="C669" s="171" t="s">
        <v>1649</v>
      </c>
      <c r="D669" s="171" t="s">
        <v>1609</v>
      </c>
      <c r="E669" s="171" t="s">
        <v>958</v>
      </c>
      <c r="F669" s="172" t="s">
        <v>1601</v>
      </c>
      <c r="G669" s="173" t="s">
        <v>2040</v>
      </c>
      <c r="H669" s="50" t="s">
        <v>1786</v>
      </c>
      <c r="I669" s="50" t="s">
        <v>18</v>
      </c>
      <c r="J669" s="133" t="s">
        <v>1751</v>
      </c>
      <c r="K669" s="50" t="s">
        <v>1752</v>
      </c>
      <c r="L669" s="50" t="s">
        <v>1753</v>
      </c>
      <c r="M669" s="133" t="s">
        <v>1754</v>
      </c>
      <c r="N669" s="133" t="s">
        <v>1601</v>
      </c>
      <c r="O669" s="133" t="s">
        <v>1601</v>
      </c>
      <c r="P669" s="133" t="s">
        <v>1601</v>
      </c>
      <c r="Q669" s="133" t="s">
        <v>1755</v>
      </c>
      <c r="R669" s="142" t="s">
        <v>1601</v>
      </c>
      <c r="S669" s="174" t="s">
        <v>1601</v>
      </c>
      <c r="T669" s="175" t="s">
        <v>1601</v>
      </c>
      <c r="U669" s="133" t="s">
        <v>1756</v>
      </c>
      <c r="V669" s="133" t="s">
        <v>1754</v>
      </c>
      <c r="W669" s="133" t="str">
        <f>IF([Access_Indicator2]="Yes","No service",IF([Access_Indicator3]="Available", "Improved",IF([Access_Indicator4]="No", "Limited",IF(AND([Access_Indicator4]="yes", [Access_Indicator5]&lt;=[Access_Indicator6]),"Basic","Limited"))))</f>
        <v>No service</v>
      </c>
      <c r="X669" s="133" t="str">
        <f>IF([Use_Indicator1]="", "Fill in data", IF([Use_Indicator1]="All", "Improved", IF([Use_Indicator1]="Some", "Basic", IF([Use_Indicator1]="No use", "No Service"))))</f>
        <v>Improved</v>
      </c>
      <c r="Y669" s="134" t="s">
        <v>1601</v>
      </c>
      <c r="Z669" s="134" t="str">
        <f>IF(S669="No data", "No Data", IF([Reliability_Indicator2]="Yes","No Service", IF(S669="Routine", "Improved", IF(S669="Unreliable", "Basic", IF(S669="No O&amp;M", "No service")))))</f>
        <v>No Data</v>
      </c>
      <c r="AA669" s="133" t="str">
        <f>IF([EnvPro_Indicator1]="", "Fill in data", IF([EnvPro_Indicator1]="Significant pollution", "No service", IF(AND([EnvPro_Indicator1]="Not polluting groundwater &amp; not untreated in river", [EnvPro_Indicator2]="No"),"Basic", IF([EnvPro_Indicator2]="Yes", "Improved"))))</f>
        <v>Basic</v>
      </c>
      <c r="AB669" s="134" t="str">
        <f t="shared" si="10"/>
        <v>No Service</v>
      </c>
      <c r="AC669" s="134" t="str">
        <f>IF(OR(San[[#This Row],[Access_SL1]]="No data",San[[#This Row],[Use_SL1]]="No data",San[[#This Row],[Reliability_SL1]]="No data",San[[#This Row],[EnvPro_SL1]]="No data"),"Incomplete", "Complete")</f>
        <v>Incomplete</v>
      </c>
      <c r="AD669" s="176" t="s">
        <v>1601</v>
      </c>
      <c r="AE669" s="176" t="s">
        <v>1601</v>
      </c>
      <c r="AF669" s="136" t="s">
        <v>1601</v>
      </c>
      <c r="AG669" s="136">
        <v>51.51429380130201</v>
      </c>
      <c r="AH669" s="136" t="s">
        <v>1601</v>
      </c>
      <c r="AW669" s="1">
        <f>IFERROR(VLOOKUP(San[[#This Row],[Access_SL1]],$AS$5:$AT$8,2,FALSE),"Error")</f>
        <v>0</v>
      </c>
      <c r="AX669" s="1">
        <f>IFERROR(VLOOKUP(San[[#This Row],[Use_SL1]],$AS$5:$AT$8,2,FALSE),"Error")</f>
        <v>3</v>
      </c>
      <c r="AY669" s="1" t="str">
        <f>IFERROR(VLOOKUP(San[[#This Row],[Use_SL2]],$AS$5:$AT$8,2,FALSE),"Error")</f>
        <v>Error</v>
      </c>
      <c r="AZ669" s="1" t="str">
        <f>IFERROR(VLOOKUP(San[[#This Row],[Reliability_SL1]],$AS$5:$AT$8,2,FALSE),"Error")</f>
        <v>Error</v>
      </c>
      <c r="BA669" s="1">
        <f>IFERROR(VLOOKUP(San[[#This Row],[EnvPro_SL1]],$AS$5:$AT$8,2,FALSE),"Error")</f>
        <v>2</v>
      </c>
    </row>
    <row r="670" spans="2:53">
      <c r="B670" s="133" t="s">
        <v>982</v>
      </c>
      <c r="C670" s="171" t="s">
        <v>1649</v>
      </c>
      <c r="D670" s="171" t="s">
        <v>1609</v>
      </c>
      <c r="E670" s="171" t="s">
        <v>958</v>
      </c>
      <c r="F670" s="172" t="s">
        <v>1601</v>
      </c>
      <c r="G670" s="173" t="s">
        <v>1977</v>
      </c>
      <c r="H670" s="50" t="s">
        <v>1786</v>
      </c>
      <c r="I670" s="50" t="s">
        <v>18</v>
      </c>
      <c r="J670" s="133" t="s">
        <v>1751</v>
      </c>
      <c r="K670" s="50" t="s">
        <v>1752</v>
      </c>
      <c r="L670" s="50" t="s">
        <v>1753</v>
      </c>
      <c r="M670" s="133" t="s">
        <v>1754</v>
      </c>
      <c r="N670" s="133" t="s">
        <v>1601</v>
      </c>
      <c r="O670" s="133" t="s">
        <v>1601</v>
      </c>
      <c r="P670" s="133" t="s">
        <v>1601</v>
      </c>
      <c r="Q670" s="133" t="s">
        <v>1755</v>
      </c>
      <c r="R670" s="142" t="s">
        <v>1601</v>
      </c>
      <c r="S670" s="174" t="s">
        <v>1601</v>
      </c>
      <c r="T670" s="175" t="s">
        <v>1601</v>
      </c>
      <c r="U670" s="133" t="s">
        <v>1756</v>
      </c>
      <c r="V670" s="133" t="s">
        <v>1754</v>
      </c>
      <c r="W670" s="133" t="str">
        <f>IF([Access_Indicator2]="Yes","No service",IF([Access_Indicator3]="Available", "Improved",IF([Access_Indicator4]="No", "Limited",IF(AND([Access_Indicator4]="yes", [Access_Indicator5]&lt;=[Access_Indicator6]),"Basic","Limited"))))</f>
        <v>No service</v>
      </c>
      <c r="X670" s="133" t="str">
        <f>IF([Use_Indicator1]="", "Fill in data", IF([Use_Indicator1]="All", "Improved", IF([Use_Indicator1]="Some", "Basic", IF([Use_Indicator1]="No use", "No Service"))))</f>
        <v>Improved</v>
      </c>
      <c r="Y670" s="134" t="s">
        <v>1601</v>
      </c>
      <c r="Z670" s="134" t="str">
        <f>IF(S670="No data", "No Data", IF([Reliability_Indicator2]="Yes","No Service", IF(S670="Routine", "Improved", IF(S670="Unreliable", "Basic", IF(S670="No O&amp;M", "No service")))))</f>
        <v>No Data</v>
      </c>
      <c r="AA670" s="133" t="str">
        <f>IF([EnvPro_Indicator1]="", "Fill in data", IF([EnvPro_Indicator1]="Significant pollution", "No service", IF(AND([EnvPro_Indicator1]="Not polluting groundwater &amp; not untreated in river", [EnvPro_Indicator2]="No"),"Basic", IF([EnvPro_Indicator2]="Yes", "Improved"))))</f>
        <v>Basic</v>
      </c>
      <c r="AB670" s="134" t="str">
        <f t="shared" si="10"/>
        <v>No Service</v>
      </c>
      <c r="AC670" s="134" t="str">
        <f>IF(OR(San[[#This Row],[Access_SL1]]="No data",San[[#This Row],[Use_SL1]]="No data",San[[#This Row],[Reliability_SL1]]="No data",San[[#This Row],[EnvPro_SL1]]="No data"),"Incomplete", "Complete")</f>
        <v>Incomplete</v>
      </c>
      <c r="AD670" s="176" t="s">
        <v>1601</v>
      </c>
      <c r="AE670" s="176" t="s">
        <v>1601</v>
      </c>
      <c r="AF670" s="136" t="s">
        <v>1601</v>
      </c>
      <c r="AG670" s="136">
        <v>58.873478630059438</v>
      </c>
      <c r="AH670" s="136" t="s">
        <v>1601</v>
      </c>
      <c r="AW670" s="1">
        <f>IFERROR(VLOOKUP(San[[#This Row],[Access_SL1]],$AS$5:$AT$8,2,FALSE),"Error")</f>
        <v>0</v>
      </c>
      <c r="AX670" s="1">
        <f>IFERROR(VLOOKUP(San[[#This Row],[Use_SL1]],$AS$5:$AT$8,2,FALSE),"Error")</f>
        <v>3</v>
      </c>
      <c r="AY670" s="1" t="str">
        <f>IFERROR(VLOOKUP(San[[#This Row],[Use_SL2]],$AS$5:$AT$8,2,FALSE),"Error")</f>
        <v>Error</v>
      </c>
      <c r="AZ670" s="1" t="str">
        <f>IFERROR(VLOOKUP(San[[#This Row],[Reliability_SL1]],$AS$5:$AT$8,2,FALSE),"Error")</f>
        <v>Error</v>
      </c>
      <c r="BA670" s="1">
        <f>IFERROR(VLOOKUP(San[[#This Row],[EnvPro_SL1]],$AS$5:$AT$8,2,FALSE),"Error")</f>
        <v>2</v>
      </c>
    </row>
    <row r="671" spans="2:53">
      <c r="B671" s="133" t="s">
        <v>983</v>
      </c>
      <c r="C671" s="171" t="s">
        <v>1649</v>
      </c>
      <c r="D671" s="171" t="s">
        <v>1609</v>
      </c>
      <c r="E671" s="171" t="s">
        <v>958</v>
      </c>
      <c r="F671" s="172" t="s">
        <v>1601</v>
      </c>
      <c r="G671" s="173" t="s">
        <v>1976</v>
      </c>
      <c r="H671" s="50" t="s">
        <v>1783</v>
      </c>
      <c r="I671" s="50" t="s">
        <v>18</v>
      </c>
      <c r="J671" s="133" t="s">
        <v>1751</v>
      </c>
      <c r="K671" s="50" t="s">
        <v>1752</v>
      </c>
      <c r="L671" s="50" t="s">
        <v>1753</v>
      </c>
      <c r="M671" s="133" t="s">
        <v>1754</v>
      </c>
      <c r="N671" s="133" t="s">
        <v>1601</v>
      </c>
      <c r="O671" s="133" t="s">
        <v>1601</v>
      </c>
      <c r="P671" s="133" t="s">
        <v>1601</v>
      </c>
      <c r="Q671" s="133" t="s">
        <v>1755</v>
      </c>
      <c r="R671" s="142" t="s">
        <v>1601</v>
      </c>
      <c r="S671" s="174" t="s">
        <v>1601</v>
      </c>
      <c r="T671" s="175" t="s">
        <v>1601</v>
      </c>
      <c r="U671" s="133" t="s">
        <v>1756</v>
      </c>
      <c r="V671" s="133" t="s">
        <v>1754</v>
      </c>
      <c r="W671" s="133" t="str">
        <f>IF([Access_Indicator2]="Yes","No service",IF([Access_Indicator3]="Available", "Improved",IF([Access_Indicator4]="No", "Limited",IF(AND([Access_Indicator4]="yes", [Access_Indicator5]&lt;=[Access_Indicator6]),"Basic","Limited"))))</f>
        <v>No service</v>
      </c>
      <c r="X671" s="133" t="str">
        <f>IF([Use_Indicator1]="", "Fill in data", IF([Use_Indicator1]="All", "Improved", IF([Use_Indicator1]="Some", "Basic", IF([Use_Indicator1]="No use", "No Service"))))</f>
        <v>Improved</v>
      </c>
      <c r="Y671" s="134" t="s">
        <v>1601</v>
      </c>
      <c r="Z671" s="134" t="str">
        <f>IF(S671="No data", "No Data", IF([Reliability_Indicator2]="Yes","No Service", IF(S671="Routine", "Improved", IF(S671="Unreliable", "Basic", IF(S671="No O&amp;M", "No service")))))</f>
        <v>No Data</v>
      </c>
      <c r="AA671" s="133" t="str">
        <f>IF([EnvPro_Indicator1]="", "Fill in data", IF([EnvPro_Indicator1]="Significant pollution", "No service", IF(AND([EnvPro_Indicator1]="Not polluting groundwater &amp; not untreated in river", [EnvPro_Indicator2]="No"),"Basic", IF([EnvPro_Indicator2]="Yes", "Improved"))))</f>
        <v>Basic</v>
      </c>
      <c r="AB671" s="134" t="str">
        <f t="shared" si="10"/>
        <v>No Service</v>
      </c>
      <c r="AC671" s="134" t="str">
        <f>IF(OR(San[[#This Row],[Access_SL1]]="No data",San[[#This Row],[Use_SL1]]="No data",San[[#This Row],[Reliability_SL1]]="No data",San[[#This Row],[EnvPro_SL1]]="No data"),"Incomplete", "Complete")</f>
        <v>Incomplete</v>
      </c>
      <c r="AD671" s="176" t="s">
        <v>1601</v>
      </c>
      <c r="AE671" s="176" t="s">
        <v>1601</v>
      </c>
      <c r="AF671" s="136" t="s">
        <v>1601</v>
      </c>
      <c r="AG671" s="136">
        <v>119.58675346730824</v>
      </c>
      <c r="AH671" s="136" t="s">
        <v>1601</v>
      </c>
      <c r="AW671" s="1">
        <f>IFERROR(VLOOKUP(San[[#This Row],[Access_SL1]],$AS$5:$AT$8,2,FALSE),"Error")</f>
        <v>0</v>
      </c>
      <c r="AX671" s="1">
        <f>IFERROR(VLOOKUP(San[[#This Row],[Use_SL1]],$AS$5:$AT$8,2,FALSE),"Error")</f>
        <v>3</v>
      </c>
      <c r="AY671" s="1" t="str">
        <f>IFERROR(VLOOKUP(San[[#This Row],[Use_SL2]],$AS$5:$AT$8,2,FALSE),"Error")</f>
        <v>Error</v>
      </c>
      <c r="AZ671" s="1" t="str">
        <f>IFERROR(VLOOKUP(San[[#This Row],[Reliability_SL1]],$AS$5:$AT$8,2,FALSE),"Error")</f>
        <v>Error</v>
      </c>
      <c r="BA671" s="1">
        <f>IFERROR(VLOOKUP(San[[#This Row],[EnvPro_SL1]],$AS$5:$AT$8,2,FALSE),"Error")</f>
        <v>2</v>
      </c>
    </row>
    <row r="672" spans="2:53">
      <c r="B672" s="133" t="s">
        <v>984</v>
      </c>
      <c r="C672" s="171" t="s">
        <v>1649</v>
      </c>
      <c r="D672" s="171" t="s">
        <v>1609</v>
      </c>
      <c r="E672" s="171" t="s">
        <v>958</v>
      </c>
      <c r="F672" s="172" t="s">
        <v>1601</v>
      </c>
      <c r="G672" s="173" t="s">
        <v>1975</v>
      </c>
      <c r="H672" s="50" t="s">
        <v>1783</v>
      </c>
      <c r="I672" s="50" t="s">
        <v>18</v>
      </c>
      <c r="J672" s="133" t="s">
        <v>1751</v>
      </c>
      <c r="K672" s="50" t="s">
        <v>1752</v>
      </c>
      <c r="L672" s="50" t="s">
        <v>1753</v>
      </c>
      <c r="M672" s="133" t="s">
        <v>1754</v>
      </c>
      <c r="N672" s="133" t="s">
        <v>1601</v>
      </c>
      <c r="O672" s="133" t="s">
        <v>1601</v>
      </c>
      <c r="P672" s="133" t="s">
        <v>1601</v>
      </c>
      <c r="Q672" s="133" t="s">
        <v>1755</v>
      </c>
      <c r="R672" s="142" t="s">
        <v>1601</v>
      </c>
      <c r="S672" s="174" t="s">
        <v>1601</v>
      </c>
      <c r="T672" s="175" t="s">
        <v>1601</v>
      </c>
      <c r="U672" s="133" t="s">
        <v>1756</v>
      </c>
      <c r="V672" s="133" t="s">
        <v>1754</v>
      </c>
      <c r="W672" s="133" t="str">
        <f>IF([Access_Indicator2]="Yes","No service",IF([Access_Indicator3]="Available", "Improved",IF([Access_Indicator4]="No", "Limited",IF(AND([Access_Indicator4]="yes", [Access_Indicator5]&lt;=[Access_Indicator6]),"Basic","Limited"))))</f>
        <v>No service</v>
      </c>
      <c r="X672" s="133" t="str">
        <f>IF([Use_Indicator1]="", "Fill in data", IF([Use_Indicator1]="All", "Improved", IF([Use_Indicator1]="Some", "Basic", IF([Use_Indicator1]="No use", "No Service"))))</f>
        <v>Improved</v>
      </c>
      <c r="Y672" s="134" t="s">
        <v>1601</v>
      </c>
      <c r="Z672" s="134" t="str">
        <f>IF(S672="No data", "No Data", IF([Reliability_Indicator2]="Yes","No Service", IF(S672="Routine", "Improved", IF(S672="Unreliable", "Basic", IF(S672="No O&amp;M", "No service")))))</f>
        <v>No Data</v>
      </c>
      <c r="AA672" s="133" t="str">
        <f>IF([EnvPro_Indicator1]="", "Fill in data", IF([EnvPro_Indicator1]="Significant pollution", "No service", IF(AND([EnvPro_Indicator1]="Not polluting groundwater &amp; not untreated in river", [EnvPro_Indicator2]="No"),"Basic", IF([EnvPro_Indicator2]="Yes", "Improved"))))</f>
        <v>Basic</v>
      </c>
      <c r="AB672" s="134" t="str">
        <f t="shared" si="10"/>
        <v>No Service</v>
      </c>
      <c r="AC672" s="134" t="str">
        <f>IF(OR(San[[#This Row],[Access_SL1]]="No data",San[[#This Row],[Use_SL1]]="No data",San[[#This Row],[Reliability_SL1]]="No data",San[[#This Row],[EnvPro_SL1]]="No data"),"Incomplete", "Complete")</f>
        <v>Incomplete</v>
      </c>
      <c r="AD672" s="176" t="s">
        <v>1601</v>
      </c>
      <c r="AE672" s="176" t="s">
        <v>1601</v>
      </c>
      <c r="AF672" s="136" t="s">
        <v>1601</v>
      </c>
      <c r="AG672" s="136">
        <v>77.271440701953026</v>
      </c>
      <c r="AH672" s="136" t="s">
        <v>1601</v>
      </c>
      <c r="AW672" s="1">
        <f>IFERROR(VLOOKUP(San[[#This Row],[Access_SL1]],$AS$5:$AT$8,2,FALSE),"Error")</f>
        <v>0</v>
      </c>
      <c r="AX672" s="1">
        <f>IFERROR(VLOOKUP(San[[#This Row],[Use_SL1]],$AS$5:$AT$8,2,FALSE),"Error")</f>
        <v>3</v>
      </c>
      <c r="AY672" s="1" t="str">
        <f>IFERROR(VLOOKUP(San[[#This Row],[Use_SL2]],$AS$5:$AT$8,2,FALSE),"Error")</f>
        <v>Error</v>
      </c>
      <c r="AZ672" s="1" t="str">
        <f>IFERROR(VLOOKUP(San[[#This Row],[Reliability_SL1]],$AS$5:$AT$8,2,FALSE),"Error")</f>
        <v>Error</v>
      </c>
      <c r="BA672" s="1">
        <f>IFERROR(VLOOKUP(San[[#This Row],[EnvPro_SL1]],$AS$5:$AT$8,2,FALSE),"Error")</f>
        <v>2</v>
      </c>
    </row>
    <row r="673" spans="2:53">
      <c r="B673" s="133" t="s">
        <v>985</v>
      </c>
      <c r="C673" s="171" t="s">
        <v>1649</v>
      </c>
      <c r="D673" s="171" t="s">
        <v>1609</v>
      </c>
      <c r="E673" s="171" t="s">
        <v>958</v>
      </c>
      <c r="F673" s="172" t="s">
        <v>1601</v>
      </c>
      <c r="G673" s="173" t="s">
        <v>1974</v>
      </c>
      <c r="H673" s="50" t="s">
        <v>1783</v>
      </c>
      <c r="I673" s="50" t="s">
        <v>18</v>
      </c>
      <c r="J673" s="133" t="s">
        <v>1751</v>
      </c>
      <c r="K673" s="50" t="s">
        <v>1752</v>
      </c>
      <c r="L673" s="50" t="s">
        <v>1753</v>
      </c>
      <c r="M673" s="133" t="s">
        <v>1754</v>
      </c>
      <c r="N673" s="133" t="s">
        <v>1601</v>
      </c>
      <c r="O673" s="133" t="s">
        <v>1601</v>
      </c>
      <c r="P673" s="133" t="s">
        <v>1601</v>
      </c>
      <c r="Q673" s="133" t="s">
        <v>1755</v>
      </c>
      <c r="R673" s="142" t="s">
        <v>1601</v>
      </c>
      <c r="S673" s="174" t="s">
        <v>1601</v>
      </c>
      <c r="T673" s="175" t="s">
        <v>1601</v>
      </c>
      <c r="U673" s="133" t="s">
        <v>1756</v>
      </c>
      <c r="V673" s="133" t="s">
        <v>1754</v>
      </c>
      <c r="W673" s="133" t="str">
        <f>IF([Access_Indicator2]="Yes","No service",IF([Access_Indicator3]="Available", "Improved",IF([Access_Indicator4]="No", "Limited",IF(AND([Access_Indicator4]="yes", [Access_Indicator5]&lt;=[Access_Indicator6]),"Basic","Limited"))))</f>
        <v>No service</v>
      </c>
      <c r="X673" s="133" t="str">
        <f>IF([Use_Indicator1]="", "Fill in data", IF([Use_Indicator1]="All", "Improved", IF([Use_Indicator1]="Some", "Basic", IF([Use_Indicator1]="No use", "No Service"))))</f>
        <v>Improved</v>
      </c>
      <c r="Y673" s="134" t="s">
        <v>1601</v>
      </c>
      <c r="Z673" s="134" t="str">
        <f>IF(S673="No data", "No Data", IF([Reliability_Indicator2]="Yes","No Service", IF(S673="Routine", "Improved", IF(S673="Unreliable", "Basic", IF(S673="No O&amp;M", "No service")))))</f>
        <v>No Data</v>
      </c>
      <c r="AA673" s="133" t="str">
        <f>IF([EnvPro_Indicator1]="", "Fill in data", IF([EnvPro_Indicator1]="Significant pollution", "No service", IF(AND([EnvPro_Indicator1]="Not polluting groundwater &amp; not untreated in river", [EnvPro_Indicator2]="No"),"Basic", IF([EnvPro_Indicator2]="Yes", "Improved"))))</f>
        <v>Basic</v>
      </c>
      <c r="AB673" s="134" t="str">
        <f t="shared" si="10"/>
        <v>No Service</v>
      </c>
      <c r="AC673" s="134" t="str">
        <f>IF(OR(San[[#This Row],[Access_SL1]]="No data",San[[#This Row],[Use_SL1]]="No data",San[[#This Row],[Reliability_SL1]]="No data",San[[#This Row],[EnvPro_SL1]]="No data"),"Incomplete", "Complete")</f>
        <v>Incomplete</v>
      </c>
      <c r="AD673" s="176" t="s">
        <v>1601</v>
      </c>
      <c r="AE673" s="176" t="s">
        <v>1601</v>
      </c>
      <c r="AF673" s="136" t="s">
        <v>1601</v>
      </c>
      <c r="AG673" s="136">
        <v>128.78573450325501</v>
      </c>
      <c r="AH673" s="136" t="s">
        <v>1601</v>
      </c>
      <c r="AW673" s="1">
        <f>IFERROR(VLOOKUP(San[[#This Row],[Access_SL1]],$AS$5:$AT$8,2,FALSE),"Error")</f>
        <v>0</v>
      </c>
      <c r="AX673" s="1">
        <f>IFERROR(VLOOKUP(San[[#This Row],[Use_SL1]],$AS$5:$AT$8,2,FALSE),"Error")</f>
        <v>3</v>
      </c>
      <c r="AY673" s="1" t="str">
        <f>IFERROR(VLOOKUP(San[[#This Row],[Use_SL2]],$AS$5:$AT$8,2,FALSE),"Error")</f>
        <v>Error</v>
      </c>
      <c r="AZ673" s="1" t="str">
        <f>IFERROR(VLOOKUP(San[[#This Row],[Reliability_SL1]],$AS$5:$AT$8,2,FALSE),"Error")</f>
        <v>Error</v>
      </c>
      <c r="BA673" s="1">
        <f>IFERROR(VLOOKUP(San[[#This Row],[EnvPro_SL1]],$AS$5:$AT$8,2,FALSE),"Error")</f>
        <v>2</v>
      </c>
    </row>
    <row r="674" spans="2:53">
      <c r="B674" s="133" t="s">
        <v>986</v>
      </c>
      <c r="C674" s="171" t="s">
        <v>1649</v>
      </c>
      <c r="D674" s="171" t="s">
        <v>1609</v>
      </c>
      <c r="E674" s="171" t="s">
        <v>958</v>
      </c>
      <c r="F674" s="172" t="s">
        <v>1601</v>
      </c>
      <c r="G674" s="173" t="s">
        <v>2041</v>
      </c>
      <c r="H674" s="50" t="s">
        <v>1783</v>
      </c>
      <c r="I674" s="50" t="s">
        <v>18</v>
      </c>
      <c r="J674" s="133" t="s">
        <v>1751</v>
      </c>
      <c r="K674" s="50" t="s">
        <v>1752</v>
      </c>
      <c r="L674" s="50" t="s">
        <v>1753</v>
      </c>
      <c r="M674" s="133" t="s">
        <v>1754</v>
      </c>
      <c r="N674" s="133" t="s">
        <v>1601</v>
      </c>
      <c r="O674" s="133" t="s">
        <v>1601</v>
      </c>
      <c r="P674" s="133" t="s">
        <v>1601</v>
      </c>
      <c r="Q674" s="133" t="s">
        <v>1755</v>
      </c>
      <c r="R674" s="142" t="s">
        <v>1601</v>
      </c>
      <c r="S674" s="174" t="s">
        <v>1601</v>
      </c>
      <c r="T674" s="175" t="s">
        <v>1601</v>
      </c>
      <c r="U674" s="133" t="s">
        <v>1756</v>
      </c>
      <c r="V674" s="133" t="s">
        <v>1754</v>
      </c>
      <c r="W674" s="133" t="str">
        <f>IF([Access_Indicator2]="Yes","No service",IF([Access_Indicator3]="Available", "Improved",IF([Access_Indicator4]="No", "Limited",IF(AND([Access_Indicator4]="yes", [Access_Indicator5]&lt;=[Access_Indicator6]),"Basic","Limited"))))</f>
        <v>No service</v>
      </c>
      <c r="X674" s="133" t="str">
        <f>IF([Use_Indicator1]="", "Fill in data", IF([Use_Indicator1]="All", "Improved", IF([Use_Indicator1]="Some", "Basic", IF([Use_Indicator1]="No use", "No Service"))))</f>
        <v>Improved</v>
      </c>
      <c r="Y674" s="134" t="s">
        <v>1601</v>
      </c>
      <c r="Z674" s="134" t="str">
        <f>IF(S674="No data", "No Data", IF([Reliability_Indicator2]="Yes","No Service", IF(S674="Routine", "Improved", IF(S674="Unreliable", "Basic", IF(S674="No O&amp;M", "No service")))))</f>
        <v>No Data</v>
      </c>
      <c r="AA674" s="133" t="str">
        <f>IF([EnvPro_Indicator1]="", "Fill in data", IF([EnvPro_Indicator1]="Significant pollution", "No service", IF(AND([EnvPro_Indicator1]="Not polluting groundwater &amp; not untreated in river", [EnvPro_Indicator2]="No"),"Basic", IF([EnvPro_Indicator2]="Yes", "Improved"))))</f>
        <v>Basic</v>
      </c>
      <c r="AB674" s="134" t="str">
        <f t="shared" si="10"/>
        <v>No Service</v>
      </c>
      <c r="AC674" s="134" t="str">
        <f>IF(OR(San[[#This Row],[Access_SL1]]="No data",San[[#This Row],[Use_SL1]]="No data",San[[#This Row],[Reliability_SL1]]="No data",San[[#This Row],[EnvPro_SL1]]="No data"),"Incomplete", "Complete")</f>
        <v>Incomplete</v>
      </c>
      <c r="AD674" s="176" t="s">
        <v>1601</v>
      </c>
      <c r="AE674" s="176" t="s">
        <v>1601</v>
      </c>
      <c r="AF674" s="136" t="s">
        <v>1601</v>
      </c>
      <c r="AG674" s="136">
        <v>73.591848287574294</v>
      </c>
      <c r="AH674" s="136" t="s">
        <v>1601</v>
      </c>
      <c r="AW674" s="1">
        <f>IFERROR(VLOOKUP(San[[#This Row],[Access_SL1]],$AS$5:$AT$8,2,FALSE),"Error")</f>
        <v>0</v>
      </c>
      <c r="AX674" s="1">
        <f>IFERROR(VLOOKUP(San[[#This Row],[Use_SL1]],$AS$5:$AT$8,2,FALSE),"Error")</f>
        <v>3</v>
      </c>
      <c r="AY674" s="1" t="str">
        <f>IFERROR(VLOOKUP(San[[#This Row],[Use_SL2]],$AS$5:$AT$8,2,FALSE),"Error")</f>
        <v>Error</v>
      </c>
      <c r="AZ674" s="1" t="str">
        <f>IFERROR(VLOOKUP(San[[#This Row],[Reliability_SL1]],$AS$5:$AT$8,2,FALSE),"Error")</f>
        <v>Error</v>
      </c>
      <c r="BA674" s="1">
        <f>IFERROR(VLOOKUP(San[[#This Row],[EnvPro_SL1]],$AS$5:$AT$8,2,FALSE),"Error")</f>
        <v>2</v>
      </c>
    </row>
    <row r="675" spans="2:53">
      <c r="B675" s="133" t="s">
        <v>987</v>
      </c>
      <c r="C675" s="171" t="s">
        <v>1649</v>
      </c>
      <c r="D675" s="171" t="s">
        <v>1609</v>
      </c>
      <c r="E675" s="171" t="s">
        <v>958</v>
      </c>
      <c r="F675" s="172" t="s">
        <v>1601</v>
      </c>
      <c r="G675" s="173" t="s">
        <v>1979</v>
      </c>
      <c r="H675" s="50" t="s">
        <v>1783</v>
      </c>
      <c r="I675" s="50" t="s">
        <v>18</v>
      </c>
      <c r="J675" s="133" t="s">
        <v>1773</v>
      </c>
      <c r="K675" s="50" t="s">
        <v>1754</v>
      </c>
      <c r="L675" s="50" t="s">
        <v>1753</v>
      </c>
      <c r="M675" s="133" t="s">
        <v>1754</v>
      </c>
      <c r="N675" s="133" t="s">
        <v>1601</v>
      </c>
      <c r="O675" s="133" t="s">
        <v>1601</v>
      </c>
      <c r="P675" s="133" t="s">
        <v>1601</v>
      </c>
      <c r="Q675" s="133" t="s">
        <v>1755</v>
      </c>
      <c r="R675" s="142" t="s">
        <v>1601</v>
      </c>
      <c r="S675" s="174" t="s">
        <v>1601</v>
      </c>
      <c r="T675" s="175" t="s">
        <v>1601</v>
      </c>
      <c r="U675" s="133" t="s">
        <v>1756</v>
      </c>
      <c r="V675" s="133" t="s">
        <v>1754</v>
      </c>
      <c r="W675" s="133" t="str">
        <f>IF([Access_Indicator2]="Yes","No service",IF([Access_Indicator3]="Available", "Improved",IF([Access_Indicator4]="No", "Limited",IF(AND([Access_Indicator4]="yes", [Access_Indicator5]&lt;=[Access_Indicator6]),"Basic","Limited"))))</f>
        <v>Limited</v>
      </c>
      <c r="X675" s="133" t="str">
        <f>IF([Use_Indicator1]="", "Fill in data", IF([Use_Indicator1]="All", "Improved", IF([Use_Indicator1]="Some", "Basic", IF([Use_Indicator1]="No use", "No Service"))))</f>
        <v>Improved</v>
      </c>
      <c r="Y675" s="134" t="s">
        <v>1601</v>
      </c>
      <c r="Z675" s="134" t="str">
        <f>IF(S675="No data", "No Data", IF([Reliability_Indicator2]="Yes","No Service", IF(S675="Routine", "Improved", IF(S675="Unreliable", "Basic", IF(S675="No O&amp;M", "No service")))))</f>
        <v>No Data</v>
      </c>
      <c r="AA675" s="133" t="str">
        <f>IF([EnvPro_Indicator1]="", "Fill in data", IF([EnvPro_Indicator1]="Significant pollution", "No service", IF(AND([EnvPro_Indicator1]="Not polluting groundwater &amp; not untreated in river", [EnvPro_Indicator2]="No"),"Basic", IF([EnvPro_Indicator2]="Yes", "Improved"))))</f>
        <v>Basic</v>
      </c>
      <c r="AB675" s="134" t="str">
        <f t="shared" si="10"/>
        <v>Limited</v>
      </c>
      <c r="AC675" s="134" t="str">
        <f>IF(OR(San[[#This Row],[Access_SL1]]="No data",San[[#This Row],[Use_SL1]]="No data",San[[#This Row],[Reliability_SL1]]="No data",San[[#This Row],[EnvPro_SL1]]="No data"),"Incomplete", "Complete")</f>
        <v>Incomplete</v>
      </c>
      <c r="AD675" s="176" t="s">
        <v>1601</v>
      </c>
      <c r="AE675" s="176" t="s">
        <v>1601</v>
      </c>
      <c r="AF675" s="136" t="s">
        <v>1601</v>
      </c>
      <c r="AG675" s="136">
        <v>353.24087178035666</v>
      </c>
      <c r="AH675" s="136" t="s">
        <v>1601</v>
      </c>
      <c r="AW675" s="1">
        <f>IFERROR(VLOOKUP(San[[#This Row],[Access_SL1]],$AS$5:$AT$8,2,FALSE),"Error")</f>
        <v>1</v>
      </c>
      <c r="AX675" s="1">
        <f>IFERROR(VLOOKUP(San[[#This Row],[Use_SL1]],$AS$5:$AT$8,2,FALSE),"Error")</f>
        <v>3</v>
      </c>
      <c r="AY675" s="1" t="str">
        <f>IFERROR(VLOOKUP(San[[#This Row],[Use_SL2]],$AS$5:$AT$8,2,FALSE),"Error")</f>
        <v>Error</v>
      </c>
      <c r="AZ675" s="1" t="str">
        <f>IFERROR(VLOOKUP(San[[#This Row],[Reliability_SL1]],$AS$5:$AT$8,2,FALSE),"Error")</f>
        <v>Error</v>
      </c>
      <c r="BA675" s="1">
        <f>IFERROR(VLOOKUP(San[[#This Row],[EnvPro_SL1]],$AS$5:$AT$8,2,FALSE),"Error")</f>
        <v>2</v>
      </c>
    </row>
    <row r="676" spans="2:53">
      <c r="B676" s="133" t="s">
        <v>988</v>
      </c>
      <c r="C676" s="171" t="s">
        <v>1649</v>
      </c>
      <c r="D676" s="171" t="s">
        <v>1609</v>
      </c>
      <c r="E676" s="171" t="s">
        <v>958</v>
      </c>
      <c r="F676" s="172" t="s">
        <v>1601</v>
      </c>
      <c r="G676" s="173" t="s">
        <v>2042</v>
      </c>
      <c r="H676" s="50" t="s">
        <v>1786</v>
      </c>
      <c r="I676" s="50" t="s">
        <v>18</v>
      </c>
      <c r="J676" s="133" t="s">
        <v>1773</v>
      </c>
      <c r="K676" s="50" t="s">
        <v>1754</v>
      </c>
      <c r="L676" s="50" t="s">
        <v>1753</v>
      </c>
      <c r="M676" s="133" t="s">
        <v>1754</v>
      </c>
      <c r="N676" s="133" t="s">
        <v>1601</v>
      </c>
      <c r="O676" s="133" t="s">
        <v>1601</v>
      </c>
      <c r="P676" s="133" t="s">
        <v>1601</v>
      </c>
      <c r="Q676" s="133" t="s">
        <v>1755</v>
      </c>
      <c r="R676" s="142" t="s">
        <v>1601</v>
      </c>
      <c r="S676" s="174" t="s">
        <v>1601</v>
      </c>
      <c r="T676" s="175" t="s">
        <v>1601</v>
      </c>
      <c r="U676" s="133" t="s">
        <v>1756</v>
      </c>
      <c r="V676" s="133" t="s">
        <v>1754</v>
      </c>
      <c r="W676" s="133" t="str">
        <f>IF([Access_Indicator2]="Yes","No service",IF([Access_Indicator3]="Available", "Improved",IF([Access_Indicator4]="No", "Limited",IF(AND([Access_Indicator4]="yes", [Access_Indicator5]&lt;=[Access_Indicator6]),"Basic","Limited"))))</f>
        <v>Limited</v>
      </c>
      <c r="X676" s="133" t="str">
        <f>IF([Use_Indicator1]="", "Fill in data", IF([Use_Indicator1]="All", "Improved", IF([Use_Indicator1]="Some", "Basic", IF([Use_Indicator1]="No use", "No Service"))))</f>
        <v>Improved</v>
      </c>
      <c r="Y676" s="134" t="s">
        <v>1601</v>
      </c>
      <c r="Z676" s="134" t="str">
        <f>IF(S676="No data", "No Data", IF([Reliability_Indicator2]="Yes","No Service", IF(S676="Routine", "Improved", IF(S676="Unreliable", "Basic", IF(S676="No O&amp;M", "No service")))))</f>
        <v>No Data</v>
      </c>
      <c r="AA676" s="133" t="str">
        <f>IF([EnvPro_Indicator1]="", "Fill in data", IF([EnvPro_Indicator1]="Significant pollution", "No service", IF(AND([EnvPro_Indicator1]="Not polluting groundwater &amp; not untreated in river", [EnvPro_Indicator2]="No"),"Basic", IF([EnvPro_Indicator2]="Yes", "Improved"))))</f>
        <v>Basic</v>
      </c>
      <c r="AB676" s="134" t="str">
        <f t="shared" si="10"/>
        <v>Limited</v>
      </c>
      <c r="AC676" s="134" t="str">
        <f>IF(OR(San[[#This Row],[Access_SL1]]="No data",San[[#This Row],[Use_SL1]]="No data",San[[#This Row],[Reliability_SL1]]="No data",San[[#This Row],[EnvPro_SL1]]="No data"),"Incomplete", "Complete")</f>
        <v>Incomplete</v>
      </c>
      <c r="AD676" s="176" t="s">
        <v>1601</v>
      </c>
      <c r="AE676" s="176" t="s">
        <v>1601</v>
      </c>
      <c r="AF676" s="136" t="s">
        <v>1601</v>
      </c>
      <c r="AG676" s="136">
        <v>93.829606566657233</v>
      </c>
      <c r="AH676" s="136" t="s">
        <v>1601</v>
      </c>
      <c r="AW676" s="1">
        <f>IFERROR(VLOOKUP(San[[#This Row],[Access_SL1]],$AS$5:$AT$8,2,FALSE),"Error")</f>
        <v>1</v>
      </c>
      <c r="AX676" s="1">
        <f>IFERROR(VLOOKUP(San[[#This Row],[Use_SL1]],$AS$5:$AT$8,2,FALSE),"Error")</f>
        <v>3</v>
      </c>
      <c r="AY676" s="1" t="str">
        <f>IFERROR(VLOOKUP(San[[#This Row],[Use_SL2]],$AS$5:$AT$8,2,FALSE),"Error")</f>
        <v>Error</v>
      </c>
      <c r="AZ676" s="1" t="str">
        <f>IFERROR(VLOOKUP(San[[#This Row],[Reliability_SL1]],$AS$5:$AT$8,2,FALSE),"Error")</f>
        <v>Error</v>
      </c>
      <c r="BA676" s="1">
        <f>IFERROR(VLOOKUP(San[[#This Row],[EnvPro_SL1]],$AS$5:$AT$8,2,FALSE),"Error")</f>
        <v>2</v>
      </c>
    </row>
    <row r="677" spans="2:53">
      <c r="B677" s="133" t="s">
        <v>989</v>
      </c>
      <c r="C677" s="171" t="s">
        <v>1649</v>
      </c>
      <c r="D677" s="171" t="s">
        <v>1609</v>
      </c>
      <c r="E677" s="171" t="s">
        <v>958</v>
      </c>
      <c r="F677" s="172" t="s">
        <v>1601</v>
      </c>
      <c r="G677" s="173" t="s">
        <v>1980</v>
      </c>
      <c r="H677" s="50" t="s">
        <v>1783</v>
      </c>
      <c r="I677" s="50" t="s">
        <v>18</v>
      </c>
      <c r="J677" s="133" t="s">
        <v>1773</v>
      </c>
      <c r="K677" s="50" t="s">
        <v>1754</v>
      </c>
      <c r="L677" s="50" t="s">
        <v>1753</v>
      </c>
      <c r="M677" s="133" t="s">
        <v>1754</v>
      </c>
      <c r="N677" s="133" t="s">
        <v>1601</v>
      </c>
      <c r="O677" s="133" t="s">
        <v>1601</v>
      </c>
      <c r="P677" s="133" t="s">
        <v>1601</v>
      </c>
      <c r="Q677" s="133" t="s">
        <v>1755</v>
      </c>
      <c r="R677" s="142" t="s">
        <v>1601</v>
      </c>
      <c r="S677" s="174" t="s">
        <v>1601</v>
      </c>
      <c r="T677" s="175" t="s">
        <v>1601</v>
      </c>
      <c r="U677" s="133" t="s">
        <v>1756</v>
      </c>
      <c r="V677" s="133" t="s">
        <v>1754</v>
      </c>
      <c r="W677" s="133" t="str">
        <f>IF([Access_Indicator2]="Yes","No service",IF([Access_Indicator3]="Available", "Improved",IF([Access_Indicator4]="No", "Limited",IF(AND([Access_Indicator4]="yes", [Access_Indicator5]&lt;=[Access_Indicator6]),"Basic","Limited"))))</f>
        <v>Limited</v>
      </c>
      <c r="X677" s="133" t="str">
        <f>IF([Use_Indicator1]="", "Fill in data", IF([Use_Indicator1]="All", "Improved", IF([Use_Indicator1]="Some", "Basic", IF([Use_Indicator1]="No use", "No Service"))))</f>
        <v>Improved</v>
      </c>
      <c r="Y677" s="134" t="s">
        <v>1601</v>
      </c>
      <c r="Z677" s="134" t="str">
        <f>IF(S677="No data", "No Data", IF([Reliability_Indicator2]="Yes","No Service", IF(S677="Routine", "Improved", IF(S677="Unreliable", "Basic", IF(S677="No O&amp;M", "No service")))))</f>
        <v>No Data</v>
      </c>
      <c r="AA677" s="133" t="str">
        <f>IF([EnvPro_Indicator1]="", "Fill in data", IF([EnvPro_Indicator1]="Significant pollution", "No service", IF(AND([EnvPro_Indicator1]="Not polluting groundwater &amp; not untreated in river", [EnvPro_Indicator2]="No"),"Basic", IF([EnvPro_Indicator2]="Yes", "Improved"))))</f>
        <v>Basic</v>
      </c>
      <c r="AB677" s="134" t="str">
        <f t="shared" si="10"/>
        <v>Limited</v>
      </c>
      <c r="AC677" s="134" t="str">
        <f>IF(OR(San[[#This Row],[Access_SL1]]="No data",San[[#This Row],[Use_SL1]]="No data",San[[#This Row],[Reliability_SL1]]="No data",San[[#This Row],[EnvPro_SL1]]="No data"),"Incomplete", "Complete")</f>
        <v>Incomplete</v>
      </c>
      <c r="AD677" s="176" t="s">
        <v>1601</v>
      </c>
      <c r="AE677" s="176" t="s">
        <v>1601</v>
      </c>
      <c r="AF677" s="136" t="s">
        <v>1601</v>
      </c>
      <c r="AG677" s="136">
        <v>90.15001415227853</v>
      </c>
      <c r="AH677" s="136" t="s">
        <v>1601</v>
      </c>
      <c r="AW677" s="1">
        <f>IFERROR(VLOOKUP(San[[#This Row],[Access_SL1]],$AS$5:$AT$8,2,FALSE),"Error")</f>
        <v>1</v>
      </c>
      <c r="AX677" s="1">
        <f>IFERROR(VLOOKUP(San[[#This Row],[Use_SL1]],$AS$5:$AT$8,2,FALSE),"Error")</f>
        <v>3</v>
      </c>
      <c r="AY677" s="1" t="str">
        <f>IFERROR(VLOOKUP(San[[#This Row],[Use_SL2]],$AS$5:$AT$8,2,FALSE),"Error")</f>
        <v>Error</v>
      </c>
      <c r="AZ677" s="1" t="str">
        <f>IFERROR(VLOOKUP(San[[#This Row],[Reliability_SL1]],$AS$5:$AT$8,2,FALSE),"Error")</f>
        <v>Error</v>
      </c>
      <c r="BA677" s="1">
        <f>IFERROR(VLOOKUP(San[[#This Row],[EnvPro_SL1]],$AS$5:$AT$8,2,FALSE),"Error")</f>
        <v>2</v>
      </c>
    </row>
    <row r="678" spans="2:53">
      <c r="B678" s="133" t="s">
        <v>990</v>
      </c>
      <c r="C678" s="171" t="s">
        <v>1649</v>
      </c>
      <c r="D678" s="171" t="s">
        <v>1609</v>
      </c>
      <c r="E678" s="171" t="s">
        <v>958</v>
      </c>
      <c r="F678" s="172" t="s">
        <v>1601</v>
      </c>
      <c r="G678" s="173" t="s">
        <v>1969</v>
      </c>
      <c r="H678" s="50" t="s">
        <v>1783</v>
      </c>
      <c r="I678" s="50" t="s">
        <v>18</v>
      </c>
      <c r="J678" s="133" t="s">
        <v>1773</v>
      </c>
      <c r="K678" s="50" t="s">
        <v>1754</v>
      </c>
      <c r="L678" s="50" t="s">
        <v>1753</v>
      </c>
      <c r="M678" s="133" t="s">
        <v>1754</v>
      </c>
      <c r="N678" s="133" t="s">
        <v>1601</v>
      </c>
      <c r="O678" s="133" t="s">
        <v>1601</v>
      </c>
      <c r="P678" s="133" t="s">
        <v>1601</v>
      </c>
      <c r="Q678" s="133" t="s">
        <v>1755</v>
      </c>
      <c r="R678" s="142" t="s">
        <v>1601</v>
      </c>
      <c r="S678" s="174" t="s">
        <v>1601</v>
      </c>
      <c r="T678" s="175" t="s">
        <v>1601</v>
      </c>
      <c r="U678" s="133" t="s">
        <v>1756</v>
      </c>
      <c r="V678" s="133" t="s">
        <v>1754</v>
      </c>
      <c r="W678" s="133" t="str">
        <f>IF([Access_Indicator2]="Yes","No service",IF([Access_Indicator3]="Available", "Improved",IF([Access_Indicator4]="No", "Limited",IF(AND([Access_Indicator4]="yes", [Access_Indicator5]&lt;=[Access_Indicator6]),"Basic","Limited"))))</f>
        <v>Limited</v>
      </c>
      <c r="X678" s="133" t="str">
        <f>IF([Use_Indicator1]="", "Fill in data", IF([Use_Indicator1]="All", "Improved", IF([Use_Indicator1]="Some", "Basic", IF([Use_Indicator1]="No use", "No Service"))))</f>
        <v>Improved</v>
      </c>
      <c r="Y678" s="134" t="s">
        <v>1601</v>
      </c>
      <c r="Z678" s="134" t="str">
        <f>IF(S678="No data", "No Data", IF([Reliability_Indicator2]="Yes","No Service", IF(S678="Routine", "Improved", IF(S678="Unreliable", "Basic", IF(S678="No O&amp;M", "No service")))))</f>
        <v>No Data</v>
      </c>
      <c r="AA678" s="133" t="str">
        <f>IF([EnvPro_Indicator1]="", "Fill in data", IF([EnvPro_Indicator1]="Significant pollution", "No service", IF(AND([EnvPro_Indicator1]="Not polluting groundwater &amp; not untreated in river", [EnvPro_Indicator2]="No"),"Basic", IF([EnvPro_Indicator2]="Yes", "Improved"))))</f>
        <v>Basic</v>
      </c>
      <c r="AB678" s="134" t="str">
        <f t="shared" si="10"/>
        <v>Limited</v>
      </c>
      <c r="AC678" s="134" t="str">
        <f>IF(OR(San[[#This Row],[Access_SL1]]="No data",San[[#This Row],[Use_SL1]]="No data",San[[#This Row],[Reliability_SL1]]="No data",San[[#This Row],[EnvPro_SL1]]="No data"),"Incomplete", "Complete")</f>
        <v>Incomplete</v>
      </c>
      <c r="AD678" s="176" t="s">
        <v>1601</v>
      </c>
      <c r="AE678" s="176" t="s">
        <v>1601</v>
      </c>
      <c r="AF678" s="136" t="s">
        <v>1601</v>
      </c>
      <c r="AG678" s="136">
        <v>55.193886215680728</v>
      </c>
      <c r="AH678" s="136" t="s">
        <v>1601</v>
      </c>
      <c r="AW678" s="1">
        <f>IFERROR(VLOOKUP(San[[#This Row],[Access_SL1]],$AS$5:$AT$8,2,FALSE),"Error")</f>
        <v>1</v>
      </c>
      <c r="AX678" s="1">
        <f>IFERROR(VLOOKUP(San[[#This Row],[Use_SL1]],$AS$5:$AT$8,2,FALSE),"Error")</f>
        <v>3</v>
      </c>
      <c r="AY678" s="1" t="str">
        <f>IFERROR(VLOOKUP(San[[#This Row],[Use_SL2]],$AS$5:$AT$8,2,FALSE),"Error")</f>
        <v>Error</v>
      </c>
      <c r="AZ678" s="1" t="str">
        <f>IFERROR(VLOOKUP(San[[#This Row],[Reliability_SL1]],$AS$5:$AT$8,2,FALSE),"Error")</f>
        <v>Error</v>
      </c>
      <c r="BA678" s="1">
        <f>IFERROR(VLOOKUP(San[[#This Row],[EnvPro_SL1]],$AS$5:$AT$8,2,FALSE),"Error")</f>
        <v>2</v>
      </c>
    </row>
    <row r="679" spans="2:53">
      <c r="B679" s="133" t="s">
        <v>991</v>
      </c>
      <c r="C679" s="171" t="s">
        <v>1649</v>
      </c>
      <c r="D679" s="171" t="s">
        <v>1609</v>
      </c>
      <c r="E679" s="171" t="s">
        <v>958</v>
      </c>
      <c r="F679" s="172" t="s">
        <v>1601</v>
      </c>
      <c r="G679" s="173" t="s">
        <v>1926</v>
      </c>
      <c r="H679" s="50" t="s">
        <v>1786</v>
      </c>
      <c r="I679" s="50" t="s">
        <v>18</v>
      </c>
      <c r="J679" s="133" t="s">
        <v>1773</v>
      </c>
      <c r="K679" s="50" t="s">
        <v>1754</v>
      </c>
      <c r="L679" s="50" t="s">
        <v>1753</v>
      </c>
      <c r="M679" s="133" t="s">
        <v>1754</v>
      </c>
      <c r="N679" s="133" t="s">
        <v>1601</v>
      </c>
      <c r="O679" s="133" t="s">
        <v>1601</v>
      </c>
      <c r="P679" s="133" t="s">
        <v>1601</v>
      </c>
      <c r="Q679" s="133" t="s">
        <v>1755</v>
      </c>
      <c r="R679" s="142" t="s">
        <v>1601</v>
      </c>
      <c r="S679" s="174" t="s">
        <v>1601</v>
      </c>
      <c r="T679" s="175" t="s">
        <v>1601</v>
      </c>
      <c r="U679" s="133" t="s">
        <v>1756</v>
      </c>
      <c r="V679" s="133" t="s">
        <v>1754</v>
      </c>
      <c r="W679" s="133" t="str">
        <f>IF([Access_Indicator2]="Yes","No service",IF([Access_Indicator3]="Available", "Improved",IF([Access_Indicator4]="No", "Limited",IF(AND([Access_Indicator4]="yes", [Access_Indicator5]&lt;=[Access_Indicator6]),"Basic","Limited"))))</f>
        <v>Limited</v>
      </c>
      <c r="X679" s="133" t="str">
        <f>IF([Use_Indicator1]="", "Fill in data", IF([Use_Indicator1]="All", "Improved", IF([Use_Indicator1]="Some", "Basic", IF([Use_Indicator1]="No use", "No Service"))))</f>
        <v>Improved</v>
      </c>
      <c r="Y679" s="134" t="s">
        <v>1601</v>
      </c>
      <c r="Z679" s="134" t="str">
        <f>IF(S679="No data", "No Data", IF([Reliability_Indicator2]="Yes","No Service", IF(S679="Routine", "Improved", IF(S679="Unreliable", "Basic", IF(S679="No O&amp;M", "No service")))))</f>
        <v>No Data</v>
      </c>
      <c r="AA679" s="133" t="str">
        <f>IF([EnvPro_Indicator1]="", "Fill in data", IF([EnvPro_Indicator1]="Significant pollution", "No service", IF(AND([EnvPro_Indicator1]="Not polluting groundwater &amp; not untreated in river", [EnvPro_Indicator2]="No"),"Basic", IF([EnvPro_Indicator2]="Yes", "Improved"))))</f>
        <v>Basic</v>
      </c>
      <c r="AB679" s="134" t="str">
        <f t="shared" si="10"/>
        <v>Limited</v>
      </c>
      <c r="AC679" s="134" t="str">
        <f>IF(OR(San[[#This Row],[Access_SL1]]="No data",San[[#This Row],[Use_SL1]]="No data",San[[#This Row],[Reliability_SL1]]="No data",San[[#This Row],[EnvPro_SL1]]="No data"),"Incomplete", "Complete")</f>
        <v>Incomplete</v>
      </c>
      <c r="AD679" s="176" t="s">
        <v>1601</v>
      </c>
      <c r="AE679" s="176" t="s">
        <v>1601</v>
      </c>
      <c r="AF679" s="136" t="s">
        <v>1601</v>
      </c>
      <c r="AG679" s="136">
        <v>203.29748089442401</v>
      </c>
      <c r="AH679" s="136" t="s">
        <v>1601</v>
      </c>
      <c r="AW679" s="1">
        <f>IFERROR(VLOOKUP(San[[#This Row],[Access_SL1]],$AS$5:$AT$8,2,FALSE),"Error")</f>
        <v>1</v>
      </c>
      <c r="AX679" s="1">
        <f>IFERROR(VLOOKUP(San[[#This Row],[Use_SL1]],$AS$5:$AT$8,2,FALSE),"Error")</f>
        <v>3</v>
      </c>
      <c r="AY679" s="1" t="str">
        <f>IFERROR(VLOOKUP(San[[#This Row],[Use_SL2]],$AS$5:$AT$8,2,FALSE),"Error")</f>
        <v>Error</v>
      </c>
      <c r="AZ679" s="1" t="str">
        <f>IFERROR(VLOOKUP(San[[#This Row],[Reliability_SL1]],$AS$5:$AT$8,2,FALSE),"Error")</f>
        <v>Error</v>
      </c>
      <c r="BA679" s="1">
        <f>IFERROR(VLOOKUP(San[[#This Row],[EnvPro_SL1]],$AS$5:$AT$8,2,FALSE),"Error")</f>
        <v>2</v>
      </c>
    </row>
    <row r="680" spans="2:53">
      <c r="B680" s="133" t="s">
        <v>992</v>
      </c>
      <c r="C680" s="171" t="s">
        <v>1649</v>
      </c>
      <c r="D680" s="171" t="s">
        <v>1609</v>
      </c>
      <c r="E680" s="171" t="s">
        <v>958</v>
      </c>
      <c r="F680" s="172" t="s">
        <v>1601</v>
      </c>
      <c r="G680" s="173" t="s">
        <v>1964</v>
      </c>
      <c r="H680" s="50" t="s">
        <v>1786</v>
      </c>
      <c r="I680" s="50" t="s">
        <v>18</v>
      </c>
      <c r="J680" s="133" t="s">
        <v>1773</v>
      </c>
      <c r="K680" s="50" t="s">
        <v>1754</v>
      </c>
      <c r="L680" s="50" t="s">
        <v>1753</v>
      </c>
      <c r="M680" s="133" t="s">
        <v>1754</v>
      </c>
      <c r="N680" s="133" t="s">
        <v>1601</v>
      </c>
      <c r="O680" s="133" t="s">
        <v>1601</v>
      </c>
      <c r="P680" s="133" t="s">
        <v>1601</v>
      </c>
      <c r="Q680" s="133" t="s">
        <v>1755</v>
      </c>
      <c r="R680" s="142" t="s">
        <v>1601</v>
      </c>
      <c r="S680" s="174" t="s">
        <v>1601</v>
      </c>
      <c r="T680" s="175" t="s">
        <v>1601</v>
      </c>
      <c r="U680" s="133" t="s">
        <v>1756</v>
      </c>
      <c r="V680" s="133" t="s">
        <v>1754</v>
      </c>
      <c r="W680" s="133" t="str">
        <f>IF([Access_Indicator2]="Yes","No service",IF([Access_Indicator3]="Available", "Improved",IF([Access_Indicator4]="No", "Limited",IF(AND([Access_Indicator4]="yes", [Access_Indicator5]&lt;=[Access_Indicator6]),"Basic","Limited"))))</f>
        <v>Limited</v>
      </c>
      <c r="X680" s="133" t="str">
        <f>IF([Use_Indicator1]="", "Fill in data", IF([Use_Indicator1]="All", "Improved", IF([Use_Indicator1]="Some", "Basic", IF([Use_Indicator1]="No use", "No Service"))))</f>
        <v>Improved</v>
      </c>
      <c r="Y680" s="134" t="s">
        <v>1601</v>
      </c>
      <c r="Z680" s="134" t="str">
        <f>IF(S680="No data", "No Data", IF([Reliability_Indicator2]="Yes","No Service", IF(S680="Routine", "Improved", IF(S680="Unreliable", "Basic", IF(S680="No O&amp;M", "No service")))))</f>
        <v>No Data</v>
      </c>
      <c r="AA680" s="133" t="str">
        <f>IF([EnvPro_Indicator1]="", "Fill in data", IF([EnvPro_Indicator1]="Significant pollution", "No service", IF(AND([EnvPro_Indicator1]="Not polluting groundwater &amp; not untreated in river", [EnvPro_Indicator2]="No"),"Basic", IF([EnvPro_Indicator2]="Yes", "Improved"))))</f>
        <v>Basic</v>
      </c>
      <c r="AB680" s="134" t="str">
        <f t="shared" si="10"/>
        <v>Limited</v>
      </c>
      <c r="AC680" s="134" t="str">
        <f>IF(OR(San[[#This Row],[Access_SL1]]="No data",San[[#This Row],[Use_SL1]]="No data",San[[#This Row],[Reliability_SL1]]="No data",San[[#This Row],[EnvPro_SL1]]="No data"),"Incomplete", "Complete")</f>
        <v>Incomplete</v>
      </c>
      <c r="AD680" s="176" t="s">
        <v>1601</v>
      </c>
      <c r="AE680" s="176" t="s">
        <v>1601</v>
      </c>
      <c r="AF680" s="136" t="s">
        <v>1601</v>
      </c>
      <c r="AG680" s="136">
        <v>66.232663458816873</v>
      </c>
      <c r="AH680" s="136" t="s">
        <v>1601</v>
      </c>
      <c r="AW680" s="1">
        <f>IFERROR(VLOOKUP(San[[#This Row],[Access_SL1]],$AS$5:$AT$8,2,FALSE),"Error")</f>
        <v>1</v>
      </c>
      <c r="AX680" s="1">
        <f>IFERROR(VLOOKUP(San[[#This Row],[Use_SL1]],$AS$5:$AT$8,2,FALSE),"Error")</f>
        <v>3</v>
      </c>
      <c r="AY680" s="1" t="str">
        <f>IFERROR(VLOOKUP(San[[#This Row],[Use_SL2]],$AS$5:$AT$8,2,FALSE),"Error")</f>
        <v>Error</v>
      </c>
      <c r="AZ680" s="1" t="str">
        <f>IFERROR(VLOOKUP(San[[#This Row],[Reliability_SL1]],$AS$5:$AT$8,2,FALSE),"Error")</f>
        <v>Error</v>
      </c>
      <c r="BA680" s="1">
        <f>IFERROR(VLOOKUP(San[[#This Row],[EnvPro_SL1]],$AS$5:$AT$8,2,FALSE),"Error")</f>
        <v>2</v>
      </c>
    </row>
    <row r="681" spans="2:53">
      <c r="B681" s="133" t="s">
        <v>993</v>
      </c>
      <c r="C681" s="171" t="s">
        <v>1649</v>
      </c>
      <c r="D681" s="171" t="s">
        <v>1609</v>
      </c>
      <c r="E681" s="171" t="s">
        <v>958</v>
      </c>
      <c r="F681" s="172" t="s">
        <v>1601</v>
      </c>
      <c r="G681" s="173" t="s">
        <v>2018</v>
      </c>
      <c r="H681" s="50" t="s">
        <v>1783</v>
      </c>
      <c r="I681" s="50" t="s">
        <v>18</v>
      </c>
      <c r="J681" s="133" t="s">
        <v>1773</v>
      </c>
      <c r="K681" s="50" t="s">
        <v>1754</v>
      </c>
      <c r="L681" s="50" t="s">
        <v>1753</v>
      </c>
      <c r="M681" s="133" t="s">
        <v>1754</v>
      </c>
      <c r="N681" s="133" t="s">
        <v>1601</v>
      </c>
      <c r="O681" s="133" t="s">
        <v>1601</v>
      </c>
      <c r="P681" s="133" t="s">
        <v>1601</v>
      </c>
      <c r="Q681" s="133" t="s">
        <v>1755</v>
      </c>
      <c r="R681" s="142" t="s">
        <v>1601</v>
      </c>
      <c r="S681" s="174" t="s">
        <v>1601</v>
      </c>
      <c r="T681" s="175" t="s">
        <v>1601</v>
      </c>
      <c r="U681" s="133" t="s">
        <v>1756</v>
      </c>
      <c r="V681" s="133" t="s">
        <v>1754</v>
      </c>
      <c r="W681" s="133" t="str">
        <f>IF([Access_Indicator2]="Yes","No service",IF([Access_Indicator3]="Available", "Improved",IF([Access_Indicator4]="No", "Limited",IF(AND([Access_Indicator4]="yes", [Access_Indicator5]&lt;=[Access_Indicator6]),"Basic","Limited"))))</f>
        <v>Limited</v>
      </c>
      <c r="X681" s="133" t="str">
        <f>IF([Use_Indicator1]="", "Fill in data", IF([Use_Indicator1]="All", "Improved", IF([Use_Indicator1]="Some", "Basic", IF([Use_Indicator1]="No use", "No Service"))))</f>
        <v>Improved</v>
      </c>
      <c r="Y681" s="134" t="s">
        <v>1601</v>
      </c>
      <c r="Z681" s="134" t="str">
        <f>IF(S681="No data", "No Data", IF([Reliability_Indicator2]="Yes","No Service", IF(S681="Routine", "Improved", IF(S681="Unreliable", "Basic", IF(S681="No O&amp;M", "No service")))))</f>
        <v>No Data</v>
      </c>
      <c r="AA681" s="133" t="str">
        <f>IF([EnvPro_Indicator1]="", "Fill in data", IF([EnvPro_Indicator1]="Significant pollution", "No service", IF(AND([EnvPro_Indicator1]="Not polluting groundwater &amp; not untreated in river", [EnvPro_Indicator2]="No"),"Basic", IF([EnvPro_Indicator2]="Yes", "Improved"))))</f>
        <v>Basic</v>
      </c>
      <c r="AB681" s="134" t="str">
        <f t="shared" si="10"/>
        <v>Limited</v>
      </c>
      <c r="AC681" s="134" t="str">
        <f>IF(OR(San[[#This Row],[Access_SL1]]="No data",San[[#This Row],[Use_SL1]]="No data",San[[#This Row],[Reliability_SL1]]="No data",San[[#This Row],[EnvPro_SL1]]="No data"),"Incomplete", "Complete")</f>
        <v>Incomplete</v>
      </c>
      <c r="AD681" s="176" t="s">
        <v>1601</v>
      </c>
      <c r="AE681" s="176" t="s">
        <v>1601</v>
      </c>
      <c r="AF681" s="136" t="s">
        <v>1601</v>
      </c>
      <c r="AG681" s="136">
        <v>44.155108972544589</v>
      </c>
      <c r="AH681" s="136" t="s">
        <v>1601</v>
      </c>
      <c r="AW681" s="1">
        <f>IFERROR(VLOOKUP(San[[#This Row],[Access_SL1]],$AS$5:$AT$8,2,FALSE),"Error")</f>
        <v>1</v>
      </c>
      <c r="AX681" s="1">
        <f>IFERROR(VLOOKUP(San[[#This Row],[Use_SL1]],$AS$5:$AT$8,2,FALSE),"Error")</f>
        <v>3</v>
      </c>
      <c r="AY681" s="1" t="str">
        <f>IFERROR(VLOOKUP(San[[#This Row],[Use_SL2]],$AS$5:$AT$8,2,FALSE),"Error")</f>
        <v>Error</v>
      </c>
      <c r="AZ681" s="1" t="str">
        <f>IFERROR(VLOOKUP(San[[#This Row],[Reliability_SL1]],$AS$5:$AT$8,2,FALSE),"Error")</f>
        <v>Error</v>
      </c>
      <c r="BA681" s="1">
        <f>IFERROR(VLOOKUP(San[[#This Row],[EnvPro_SL1]],$AS$5:$AT$8,2,FALSE),"Error")</f>
        <v>2</v>
      </c>
    </row>
    <row r="682" spans="2:53">
      <c r="B682" s="133" t="s">
        <v>994</v>
      </c>
      <c r="C682" s="171" t="s">
        <v>1649</v>
      </c>
      <c r="D682" s="171" t="s">
        <v>1609</v>
      </c>
      <c r="E682" s="171" t="s">
        <v>958</v>
      </c>
      <c r="F682" s="172" t="s">
        <v>1601</v>
      </c>
      <c r="G682" s="173" t="s">
        <v>1993</v>
      </c>
      <c r="H682" s="50" t="s">
        <v>1786</v>
      </c>
      <c r="I682" s="50" t="s">
        <v>18</v>
      </c>
      <c r="J682" s="133" t="s">
        <v>1773</v>
      </c>
      <c r="K682" s="50" t="s">
        <v>1754</v>
      </c>
      <c r="L682" s="50" t="s">
        <v>1753</v>
      </c>
      <c r="M682" s="133" t="s">
        <v>1754</v>
      </c>
      <c r="N682" s="133" t="s">
        <v>1601</v>
      </c>
      <c r="O682" s="133" t="s">
        <v>1601</v>
      </c>
      <c r="P682" s="133" t="s">
        <v>1601</v>
      </c>
      <c r="Q682" s="133" t="s">
        <v>1755</v>
      </c>
      <c r="R682" s="142" t="s">
        <v>1601</v>
      </c>
      <c r="S682" s="174" t="s">
        <v>1601</v>
      </c>
      <c r="T682" s="175" t="s">
        <v>1601</v>
      </c>
      <c r="U682" s="133" t="s">
        <v>1756</v>
      </c>
      <c r="V682" s="133" t="s">
        <v>1754</v>
      </c>
      <c r="W682" s="133" t="str">
        <f>IF([Access_Indicator2]="Yes","No service",IF([Access_Indicator3]="Available", "Improved",IF([Access_Indicator4]="No", "Limited",IF(AND([Access_Indicator4]="yes", [Access_Indicator5]&lt;=[Access_Indicator6]),"Basic","Limited"))))</f>
        <v>Limited</v>
      </c>
      <c r="X682" s="133" t="str">
        <f>IF([Use_Indicator1]="", "Fill in data", IF([Use_Indicator1]="All", "Improved", IF([Use_Indicator1]="Some", "Basic", IF([Use_Indicator1]="No use", "No Service"))))</f>
        <v>Improved</v>
      </c>
      <c r="Y682" s="134" t="s">
        <v>1601</v>
      </c>
      <c r="Z682" s="134" t="str">
        <f>IF(S682="No data", "No Data", IF([Reliability_Indicator2]="Yes","No Service", IF(S682="Routine", "Improved", IF(S682="Unreliable", "Basic", IF(S682="No O&amp;M", "No service")))))</f>
        <v>No Data</v>
      </c>
      <c r="AA682" s="133" t="str">
        <f>IF([EnvPro_Indicator1]="", "Fill in data", IF([EnvPro_Indicator1]="Significant pollution", "No service", IF(AND([EnvPro_Indicator1]="Not polluting groundwater &amp; not untreated in river", [EnvPro_Indicator2]="No"),"Basic", IF([EnvPro_Indicator2]="Yes", "Improved"))))</f>
        <v>Basic</v>
      </c>
      <c r="AB682" s="134" t="str">
        <f t="shared" si="10"/>
        <v>Limited</v>
      </c>
      <c r="AC682" s="134" t="str">
        <f>IF(OR(San[[#This Row],[Access_SL1]]="No data",San[[#This Row],[Use_SL1]]="No data",San[[#This Row],[Reliability_SL1]]="No data",San[[#This Row],[EnvPro_SL1]]="No data"),"Incomplete", "Complete")</f>
        <v>Incomplete</v>
      </c>
      <c r="AD682" s="176" t="s">
        <v>1601</v>
      </c>
      <c r="AE682" s="176" t="s">
        <v>1601</v>
      </c>
      <c r="AF682" s="136" t="s">
        <v>1601</v>
      </c>
      <c r="AG682" s="136">
        <v>52.127559203698453</v>
      </c>
      <c r="AH682" s="136" t="s">
        <v>1601</v>
      </c>
      <c r="AW682" s="1">
        <f>IFERROR(VLOOKUP(San[[#This Row],[Access_SL1]],$AS$5:$AT$8,2,FALSE),"Error")</f>
        <v>1</v>
      </c>
      <c r="AX682" s="1">
        <f>IFERROR(VLOOKUP(San[[#This Row],[Use_SL1]],$AS$5:$AT$8,2,FALSE),"Error")</f>
        <v>3</v>
      </c>
      <c r="AY682" s="1" t="str">
        <f>IFERROR(VLOOKUP(San[[#This Row],[Use_SL2]],$AS$5:$AT$8,2,FALSE),"Error")</f>
        <v>Error</v>
      </c>
      <c r="AZ682" s="1" t="str">
        <f>IFERROR(VLOOKUP(San[[#This Row],[Reliability_SL1]],$AS$5:$AT$8,2,FALSE),"Error")</f>
        <v>Error</v>
      </c>
      <c r="BA682" s="1">
        <f>IFERROR(VLOOKUP(San[[#This Row],[EnvPro_SL1]],$AS$5:$AT$8,2,FALSE),"Error")</f>
        <v>2</v>
      </c>
    </row>
    <row r="683" spans="2:53">
      <c r="B683" s="133" t="s">
        <v>995</v>
      </c>
      <c r="C683" s="171" t="s">
        <v>1649</v>
      </c>
      <c r="D683" s="171" t="s">
        <v>1609</v>
      </c>
      <c r="E683" s="171" t="s">
        <v>958</v>
      </c>
      <c r="F683" s="172" t="s">
        <v>1601</v>
      </c>
      <c r="G683" s="173" t="s">
        <v>1968</v>
      </c>
      <c r="H683" s="50" t="s">
        <v>1783</v>
      </c>
      <c r="I683" s="50" t="s">
        <v>18</v>
      </c>
      <c r="J683" s="133" t="s">
        <v>1773</v>
      </c>
      <c r="K683" s="50" t="s">
        <v>1754</v>
      </c>
      <c r="L683" s="50" t="s">
        <v>1753</v>
      </c>
      <c r="M683" s="133" t="s">
        <v>1754</v>
      </c>
      <c r="N683" s="133" t="s">
        <v>1601</v>
      </c>
      <c r="O683" s="133" t="s">
        <v>1601</v>
      </c>
      <c r="P683" s="133" t="s">
        <v>1601</v>
      </c>
      <c r="Q683" s="133" t="s">
        <v>1755</v>
      </c>
      <c r="R683" s="142" t="s">
        <v>1601</v>
      </c>
      <c r="S683" s="174" t="s">
        <v>1601</v>
      </c>
      <c r="T683" s="175" t="s">
        <v>1601</v>
      </c>
      <c r="U683" s="133" t="s">
        <v>1756</v>
      </c>
      <c r="V683" s="133" t="s">
        <v>1754</v>
      </c>
      <c r="W683" s="133" t="str">
        <f>IF([Access_Indicator2]="Yes","No service",IF([Access_Indicator3]="Available", "Improved",IF([Access_Indicator4]="No", "Limited",IF(AND([Access_Indicator4]="yes", [Access_Indicator5]&lt;=[Access_Indicator6]),"Basic","Limited"))))</f>
        <v>Limited</v>
      </c>
      <c r="X683" s="133" t="str">
        <f>IF([Use_Indicator1]="", "Fill in data", IF([Use_Indicator1]="All", "Improved", IF([Use_Indicator1]="Some", "Basic", IF([Use_Indicator1]="No use", "No Service"))))</f>
        <v>Improved</v>
      </c>
      <c r="Y683" s="134" t="s">
        <v>1601</v>
      </c>
      <c r="Z683" s="134" t="str">
        <f>IF(S683="No data", "No Data", IF([Reliability_Indicator2]="Yes","No Service", IF(S683="Routine", "Improved", IF(S683="Unreliable", "Basic", IF(S683="No O&amp;M", "No service")))))</f>
        <v>No Data</v>
      </c>
      <c r="AA683" s="133" t="str">
        <f>IF([EnvPro_Indicator1]="", "Fill in data", IF([EnvPro_Indicator1]="Significant pollution", "No service", IF(AND([EnvPro_Indicator1]="Not polluting groundwater &amp; not untreated in river", [EnvPro_Indicator2]="No"),"Basic", IF([EnvPro_Indicator2]="Yes", "Improved"))))</f>
        <v>Basic</v>
      </c>
      <c r="AB683" s="134" t="str">
        <f t="shared" si="10"/>
        <v>Limited</v>
      </c>
      <c r="AC683" s="134" t="str">
        <f>IF(OR(San[[#This Row],[Access_SL1]]="No data",San[[#This Row],[Use_SL1]]="No data",San[[#This Row],[Reliability_SL1]]="No data",San[[#This Row],[EnvPro_SL1]]="No data"),"Incomplete", "Complete")</f>
        <v>Incomplete</v>
      </c>
      <c r="AD683" s="176" t="s">
        <v>1601</v>
      </c>
      <c r="AE683" s="176" t="s">
        <v>1601</v>
      </c>
      <c r="AF683" s="136" t="s">
        <v>1601</v>
      </c>
      <c r="AG683" s="136">
        <v>79.111236909142363</v>
      </c>
      <c r="AH683" s="136" t="s">
        <v>1601</v>
      </c>
      <c r="AW683" s="1">
        <f>IFERROR(VLOOKUP(San[[#This Row],[Access_SL1]],$AS$5:$AT$8,2,FALSE),"Error")</f>
        <v>1</v>
      </c>
      <c r="AX683" s="1">
        <f>IFERROR(VLOOKUP(San[[#This Row],[Use_SL1]],$AS$5:$AT$8,2,FALSE),"Error")</f>
        <v>3</v>
      </c>
      <c r="AY683" s="1" t="str">
        <f>IFERROR(VLOOKUP(San[[#This Row],[Use_SL2]],$AS$5:$AT$8,2,FALSE),"Error")</f>
        <v>Error</v>
      </c>
      <c r="AZ683" s="1" t="str">
        <f>IFERROR(VLOOKUP(San[[#This Row],[Reliability_SL1]],$AS$5:$AT$8,2,FALSE),"Error")</f>
        <v>Error</v>
      </c>
      <c r="BA683" s="1">
        <f>IFERROR(VLOOKUP(San[[#This Row],[EnvPro_SL1]],$AS$5:$AT$8,2,FALSE),"Error")</f>
        <v>2</v>
      </c>
    </row>
    <row r="684" spans="2:53">
      <c r="B684" s="133" t="s">
        <v>996</v>
      </c>
      <c r="C684" s="171" t="s">
        <v>1649</v>
      </c>
      <c r="D684" s="171" t="s">
        <v>1609</v>
      </c>
      <c r="E684" s="171" t="s">
        <v>958</v>
      </c>
      <c r="F684" s="172" t="s">
        <v>1601</v>
      </c>
      <c r="G684" s="173" t="s">
        <v>1998</v>
      </c>
      <c r="H684" s="50" t="s">
        <v>1783</v>
      </c>
      <c r="I684" s="50" t="s">
        <v>18</v>
      </c>
      <c r="J684" s="133" t="s">
        <v>1751</v>
      </c>
      <c r="K684" s="50" t="s">
        <v>1752</v>
      </c>
      <c r="L684" s="50" t="s">
        <v>1753</v>
      </c>
      <c r="M684" s="133" t="s">
        <v>1754</v>
      </c>
      <c r="N684" s="133" t="s">
        <v>1601</v>
      </c>
      <c r="O684" s="133" t="s">
        <v>1601</v>
      </c>
      <c r="P684" s="133" t="s">
        <v>1601</v>
      </c>
      <c r="Q684" s="133" t="s">
        <v>1755</v>
      </c>
      <c r="R684" s="142" t="s">
        <v>1601</v>
      </c>
      <c r="S684" s="174" t="s">
        <v>1601</v>
      </c>
      <c r="T684" s="175" t="s">
        <v>1601</v>
      </c>
      <c r="U684" s="133" t="s">
        <v>1756</v>
      </c>
      <c r="V684" s="133" t="s">
        <v>1754</v>
      </c>
      <c r="W684" s="133" t="str">
        <f>IF([Access_Indicator2]="Yes","No service",IF([Access_Indicator3]="Available", "Improved",IF([Access_Indicator4]="No", "Limited",IF(AND([Access_Indicator4]="yes", [Access_Indicator5]&lt;=[Access_Indicator6]),"Basic","Limited"))))</f>
        <v>No service</v>
      </c>
      <c r="X684" s="133" t="str">
        <f>IF([Use_Indicator1]="", "Fill in data", IF([Use_Indicator1]="All", "Improved", IF([Use_Indicator1]="Some", "Basic", IF([Use_Indicator1]="No use", "No Service"))))</f>
        <v>Improved</v>
      </c>
      <c r="Y684" s="134" t="s">
        <v>1601</v>
      </c>
      <c r="Z684" s="134" t="str">
        <f>IF(S684="No data", "No Data", IF([Reliability_Indicator2]="Yes","No Service", IF(S684="Routine", "Improved", IF(S684="Unreliable", "Basic", IF(S684="No O&amp;M", "No service")))))</f>
        <v>No Data</v>
      </c>
      <c r="AA684" s="133" t="str">
        <f>IF([EnvPro_Indicator1]="", "Fill in data", IF([EnvPro_Indicator1]="Significant pollution", "No service", IF(AND([EnvPro_Indicator1]="Not polluting groundwater &amp; not untreated in river", [EnvPro_Indicator2]="No"),"Basic", IF([EnvPro_Indicator2]="Yes", "Improved"))))</f>
        <v>Basic</v>
      </c>
      <c r="AB684" s="134" t="str">
        <f t="shared" si="10"/>
        <v>No Service</v>
      </c>
      <c r="AC684" s="134" t="str">
        <f>IF(OR(San[[#This Row],[Access_SL1]]="No data",San[[#This Row],[Use_SL1]]="No data",San[[#This Row],[Reliability_SL1]]="No data",San[[#This Row],[EnvPro_SL1]]="No data"),"Incomplete", "Complete")</f>
        <v>Incomplete</v>
      </c>
      <c r="AD684" s="176" t="s">
        <v>1601</v>
      </c>
      <c r="AE684" s="176" t="s">
        <v>1601</v>
      </c>
      <c r="AF684" s="136" t="s">
        <v>1601</v>
      </c>
      <c r="AG684" s="136">
        <v>63.779601849231057</v>
      </c>
      <c r="AH684" s="136" t="s">
        <v>1601</v>
      </c>
      <c r="AW684" s="1">
        <f>IFERROR(VLOOKUP(San[[#This Row],[Access_SL1]],$AS$5:$AT$8,2,FALSE),"Error")</f>
        <v>0</v>
      </c>
      <c r="AX684" s="1">
        <f>IFERROR(VLOOKUP(San[[#This Row],[Use_SL1]],$AS$5:$AT$8,2,FALSE),"Error")</f>
        <v>3</v>
      </c>
      <c r="AY684" s="1" t="str">
        <f>IFERROR(VLOOKUP(San[[#This Row],[Use_SL2]],$AS$5:$AT$8,2,FALSE),"Error")</f>
        <v>Error</v>
      </c>
      <c r="AZ684" s="1" t="str">
        <f>IFERROR(VLOOKUP(San[[#This Row],[Reliability_SL1]],$AS$5:$AT$8,2,FALSE),"Error")</f>
        <v>Error</v>
      </c>
      <c r="BA684" s="1">
        <f>IFERROR(VLOOKUP(San[[#This Row],[EnvPro_SL1]],$AS$5:$AT$8,2,FALSE),"Error")</f>
        <v>2</v>
      </c>
    </row>
    <row r="685" spans="2:53">
      <c r="B685" s="133" t="s">
        <v>997</v>
      </c>
      <c r="C685" s="171" t="s">
        <v>1649</v>
      </c>
      <c r="D685" s="171" t="s">
        <v>1609</v>
      </c>
      <c r="E685" s="171" t="s">
        <v>958</v>
      </c>
      <c r="F685" s="172" t="s">
        <v>1601</v>
      </c>
      <c r="G685" s="173" t="s">
        <v>1970</v>
      </c>
      <c r="H685" s="50" t="s">
        <v>1786</v>
      </c>
      <c r="I685" s="50" t="s">
        <v>18</v>
      </c>
      <c r="J685" s="133" t="s">
        <v>1751</v>
      </c>
      <c r="K685" s="50" t="s">
        <v>1752</v>
      </c>
      <c r="L685" s="50" t="s">
        <v>1753</v>
      </c>
      <c r="M685" s="133" t="s">
        <v>1754</v>
      </c>
      <c r="N685" s="133" t="s">
        <v>1601</v>
      </c>
      <c r="O685" s="133" t="s">
        <v>1601</v>
      </c>
      <c r="P685" s="133" t="s">
        <v>1601</v>
      </c>
      <c r="Q685" s="133" t="s">
        <v>1755</v>
      </c>
      <c r="R685" s="142" t="s">
        <v>1601</v>
      </c>
      <c r="S685" s="174" t="s">
        <v>1601</v>
      </c>
      <c r="T685" s="175" t="s">
        <v>1601</v>
      </c>
      <c r="U685" s="133" t="s">
        <v>1756</v>
      </c>
      <c r="V685" s="133" t="s">
        <v>1754</v>
      </c>
      <c r="W685" s="133" t="str">
        <f>IF([Access_Indicator2]="Yes","No service",IF([Access_Indicator3]="Available", "Improved",IF([Access_Indicator4]="No", "Limited",IF(AND([Access_Indicator4]="yes", [Access_Indicator5]&lt;=[Access_Indicator6]),"Basic","Limited"))))</f>
        <v>No service</v>
      </c>
      <c r="X685" s="133" t="str">
        <f>IF([Use_Indicator1]="", "Fill in data", IF([Use_Indicator1]="All", "Improved", IF([Use_Indicator1]="Some", "Basic", IF([Use_Indicator1]="No use", "No Service"))))</f>
        <v>Improved</v>
      </c>
      <c r="Y685" s="134" t="s">
        <v>1601</v>
      </c>
      <c r="Z685" s="134" t="str">
        <f>IF(S685="No data", "No Data", IF([Reliability_Indicator2]="Yes","No Service", IF(S685="Routine", "Improved", IF(S685="Unreliable", "Basic", IF(S685="No O&amp;M", "No service")))))</f>
        <v>No Data</v>
      </c>
      <c r="AA685" s="133" t="str">
        <f>IF([EnvPro_Indicator1]="", "Fill in data", IF([EnvPro_Indicator1]="Significant pollution", "No service", IF(AND([EnvPro_Indicator1]="Not polluting groundwater &amp; not untreated in river", [EnvPro_Indicator2]="No"),"Basic", IF([EnvPro_Indicator2]="Yes", "Improved"))))</f>
        <v>Basic</v>
      </c>
      <c r="AB685" s="134" t="str">
        <f t="shared" si="10"/>
        <v>No Service</v>
      </c>
      <c r="AC685" s="134" t="str">
        <f>IF(OR(San[[#This Row],[Access_SL1]]="No data",San[[#This Row],[Use_SL1]]="No data",San[[#This Row],[Reliability_SL1]]="No data",San[[#This Row],[EnvPro_SL1]]="No data"),"Incomplete", "Complete")</f>
        <v>Incomplete</v>
      </c>
      <c r="AD685" s="176" t="s">
        <v>1601</v>
      </c>
      <c r="AE685" s="176" t="s">
        <v>1601</v>
      </c>
      <c r="AF685" s="136" t="s">
        <v>1601</v>
      </c>
      <c r="AG685" s="136">
        <v>95.669402773846585</v>
      </c>
      <c r="AH685" s="136" t="s">
        <v>1601</v>
      </c>
      <c r="AW685" s="1">
        <f>IFERROR(VLOOKUP(San[[#This Row],[Access_SL1]],$AS$5:$AT$8,2,FALSE),"Error")</f>
        <v>0</v>
      </c>
      <c r="AX685" s="1">
        <f>IFERROR(VLOOKUP(San[[#This Row],[Use_SL1]],$AS$5:$AT$8,2,FALSE),"Error")</f>
        <v>3</v>
      </c>
      <c r="AY685" s="1" t="str">
        <f>IFERROR(VLOOKUP(San[[#This Row],[Use_SL2]],$AS$5:$AT$8,2,FALSE),"Error")</f>
        <v>Error</v>
      </c>
      <c r="AZ685" s="1" t="str">
        <f>IFERROR(VLOOKUP(San[[#This Row],[Reliability_SL1]],$AS$5:$AT$8,2,FALSE),"Error")</f>
        <v>Error</v>
      </c>
      <c r="BA685" s="1">
        <f>IFERROR(VLOOKUP(San[[#This Row],[EnvPro_SL1]],$AS$5:$AT$8,2,FALSE),"Error")</f>
        <v>2</v>
      </c>
    </row>
    <row r="686" spans="2:53">
      <c r="B686" s="133" t="s">
        <v>998</v>
      </c>
      <c r="C686" s="171" t="s">
        <v>1649</v>
      </c>
      <c r="D686" s="171" t="s">
        <v>1609</v>
      </c>
      <c r="E686" s="171" t="s">
        <v>958</v>
      </c>
      <c r="F686" s="172" t="s">
        <v>1601</v>
      </c>
      <c r="G686" s="173" t="s">
        <v>1997</v>
      </c>
      <c r="H686" s="50" t="s">
        <v>1786</v>
      </c>
      <c r="I686" s="50" t="s">
        <v>18</v>
      </c>
      <c r="J686" s="133" t="s">
        <v>1773</v>
      </c>
      <c r="K686" s="50" t="s">
        <v>1754</v>
      </c>
      <c r="L686" s="50" t="s">
        <v>1753</v>
      </c>
      <c r="M686" s="133" t="s">
        <v>1754</v>
      </c>
      <c r="N686" s="133" t="s">
        <v>1601</v>
      </c>
      <c r="O686" s="133" t="s">
        <v>1601</v>
      </c>
      <c r="P686" s="133" t="s">
        <v>1601</v>
      </c>
      <c r="Q686" s="133" t="s">
        <v>1755</v>
      </c>
      <c r="R686" s="142" t="s">
        <v>1601</v>
      </c>
      <c r="S686" s="174" t="s">
        <v>1601</v>
      </c>
      <c r="T686" s="175" t="s">
        <v>1601</v>
      </c>
      <c r="U686" s="133" t="s">
        <v>1756</v>
      </c>
      <c r="V686" s="133" t="s">
        <v>1754</v>
      </c>
      <c r="W686" s="133" t="str">
        <f>IF([Access_Indicator2]="Yes","No service",IF([Access_Indicator3]="Available", "Improved",IF([Access_Indicator4]="No", "Limited",IF(AND([Access_Indicator4]="yes", [Access_Indicator5]&lt;=[Access_Indicator6]),"Basic","Limited"))))</f>
        <v>Limited</v>
      </c>
      <c r="X686" s="133" t="str">
        <f>IF([Use_Indicator1]="", "Fill in data", IF([Use_Indicator1]="All", "Improved", IF([Use_Indicator1]="Some", "Basic", IF([Use_Indicator1]="No use", "No Service"))))</f>
        <v>Improved</v>
      </c>
      <c r="Y686" s="134" t="s">
        <v>1601</v>
      </c>
      <c r="Z686" s="134" t="str">
        <f>IF(S686="No data", "No Data", IF([Reliability_Indicator2]="Yes","No Service", IF(S686="Routine", "Improved", IF(S686="Unreliable", "Basic", IF(S686="No O&amp;M", "No service")))))</f>
        <v>No Data</v>
      </c>
      <c r="AA686" s="133" t="str">
        <f>IF([EnvPro_Indicator1]="", "Fill in data", IF([EnvPro_Indicator1]="Significant pollution", "No service", IF(AND([EnvPro_Indicator1]="Not polluting groundwater &amp; not untreated in river", [EnvPro_Indicator2]="No"),"Basic", IF([EnvPro_Indicator2]="Yes", "Improved"))))</f>
        <v>Basic</v>
      </c>
      <c r="AB686" s="134" t="str">
        <f t="shared" si="10"/>
        <v>Limited</v>
      </c>
      <c r="AC686" s="134" t="str">
        <f>IF(OR(San[[#This Row],[Access_SL1]]="No data",San[[#This Row],[Use_SL1]]="No data",San[[#This Row],[Reliability_SL1]]="No data",San[[#This Row],[EnvPro_SL1]]="No data"),"Incomplete", "Complete")</f>
        <v>Incomplete</v>
      </c>
      <c r="AD686" s="176" t="s">
        <v>1601</v>
      </c>
      <c r="AE686" s="176" t="s">
        <v>1601</v>
      </c>
      <c r="AF686" s="136" t="s">
        <v>1601</v>
      </c>
      <c r="AG686" s="136">
        <v>110.38777243136146</v>
      </c>
      <c r="AH686" s="136" t="s">
        <v>1601</v>
      </c>
      <c r="AW686" s="1">
        <f>IFERROR(VLOOKUP(San[[#This Row],[Access_SL1]],$AS$5:$AT$8,2,FALSE),"Error")</f>
        <v>1</v>
      </c>
      <c r="AX686" s="1">
        <f>IFERROR(VLOOKUP(San[[#This Row],[Use_SL1]],$AS$5:$AT$8,2,FALSE),"Error")</f>
        <v>3</v>
      </c>
      <c r="AY686" s="1" t="str">
        <f>IFERROR(VLOOKUP(San[[#This Row],[Use_SL2]],$AS$5:$AT$8,2,FALSE),"Error")</f>
        <v>Error</v>
      </c>
      <c r="AZ686" s="1" t="str">
        <f>IFERROR(VLOOKUP(San[[#This Row],[Reliability_SL1]],$AS$5:$AT$8,2,FALSE),"Error")</f>
        <v>Error</v>
      </c>
      <c r="BA686" s="1">
        <f>IFERROR(VLOOKUP(San[[#This Row],[EnvPro_SL1]],$AS$5:$AT$8,2,FALSE),"Error")</f>
        <v>2</v>
      </c>
    </row>
    <row r="687" spans="2:53">
      <c r="B687" s="133" t="s">
        <v>999</v>
      </c>
      <c r="C687" s="171" t="s">
        <v>1649</v>
      </c>
      <c r="D687" s="171" t="s">
        <v>1609</v>
      </c>
      <c r="E687" s="171" t="s">
        <v>958</v>
      </c>
      <c r="F687" s="172" t="s">
        <v>1601</v>
      </c>
      <c r="G687" s="173" t="s">
        <v>2036</v>
      </c>
      <c r="H687" s="50" t="s">
        <v>1783</v>
      </c>
      <c r="I687" s="50" t="s">
        <v>18</v>
      </c>
      <c r="J687" s="133" t="s">
        <v>1773</v>
      </c>
      <c r="K687" s="50" t="s">
        <v>1754</v>
      </c>
      <c r="L687" s="50" t="s">
        <v>1753</v>
      </c>
      <c r="M687" s="133" t="s">
        <v>1754</v>
      </c>
      <c r="N687" s="133" t="s">
        <v>1601</v>
      </c>
      <c r="O687" s="133" t="s">
        <v>1601</v>
      </c>
      <c r="P687" s="133" t="s">
        <v>1601</v>
      </c>
      <c r="Q687" s="133" t="s">
        <v>1755</v>
      </c>
      <c r="R687" s="142" t="s">
        <v>1601</v>
      </c>
      <c r="S687" s="174" t="s">
        <v>1601</v>
      </c>
      <c r="T687" s="175" t="s">
        <v>1601</v>
      </c>
      <c r="U687" s="133" t="s">
        <v>1756</v>
      </c>
      <c r="V687" s="133" t="s">
        <v>1754</v>
      </c>
      <c r="W687" s="133" t="str">
        <f>IF([Access_Indicator2]="Yes","No service",IF([Access_Indicator3]="Available", "Improved",IF([Access_Indicator4]="No", "Limited",IF(AND([Access_Indicator4]="yes", [Access_Indicator5]&lt;=[Access_Indicator6]),"Basic","Limited"))))</f>
        <v>Limited</v>
      </c>
      <c r="X687" s="133" t="str">
        <f>IF([Use_Indicator1]="", "Fill in data", IF([Use_Indicator1]="All", "Improved", IF([Use_Indicator1]="Some", "Basic", IF([Use_Indicator1]="No use", "No Service"))))</f>
        <v>Improved</v>
      </c>
      <c r="Y687" s="134" t="s">
        <v>1601</v>
      </c>
      <c r="Z687" s="134" t="str">
        <f>IF(S687="No data", "No Data", IF([Reliability_Indicator2]="Yes","No Service", IF(S687="Routine", "Improved", IF(S687="Unreliable", "Basic", IF(S687="No O&amp;M", "No service")))))</f>
        <v>No Data</v>
      </c>
      <c r="AA687" s="133" t="str">
        <f>IF([EnvPro_Indicator1]="", "Fill in data", IF([EnvPro_Indicator1]="Significant pollution", "No service", IF(AND([EnvPro_Indicator1]="Not polluting groundwater &amp; not untreated in river", [EnvPro_Indicator2]="No"),"Basic", IF([EnvPro_Indicator2]="Yes", "Improved"))))</f>
        <v>Basic</v>
      </c>
      <c r="AB687" s="134" t="str">
        <f t="shared" si="10"/>
        <v>Limited</v>
      </c>
      <c r="AC687" s="134" t="str">
        <f>IF(OR(San[[#This Row],[Access_SL1]]="No data",San[[#This Row],[Use_SL1]]="No data",San[[#This Row],[Reliability_SL1]]="No data",San[[#This Row],[EnvPro_SL1]]="No data"),"Incomplete", "Complete")</f>
        <v>Incomplete</v>
      </c>
      <c r="AD687" s="176" t="s">
        <v>1601</v>
      </c>
      <c r="AE687" s="176" t="s">
        <v>1601</v>
      </c>
      <c r="AF687" s="136" t="s">
        <v>1601</v>
      </c>
      <c r="AG687" s="136">
        <v>91.989810359467867</v>
      </c>
      <c r="AH687" s="136" t="s">
        <v>1601</v>
      </c>
      <c r="AW687" s="1">
        <f>IFERROR(VLOOKUP(San[[#This Row],[Access_SL1]],$AS$5:$AT$8,2,FALSE),"Error")</f>
        <v>1</v>
      </c>
      <c r="AX687" s="1">
        <f>IFERROR(VLOOKUP(San[[#This Row],[Use_SL1]],$AS$5:$AT$8,2,FALSE),"Error")</f>
        <v>3</v>
      </c>
      <c r="AY687" s="1" t="str">
        <f>IFERROR(VLOOKUP(San[[#This Row],[Use_SL2]],$AS$5:$AT$8,2,FALSE),"Error")</f>
        <v>Error</v>
      </c>
      <c r="AZ687" s="1" t="str">
        <f>IFERROR(VLOOKUP(San[[#This Row],[Reliability_SL1]],$AS$5:$AT$8,2,FALSE),"Error")</f>
        <v>Error</v>
      </c>
      <c r="BA687" s="1">
        <f>IFERROR(VLOOKUP(San[[#This Row],[EnvPro_SL1]],$AS$5:$AT$8,2,FALSE),"Error")</f>
        <v>2</v>
      </c>
    </row>
    <row r="688" spans="2:53">
      <c r="B688" s="133" t="s">
        <v>1000</v>
      </c>
      <c r="C688" s="171" t="s">
        <v>1649</v>
      </c>
      <c r="D688" s="171" t="s">
        <v>1609</v>
      </c>
      <c r="E688" s="171" t="s">
        <v>958</v>
      </c>
      <c r="F688" s="172" t="s">
        <v>1601</v>
      </c>
      <c r="G688" s="173" t="s">
        <v>1994</v>
      </c>
      <c r="H688" s="50" t="s">
        <v>1783</v>
      </c>
      <c r="I688" s="50" t="s">
        <v>18</v>
      </c>
      <c r="J688" s="133" t="s">
        <v>1751</v>
      </c>
      <c r="K688" s="50" t="s">
        <v>1752</v>
      </c>
      <c r="L688" s="50" t="s">
        <v>1753</v>
      </c>
      <c r="M688" s="133" t="s">
        <v>1754</v>
      </c>
      <c r="N688" s="133" t="s">
        <v>1601</v>
      </c>
      <c r="O688" s="133" t="s">
        <v>1601</v>
      </c>
      <c r="P688" s="133" t="s">
        <v>1601</v>
      </c>
      <c r="Q688" s="133" t="s">
        <v>1755</v>
      </c>
      <c r="R688" s="142" t="s">
        <v>1601</v>
      </c>
      <c r="S688" s="174" t="s">
        <v>1601</v>
      </c>
      <c r="T688" s="175" t="s">
        <v>1601</v>
      </c>
      <c r="U688" s="133" t="s">
        <v>1756</v>
      </c>
      <c r="V688" s="133" t="s">
        <v>1754</v>
      </c>
      <c r="W688" s="133" t="str">
        <f>IF([Access_Indicator2]="Yes","No service",IF([Access_Indicator3]="Available", "Improved",IF([Access_Indicator4]="No", "Limited",IF(AND([Access_Indicator4]="yes", [Access_Indicator5]&lt;=[Access_Indicator6]),"Basic","Limited"))))</f>
        <v>No service</v>
      </c>
      <c r="X688" s="133" t="str">
        <f>IF([Use_Indicator1]="", "Fill in data", IF([Use_Indicator1]="All", "Improved", IF([Use_Indicator1]="Some", "Basic", IF([Use_Indicator1]="No use", "No Service"))))</f>
        <v>Improved</v>
      </c>
      <c r="Y688" s="134" t="s">
        <v>1601</v>
      </c>
      <c r="Z688" s="134" t="str">
        <f>IF(S688="No data", "No Data", IF([Reliability_Indicator2]="Yes","No Service", IF(S688="Routine", "Improved", IF(S688="Unreliable", "Basic", IF(S688="No O&amp;M", "No service")))))</f>
        <v>No Data</v>
      </c>
      <c r="AA688" s="133" t="str">
        <f>IF([EnvPro_Indicator1]="", "Fill in data", IF([EnvPro_Indicator1]="Significant pollution", "No service", IF(AND([EnvPro_Indicator1]="Not polluting groundwater &amp; not untreated in river", [EnvPro_Indicator2]="No"),"Basic", IF([EnvPro_Indicator2]="Yes", "Improved"))))</f>
        <v>Basic</v>
      </c>
      <c r="AB688" s="134" t="str">
        <f t="shared" si="10"/>
        <v>No Service</v>
      </c>
      <c r="AC688" s="134" t="str">
        <f>IF(OR(San[[#This Row],[Access_SL1]]="No data",San[[#This Row],[Use_SL1]]="No data",San[[#This Row],[Reliability_SL1]]="No data",San[[#This Row],[EnvPro_SL1]]="No data"),"Incomplete", "Complete")</f>
        <v>Incomplete</v>
      </c>
      <c r="AD688" s="176" t="s">
        <v>1601</v>
      </c>
      <c r="AE688" s="176" t="s">
        <v>1601</v>
      </c>
      <c r="AF688" s="136" t="s">
        <v>1601</v>
      </c>
      <c r="AG688" s="136">
        <v>47.834701386923292</v>
      </c>
      <c r="AH688" s="136" t="s">
        <v>1601</v>
      </c>
      <c r="AW688" s="1">
        <f>IFERROR(VLOOKUP(San[[#This Row],[Access_SL1]],$AS$5:$AT$8,2,FALSE),"Error")</f>
        <v>0</v>
      </c>
      <c r="AX688" s="1">
        <f>IFERROR(VLOOKUP(San[[#This Row],[Use_SL1]],$AS$5:$AT$8,2,FALSE),"Error")</f>
        <v>3</v>
      </c>
      <c r="AY688" s="1" t="str">
        <f>IFERROR(VLOOKUP(San[[#This Row],[Use_SL2]],$AS$5:$AT$8,2,FALSE),"Error")</f>
        <v>Error</v>
      </c>
      <c r="AZ688" s="1" t="str">
        <f>IFERROR(VLOOKUP(San[[#This Row],[Reliability_SL1]],$AS$5:$AT$8,2,FALSE),"Error")</f>
        <v>Error</v>
      </c>
      <c r="BA688" s="1">
        <f>IFERROR(VLOOKUP(San[[#This Row],[EnvPro_SL1]],$AS$5:$AT$8,2,FALSE),"Error")</f>
        <v>2</v>
      </c>
    </row>
    <row r="689" spans="2:53">
      <c r="B689" s="133" t="s">
        <v>1001</v>
      </c>
      <c r="C689" s="171" t="s">
        <v>1649</v>
      </c>
      <c r="D689" s="171" t="s">
        <v>1609</v>
      </c>
      <c r="E689" s="171" t="s">
        <v>958</v>
      </c>
      <c r="F689" s="172" t="s">
        <v>1601</v>
      </c>
      <c r="G689" s="173" t="s">
        <v>2043</v>
      </c>
      <c r="H689" s="50" t="s">
        <v>1786</v>
      </c>
      <c r="I689" s="50" t="s">
        <v>18</v>
      </c>
      <c r="J689" s="133" t="s">
        <v>1751</v>
      </c>
      <c r="K689" s="50" t="s">
        <v>1752</v>
      </c>
      <c r="L689" s="50" t="s">
        <v>1753</v>
      </c>
      <c r="M689" s="133" t="s">
        <v>1754</v>
      </c>
      <c r="N689" s="133" t="s">
        <v>1601</v>
      </c>
      <c r="O689" s="133" t="s">
        <v>1601</v>
      </c>
      <c r="P689" s="133" t="s">
        <v>1601</v>
      </c>
      <c r="Q689" s="133" t="s">
        <v>1755</v>
      </c>
      <c r="R689" s="142" t="s">
        <v>1601</v>
      </c>
      <c r="S689" s="174" t="s">
        <v>1601</v>
      </c>
      <c r="T689" s="175" t="s">
        <v>1601</v>
      </c>
      <c r="U689" s="133" t="s">
        <v>1756</v>
      </c>
      <c r="V689" s="133" t="s">
        <v>1754</v>
      </c>
      <c r="W689" s="133" t="str">
        <f>IF([Access_Indicator2]="Yes","No service",IF([Access_Indicator3]="Available", "Improved",IF([Access_Indicator4]="No", "Limited",IF(AND([Access_Indicator4]="yes", [Access_Indicator5]&lt;=[Access_Indicator6]),"Basic","Limited"))))</f>
        <v>No service</v>
      </c>
      <c r="X689" s="133" t="str">
        <f>IF([Use_Indicator1]="", "Fill in data", IF([Use_Indicator1]="All", "Improved", IF([Use_Indicator1]="Some", "Basic", IF([Use_Indicator1]="No use", "No Service"))))</f>
        <v>Improved</v>
      </c>
      <c r="Y689" s="134" t="s">
        <v>1601</v>
      </c>
      <c r="Z689" s="134" t="str">
        <f>IF(S689="No data", "No Data", IF([Reliability_Indicator2]="Yes","No Service", IF(S689="Routine", "Improved", IF(S689="Unreliable", "Basic", IF(S689="No O&amp;M", "No service")))))</f>
        <v>No Data</v>
      </c>
      <c r="AA689" s="133" t="str">
        <f>IF([EnvPro_Indicator1]="", "Fill in data", IF([EnvPro_Indicator1]="Significant pollution", "No service", IF(AND([EnvPro_Indicator1]="Not polluting groundwater &amp; not untreated in river", [EnvPro_Indicator2]="No"),"Basic", IF([EnvPro_Indicator2]="Yes", "Improved"))))</f>
        <v>Basic</v>
      </c>
      <c r="AB689" s="134" t="str">
        <f t="shared" si="10"/>
        <v>No Service</v>
      </c>
      <c r="AC689" s="134" t="str">
        <f>IF(OR(San[[#This Row],[Access_SL1]]="No data",San[[#This Row],[Use_SL1]]="No data",San[[#This Row],[Reliability_SL1]]="No data",San[[#This Row],[EnvPro_SL1]]="No data"),"Incomplete", "Complete")</f>
        <v>Incomplete</v>
      </c>
      <c r="AD689" s="176" t="s">
        <v>1601</v>
      </c>
      <c r="AE689" s="176" t="s">
        <v>1601</v>
      </c>
      <c r="AF689" s="136" t="s">
        <v>1601</v>
      </c>
      <c r="AG689" s="136">
        <v>76.167562977639392</v>
      </c>
      <c r="AH689" s="136" t="s">
        <v>1601</v>
      </c>
      <c r="AW689" s="1">
        <f>IFERROR(VLOOKUP(San[[#This Row],[Access_SL1]],$AS$5:$AT$8,2,FALSE),"Error")</f>
        <v>0</v>
      </c>
      <c r="AX689" s="1">
        <f>IFERROR(VLOOKUP(San[[#This Row],[Use_SL1]],$AS$5:$AT$8,2,FALSE),"Error")</f>
        <v>3</v>
      </c>
      <c r="AY689" s="1" t="str">
        <f>IFERROR(VLOOKUP(San[[#This Row],[Use_SL2]],$AS$5:$AT$8,2,FALSE),"Error")</f>
        <v>Error</v>
      </c>
      <c r="AZ689" s="1" t="str">
        <f>IFERROR(VLOOKUP(San[[#This Row],[Reliability_SL1]],$AS$5:$AT$8,2,FALSE),"Error")</f>
        <v>Error</v>
      </c>
      <c r="BA689" s="1">
        <f>IFERROR(VLOOKUP(San[[#This Row],[EnvPro_SL1]],$AS$5:$AT$8,2,FALSE),"Error")</f>
        <v>2</v>
      </c>
    </row>
    <row r="690" spans="2:53">
      <c r="B690" s="133" t="s">
        <v>1002</v>
      </c>
      <c r="C690" s="171" t="s">
        <v>1649</v>
      </c>
      <c r="D690" s="171" t="s">
        <v>1609</v>
      </c>
      <c r="E690" s="171" t="s">
        <v>958</v>
      </c>
      <c r="F690" s="172" t="s">
        <v>1601</v>
      </c>
      <c r="G690" s="173" t="s">
        <v>1963</v>
      </c>
      <c r="H690" s="50" t="s">
        <v>1783</v>
      </c>
      <c r="I690" s="50" t="s">
        <v>18</v>
      </c>
      <c r="J690" s="133" t="s">
        <v>1773</v>
      </c>
      <c r="K690" s="50" t="s">
        <v>1754</v>
      </c>
      <c r="L690" s="50" t="s">
        <v>1753</v>
      </c>
      <c r="M690" s="133" t="s">
        <v>1754</v>
      </c>
      <c r="N690" s="133" t="s">
        <v>1601</v>
      </c>
      <c r="O690" s="133" t="s">
        <v>1601</v>
      </c>
      <c r="P690" s="133" t="s">
        <v>1601</v>
      </c>
      <c r="Q690" s="133" t="s">
        <v>1755</v>
      </c>
      <c r="R690" s="142" t="s">
        <v>1601</v>
      </c>
      <c r="S690" s="174" t="s">
        <v>1601</v>
      </c>
      <c r="T690" s="175" t="s">
        <v>1601</v>
      </c>
      <c r="U690" s="133" t="s">
        <v>1756</v>
      </c>
      <c r="V690" s="133" t="s">
        <v>1754</v>
      </c>
      <c r="W690" s="133" t="str">
        <f>IF([Access_Indicator2]="Yes","No service",IF([Access_Indicator3]="Available", "Improved",IF([Access_Indicator4]="No", "Limited",IF(AND([Access_Indicator4]="yes", [Access_Indicator5]&lt;=[Access_Indicator6]),"Basic","Limited"))))</f>
        <v>Limited</v>
      </c>
      <c r="X690" s="133" t="str">
        <f>IF([Use_Indicator1]="", "Fill in data", IF([Use_Indicator1]="All", "Improved", IF([Use_Indicator1]="Some", "Basic", IF([Use_Indicator1]="No use", "No Service"))))</f>
        <v>Improved</v>
      </c>
      <c r="Y690" s="134" t="s">
        <v>1601</v>
      </c>
      <c r="Z690" s="134" t="str">
        <f>IF(S690="No data", "No Data", IF([Reliability_Indicator2]="Yes","No Service", IF(S690="Routine", "Improved", IF(S690="Unreliable", "Basic", IF(S690="No O&amp;M", "No service")))))</f>
        <v>No Data</v>
      </c>
      <c r="AA690" s="133" t="str">
        <f>IF([EnvPro_Indicator1]="", "Fill in data", IF([EnvPro_Indicator1]="Significant pollution", "No service", IF(AND([EnvPro_Indicator1]="Not polluting groundwater &amp; not untreated in river", [EnvPro_Indicator2]="No"),"Basic", IF([EnvPro_Indicator2]="Yes", "Improved"))))</f>
        <v>Basic</v>
      </c>
      <c r="AB690" s="134" t="str">
        <f t="shared" si="10"/>
        <v>Limited</v>
      </c>
      <c r="AC690" s="134" t="str">
        <f>IF(OR(San[[#This Row],[Access_SL1]]="No data",San[[#This Row],[Use_SL1]]="No data",San[[#This Row],[Reliability_SL1]]="No data",San[[#This Row],[EnvPro_SL1]]="No data"),"Incomplete", "Complete")</f>
        <v>Incomplete</v>
      </c>
      <c r="AD690" s="176" t="s">
        <v>1601</v>
      </c>
      <c r="AE690" s="176" t="s">
        <v>1601</v>
      </c>
      <c r="AF690" s="136" t="s">
        <v>1601</v>
      </c>
      <c r="AG690" s="136">
        <v>14.718369657514859</v>
      </c>
      <c r="AH690" s="136" t="s">
        <v>1601</v>
      </c>
      <c r="AW690" s="1">
        <f>IFERROR(VLOOKUP(San[[#This Row],[Access_SL1]],$AS$5:$AT$8,2,FALSE),"Error")</f>
        <v>1</v>
      </c>
      <c r="AX690" s="1">
        <f>IFERROR(VLOOKUP(San[[#This Row],[Use_SL1]],$AS$5:$AT$8,2,FALSE),"Error")</f>
        <v>3</v>
      </c>
      <c r="AY690" s="1" t="str">
        <f>IFERROR(VLOOKUP(San[[#This Row],[Use_SL2]],$AS$5:$AT$8,2,FALSE),"Error")</f>
        <v>Error</v>
      </c>
      <c r="AZ690" s="1" t="str">
        <f>IFERROR(VLOOKUP(San[[#This Row],[Reliability_SL1]],$AS$5:$AT$8,2,FALSE),"Error")</f>
        <v>Error</v>
      </c>
      <c r="BA690" s="1">
        <f>IFERROR(VLOOKUP(San[[#This Row],[EnvPro_SL1]],$AS$5:$AT$8,2,FALSE),"Error")</f>
        <v>2</v>
      </c>
    </row>
    <row r="691" spans="2:53">
      <c r="B691" s="133" t="s">
        <v>1003</v>
      </c>
      <c r="C691" s="171" t="s">
        <v>1649</v>
      </c>
      <c r="D691" s="171" t="s">
        <v>1609</v>
      </c>
      <c r="E691" s="171" t="s">
        <v>958</v>
      </c>
      <c r="F691" s="172" t="s">
        <v>1601</v>
      </c>
      <c r="G691" s="173" t="s">
        <v>1965</v>
      </c>
      <c r="H691" s="50" t="s">
        <v>1783</v>
      </c>
      <c r="I691" s="50" t="s">
        <v>18</v>
      </c>
      <c r="J691" s="133" t="s">
        <v>1773</v>
      </c>
      <c r="K691" s="50" t="s">
        <v>1754</v>
      </c>
      <c r="L691" s="50" t="s">
        <v>1753</v>
      </c>
      <c r="M691" s="133" t="s">
        <v>1754</v>
      </c>
      <c r="N691" s="133" t="s">
        <v>1601</v>
      </c>
      <c r="O691" s="133" t="s">
        <v>1601</v>
      </c>
      <c r="P691" s="133" t="s">
        <v>1601</v>
      </c>
      <c r="Q691" s="133" t="s">
        <v>1755</v>
      </c>
      <c r="R691" s="142" t="s">
        <v>1601</v>
      </c>
      <c r="S691" s="174" t="s">
        <v>1601</v>
      </c>
      <c r="T691" s="175" t="s">
        <v>1601</v>
      </c>
      <c r="U691" s="133" t="s">
        <v>1756</v>
      </c>
      <c r="V691" s="133" t="s">
        <v>1754</v>
      </c>
      <c r="W691" s="133" t="str">
        <f>IF([Access_Indicator2]="Yes","No service",IF([Access_Indicator3]="Available", "Improved",IF([Access_Indicator4]="No", "Limited",IF(AND([Access_Indicator4]="yes", [Access_Indicator5]&lt;=[Access_Indicator6]),"Basic","Limited"))))</f>
        <v>Limited</v>
      </c>
      <c r="X691" s="133" t="str">
        <f>IF([Use_Indicator1]="", "Fill in data", IF([Use_Indicator1]="All", "Improved", IF([Use_Indicator1]="Some", "Basic", IF([Use_Indicator1]="No use", "No Service"))))</f>
        <v>Improved</v>
      </c>
      <c r="Y691" s="134" t="s">
        <v>1601</v>
      </c>
      <c r="Z691" s="134" t="str">
        <f>IF(S691="No data", "No Data", IF([Reliability_Indicator2]="Yes","No Service", IF(S691="Routine", "Improved", IF(S691="Unreliable", "Basic", IF(S691="No O&amp;M", "No service")))))</f>
        <v>No Data</v>
      </c>
      <c r="AA691" s="133" t="str">
        <f>IF([EnvPro_Indicator1]="", "Fill in data", IF([EnvPro_Indicator1]="Significant pollution", "No service", IF(AND([EnvPro_Indicator1]="Not polluting groundwater &amp; not untreated in river", [EnvPro_Indicator2]="No"),"Basic", IF([EnvPro_Indicator2]="Yes", "Improved"))))</f>
        <v>Basic</v>
      </c>
      <c r="AB691" s="134" t="str">
        <f t="shared" si="10"/>
        <v>Limited</v>
      </c>
      <c r="AC691" s="134" t="str">
        <f>IF(OR(San[[#This Row],[Access_SL1]]="No data",San[[#This Row],[Use_SL1]]="No data",San[[#This Row],[Reliability_SL1]]="No data",San[[#This Row],[EnvPro_SL1]]="No data"),"Incomplete", "Complete")</f>
        <v>Incomplete</v>
      </c>
      <c r="AD691" s="176" t="s">
        <v>1601</v>
      </c>
      <c r="AE691" s="176" t="s">
        <v>1601</v>
      </c>
      <c r="AF691" s="136" t="s">
        <v>1601</v>
      </c>
      <c r="AG691" s="136">
        <v>139.82451174639115</v>
      </c>
      <c r="AH691" s="136" t="s">
        <v>1601</v>
      </c>
      <c r="AW691" s="1">
        <f>IFERROR(VLOOKUP(San[[#This Row],[Access_SL1]],$AS$5:$AT$8,2,FALSE),"Error")</f>
        <v>1</v>
      </c>
      <c r="AX691" s="1">
        <f>IFERROR(VLOOKUP(San[[#This Row],[Use_SL1]],$AS$5:$AT$8,2,FALSE),"Error")</f>
        <v>3</v>
      </c>
      <c r="AY691" s="1" t="str">
        <f>IFERROR(VLOOKUP(San[[#This Row],[Use_SL2]],$AS$5:$AT$8,2,FALSE),"Error")</f>
        <v>Error</v>
      </c>
      <c r="AZ691" s="1" t="str">
        <f>IFERROR(VLOOKUP(San[[#This Row],[Reliability_SL1]],$AS$5:$AT$8,2,FALSE),"Error")</f>
        <v>Error</v>
      </c>
      <c r="BA691" s="1">
        <f>IFERROR(VLOOKUP(San[[#This Row],[EnvPro_SL1]],$AS$5:$AT$8,2,FALSE),"Error")</f>
        <v>2</v>
      </c>
    </row>
    <row r="692" spans="2:53">
      <c r="B692" s="133" t="s">
        <v>1004</v>
      </c>
      <c r="C692" s="171" t="s">
        <v>1649</v>
      </c>
      <c r="D692" s="171" t="s">
        <v>1609</v>
      </c>
      <c r="E692" s="171" t="s">
        <v>958</v>
      </c>
      <c r="F692" s="172" t="s">
        <v>1601</v>
      </c>
      <c r="G692" s="173" t="s">
        <v>1981</v>
      </c>
      <c r="H692" s="50" t="s">
        <v>1786</v>
      </c>
      <c r="I692" s="50" t="s">
        <v>18</v>
      </c>
      <c r="J692" s="133" t="s">
        <v>1773</v>
      </c>
      <c r="K692" s="50" t="s">
        <v>1754</v>
      </c>
      <c r="L692" s="50" t="s">
        <v>1753</v>
      </c>
      <c r="M692" s="133" t="s">
        <v>1754</v>
      </c>
      <c r="N692" s="133" t="s">
        <v>1601</v>
      </c>
      <c r="O692" s="133" t="s">
        <v>1601</v>
      </c>
      <c r="P692" s="133" t="s">
        <v>1601</v>
      </c>
      <c r="Q692" s="133" t="s">
        <v>1755</v>
      </c>
      <c r="R692" s="142" t="s">
        <v>1601</v>
      </c>
      <c r="S692" s="174" t="s">
        <v>1601</v>
      </c>
      <c r="T692" s="175" t="s">
        <v>1601</v>
      </c>
      <c r="U692" s="133" t="s">
        <v>1756</v>
      </c>
      <c r="V692" s="133" t="s">
        <v>1754</v>
      </c>
      <c r="W692" s="133" t="str">
        <f>IF([Access_Indicator2]="Yes","No service",IF([Access_Indicator3]="Available", "Improved",IF([Access_Indicator4]="No", "Limited",IF(AND([Access_Indicator4]="yes", [Access_Indicator5]&lt;=[Access_Indicator6]),"Basic","Limited"))))</f>
        <v>Limited</v>
      </c>
      <c r="X692" s="133" t="str">
        <f>IF([Use_Indicator1]="", "Fill in data", IF([Use_Indicator1]="All", "Improved", IF([Use_Indicator1]="Some", "Basic", IF([Use_Indicator1]="No use", "No Service"))))</f>
        <v>Improved</v>
      </c>
      <c r="Y692" s="134" t="s">
        <v>1601</v>
      </c>
      <c r="Z692" s="134" t="str">
        <f>IF(S692="No data", "No Data", IF([Reliability_Indicator2]="Yes","No Service", IF(S692="Routine", "Improved", IF(S692="Unreliable", "Basic", IF(S692="No O&amp;M", "No service")))))</f>
        <v>No Data</v>
      </c>
      <c r="AA692" s="133" t="str">
        <f>IF([EnvPro_Indicator1]="", "Fill in data", IF([EnvPro_Indicator1]="Significant pollution", "No service", IF(AND([EnvPro_Indicator1]="Not polluting groundwater &amp; not untreated in river", [EnvPro_Indicator2]="No"),"Basic", IF([EnvPro_Indicator2]="Yes", "Improved"))))</f>
        <v>Basic</v>
      </c>
      <c r="AB692" s="134" t="str">
        <f t="shared" si="10"/>
        <v>Limited</v>
      </c>
      <c r="AC692" s="134" t="str">
        <f>IF(OR(San[[#This Row],[Access_SL1]]="No data",San[[#This Row],[Use_SL1]]="No data",San[[#This Row],[Reliability_SL1]]="No data",San[[#This Row],[EnvPro_SL1]]="No data"),"Incomplete", "Complete")</f>
        <v>Incomplete</v>
      </c>
      <c r="AD692" s="176" t="s">
        <v>1601</v>
      </c>
      <c r="AE692" s="176" t="s">
        <v>1601</v>
      </c>
      <c r="AF692" s="136" t="s">
        <v>1601</v>
      </c>
      <c r="AG692" s="136">
        <v>39.739598075290125</v>
      </c>
      <c r="AH692" s="136" t="s">
        <v>1601</v>
      </c>
      <c r="AW692" s="1">
        <f>IFERROR(VLOOKUP(San[[#This Row],[Access_SL1]],$AS$5:$AT$8,2,FALSE),"Error")</f>
        <v>1</v>
      </c>
      <c r="AX692" s="1">
        <f>IFERROR(VLOOKUP(San[[#This Row],[Use_SL1]],$AS$5:$AT$8,2,FALSE),"Error")</f>
        <v>3</v>
      </c>
      <c r="AY692" s="1" t="str">
        <f>IFERROR(VLOOKUP(San[[#This Row],[Use_SL2]],$AS$5:$AT$8,2,FALSE),"Error")</f>
        <v>Error</v>
      </c>
      <c r="AZ692" s="1" t="str">
        <f>IFERROR(VLOOKUP(San[[#This Row],[Reliability_SL1]],$AS$5:$AT$8,2,FALSE),"Error")</f>
        <v>Error</v>
      </c>
      <c r="BA692" s="1">
        <f>IFERROR(VLOOKUP(San[[#This Row],[EnvPro_SL1]],$AS$5:$AT$8,2,FALSE),"Error")</f>
        <v>2</v>
      </c>
    </row>
    <row r="693" spans="2:53">
      <c r="B693" s="133" t="s">
        <v>1005</v>
      </c>
      <c r="C693" s="171" t="s">
        <v>1649</v>
      </c>
      <c r="D693" s="171" t="s">
        <v>1609</v>
      </c>
      <c r="E693" s="171" t="s">
        <v>958</v>
      </c>
      <c r="F693" s="172" t="s">
        <v>1601</v>
      </c>
      <c r="G693" s="173" t="s">
        <v>1986</v>
      </c>
      <c r="H693" s="50" t="s">
        <v>1786</v>
      </c>
      <c r="I693" s="50" t="s">
        <v>18</v>
      </c>
      <c r="J693" s="133" t="s">
        <v>1751</v>
      </c>
      <c r="K693" s="50" t="s">
        <v>1752</v>
      </c>
      <c r="L693" s="50" t="s">
        <v>1753</v>
      </c>
      <c r="M693" s="133" t="s">
        <v>1754</v>
      </c>
      <c r="N693" s="133" t="s">
        <v>1601</v>
      </c>
      <c r="O693" s="133" t="s">
        <v>1601</v>
      </c>
      <c r="P693" s="133" t="s">
        <v>1601</v>
      </c>
      <c r="Q693" s="133" t="s">
        <v>1755</v>
      </c>
      <c r="R693" s="142" t="s">
        <v>1601</v>
      </c>
      <c r="S693" s="174" t="s">
        <v>1601</v>
      </c>
      <c r="T693" s="175" t="s">
        <v>1601</v>
      </c>
      <c r="U693" s="133" t="s">
        <v>1756</v>
      </c>
      <c r="V693" s="133" t="s">
        <v>1754</v>
      </c>
      <c r="W693" s="133" t="str">
        <f>IF([Access_Indicator2]="Yes","No service",IF([Access_Indicator3]="Available", "Improved",IF([Access_Indicator4]="No", "Limited",IF(AND([Access_Indicator4]="yes", [Access_Indicator5]&lt;=[Access_Indicator6]),"Basic","Limited"))))</f>
        <v>No service</v>
      </c>
      <c r="X693" s="133" t="str">
        <f>IF([Use_Indicator1]="", "Fill in data", IF([Use_Indicator1]="All", "Improved", IF([Use_Indicator1]="Some", "Basic", IF([Use_Indicator1]="No use", "No Service"))))</f>
        <v>Improved</v>
      </c>
      <c r="Y693" s="134" t="s">
        <v>1601</v>
      </c>
      <c r="Z693" s="134" t="str">
        <f>IF(S693="No data", "No Data", IF([Reliability_Indicator2]="Yes","No Service", IF(S693="Routine", "Improved", IF(S693="Unreliable", "Basic", IF(S693="No O&amp;M", "No service")))))</f>
        <v>No Data</v>
      </c>
      <c r="AA693" s="133" t="str">
        <f>IF([EnvPro_Indicator1]="", "Fill in data", IF([EnvPro_Indicator1]="Significant pollution", "No service", IF(AND([EnvPro_Indicator1]="Not polluting groundwater &amp; not untreated in river", [EnvPro_Indicator2]="No"),"Basic", IF([EnvPro_Indicator2]="Yes", "Improved"))))</f>
        <v>Basic</v>
      </c>
      <c r="AB693" s="134" t="str">
        <f t="shared" si="10"/>
        <v>No Service</v>
      </c>
      <c r="AC693" s="134" t="str">
        <f>IF(OR(San[[#This Row],[Access_SL1]]="No data",San[[#This Row],[Use_SL1]]="No data",San[[#This Row],[Reliability_SL1]]="No data",San[[#This Row],[EnvPro_SL1]]="No data"),"Incomplete", "Complete")</f>
        <v>Incomplete</v>
      </c>
      <c r="AD693" s="176" t="s">
        <v>1601</v>
      </c>
      <c r="AE693" s="176" t="s">
        <v>1601</v>
      </c>
      <c r="AF693" s="136" t="s">
        <v>1601</v>
      </c>
      <c r="AG693" s="136">
        <v>58.873478630059438</v>
      </c>
      <c r="AH693" s="136" t="s">
        <v>1601</v>
      </c>
      <c r="AW693" s="1">
        <f>IFERROR(VLOOKUP(San[[#This Row],[Access_SL1]],$AS$5:$AT$8,2,FALSE),"Error")</f>
        <v>0</v>
      </c>
      <c r="AX693" s="1">
        <f>IFERROR(VLOOKUP(San[[#This Row],[Use_SL1]],$AS$5:$AT$8,2,FALSE),"Error")</f>
        <v>3</v>
      </c>
      <c r="AY693" s="1" t="str">
        <f>IFERROR(VLOOKUP(San[[#This Row],[Use_SL2]],$AS$5:$AT$8,2,FALSE),"Error")</f>
        <v>Error</v>
      </c>
      <c r="AZ693" s="1" t="str">
        <f>IFERROR(VLOOKUP(San[[#This Row],[Reliability_SL1]],$AS$5:$AT$8,2,FALSE),"Error")</f>
        <v>Error</v>
      </c>
      <c r="BA693" s="1">
        <f>IFERROR(VLOOKUP(San[[#This Row],[EnvPro_SL1]],$AS$5:$AT$8,2,FALSE),"Error")</f>
        <v>2</v>
      </c>
    </row>
    <row r="694" spans="2:53">
      <c r="B694" s="133" t="s">
        <v>1006</v>
      </c>
      <c r="C694" s="171" t="s">
        <v>1649</v>
      </c>
      <c r="D694" s="171" t="s">
        <v>1609</v>
      </c>
      <c r="E694" s="171" t="s">
        <v>958</v>
      </c>
      <c r="F694" s="172" t="s">
        <v>1601</v>
      </c>
      <c r="G694" s="173" t="s">
        <v>1985</v>
      </c>
      <c r="H694" s="50" t="s">
        <v>1786</v>
      </c>
      <c r="I694" s="50" t="s">
        <v>18</v>
      </c>
      <c r="J694" s="133" t="s">
        <v>1773</v>
      </c>
      <c r="K694" s="50" t="s">
        <v>1754</v>
      </c>
      <c r="L694" s="50" t="s">
        <v>1753</v>
      </c>
      <c r="M694" s="133" t="s">
        <v>1754</v>
      </c>
      <c r="N694" s="133" t="s">
        <v>1601</v>
      </c>
      <c r="O694" s="133" t="s">
        <v>1601</v>
      </c>
      <c r="P694" s="133" t="s">
        <v>1601</v>
      </c>
      <c r="Q694" s="133" t="s">
        <v>1755</v>
      </c>
      <c r="R694" s="142" t="s">
        <v>1601</v>
      </c>
      <c r="S694" s="174" t="s">
        <v>1601</v>
      </c>
      <c r="T694" s="175" t="s">
        <v>1601</v>
      </c>
      <c r="U694" s="133" t="s">
        <v>1756</v>
      </c>
      <c r="V694" s="133" t="s">
        <v>1754</v>
      </c>
      <c r="W694" s="133" t="str">
        <f>IF([Access_Indicator2]="Yes","No service",IF([Access_Indicator3]="Available", "Improved",IF([Access_Indicator4]="No", "Limited",IF(AND([Access_Indicator4]="yes", [Access_Indicator5]&lt;=[Access_Indicator6]),"Basic","Limited"))))</f>
        <v>Limited</v>
      </c>
      <c r="X694" s="133" t="str">
        <f>IF([Use_Indicator1]="", "Fill in data", IF([Use_Indicator1]="All", "Improved", IF([Use_Indicator1]="Some", "Basic", IF([Use_Indicator1]="No use", "No Service"))))</f>
        <v>Improved</v>
      </c>
      <c r="Y694" s="134" t="s">
        <v>1601</v>
      </c>
      <c r="Z694" s="134" t="str">
        <f>IF(S694="No data", "No Data", IF([Reliability_Indicator2]="Yes","No Service", IF(S694="Routine", "Improved", IF(S694="Unreliable", "Basic", IF(S694="No O&amp;M", "No service")))))</f>
        <v>No Data</v>
      </c>
      <c r="AA694" s="133" t="str">
        <f>IF([EnvPro_Indicator1]="", "Fill in data", IF([EnvPro_Indicator1]="Significant pollution", "No service", IF(AND([EnvPro_Indicator1]="Not polluting groundwater &amp; not untreated in river", [EnvPro_Indicator2]="No"),"Basic", IF([EnvPro_Indicator2]="Yes", "Improved"))))</f>
        <v>Basic</v>
      </c>
      <c r="AB694" s="134" t="str">
        <f t="shared" si="10"/>
        <v>Limited</v>
      </c>
      <c r="AC694" s="134" t="str">
        <f>IF(OR(San[[#This Row],[Access_SL1]]="No data",San[[#This Row],[Use_SL1]]="No data",San[[#This Row],[Reliability_SL1]]="No data",San[[#This Row],[EnvPro_SL1]]="No data"),"Incomplete", "Complete")</f>
        <v>Incomplete</v>
      </c>
      <c r="AD694" s="176" t="s">
        <v>1601</v>
      </c>
      <c r="AE694" s="176" t="s">
        <v>1601</v>
      </c>
      <c r="AF694" s="136" t="s">
        <v>1601</v>
      </c>
      <c r="AG694" s="136">
        <v>73.591848287574294</v>
      </c>
      <c r="AH694" s="136" t="s">
        <v>1601</v>
      </c>
      <c r="AW694" s="1">
        <f>IFERROR(VLOOKUP(San[[#This Row],[Access_SL1]],$AS$5:$AT$8,2,FALSE),"Error")</f>
        <v>1</v>
      </c>
      <c r="AX694" s="1">
        <f>IFERROR(VLOOKUP(San[[#This Row],[Use_SL1]],$AS$5:$AT$8,2,FALSE),"Error")</f>
        <v>3</v>
      </c>
      <c r="AY694" s="1" t="str">
        <f>IFERROR(VLOOKUP(San[[#This Row],[Use_SL2]],$AS$5:$AT$8,2,FALSE),"Error")</f>
        <v>Error</v>
      </c>
      <c r="AZ694" s="1" t="str">
        <f>IFERROR(VLOOKUP(San[[#This Row],[Reliability_SL1]],$AS$5:$AT$8,2,FALSE),"Error")</f>
        <v>Error</v>
      </c>
      <c r="BA694" s="1">
        <f>IFERROR(VLOOKUP(San[[#This Row],[EnvPro_SL1]],$AS$5:$AT$8,2,FALSE),"Error")</f>
        <v>2</v>
      </c>
    </row>
    <row r="695" spans="2:53">
      <c r="B695" s="133" t="s">
        <v>1007</v>
      </c>
      <c r="C695" s="171" t="s">
        <v>1649</v>
      </c>
      <c r="D695" s="171" t="s">
        <v>1609</v>
      </c>
      <c r="E695" s="171" t="s">
        <v>958</v>
      </c>
      <c r="F695" s="172" t="s">
        <v>1601</v>
      </c>
      <c r="G695" s="173" t="s">
        <v>1984</v>
      </c>
      <c r="H695" s="50" t="s">
        <v>1786</v>
      </c>
      <c r="I695" s="50" t="s">
        <v>18</v>
      </c>
      <c r="J695" s="133" t="s">
        <v>1751</v>
      </c>
      <c r="K695" s="50" t="s">
        <v>1752</v>
      </c>
      <c r="L695" s="50" t="s">
        <v>1753</v>
      </c>
      <c r="M695" s="133" t="s">
        <v>1754</v>
      </c>
      <c r="N695" s="133" t="s">
        <v>1601</v>
      </c>
      <c r="O695" s="133" t="s">
        <v>1601</v>
      </c>
      <c r="P695" s="133" t="s">
        <v>1601</v>
      </c>
      <c r="Q695" s="133" t="s">
        <v>1755</v>
      </c>
      <c r="R695" s="142" t="s">
        <v>1601</v>
      </c>
      <c r="S695" s="174" t="s">
        <v>1601</v>
      </c>
      <c r="T695" s="175" t="s">
        <v>1601</v>
      </c>
      <c r="U695" s="133" t="s">
        <v>1756</v>
      </c>
      <c r="V695" s="133" t="s">
        <v>1754</v>
      </c>
      <c r="W695" s="133" t="str">
        <f>IF([Access_Indicator2]="Yes","No service",IF([Access_Indicator3]="Available", "Improved",IF([Access_Indicator4]="No", "Limited",IF(AND([Access_Indicator4]="yes", [Access_Indicator5]&lt;=[Access_Indicator6]),"Basic","Limited"))))</f>
        <v>No service</v>
      </c>
      <c r="X695" s="133" t="str">
        <f>IF([Use_Indicator1]="", "Fill in data", IF([Use_Indicator1]="All", "Improved", IF([Use_Indicator1]="Some", "Basic", IF([Use_Indicator1]="No use", "No Service"))))</f>
        <v>Improved</v>
      </c>
      <c r="Y695" s="134" t="s">
        <v>1601</v>
      </c>
      <c r="Z695" s="134" t="str">
        <f>IF(S695="No data", "No Data", IF([Reliability_Indicator2]="Yes","No Service", IF(S695="Routine", "Improved", IF(S695="Unreliable", "Basic", IF(S695="No O&amp;M", "No service")))))</f>
        <v>No Data</v>
      </c>
      <c r="AA695" s="133" t="str">
        <f>IF([EnvPro_Indicator1]="", "Fill in data", IF([EnvPro_Indicator1]="Significant pollution", "No service", IF(AND([EnvPro_Indicator1]="Not polluting groundwater &amp; not untreated in river", [EnvPro_Indicator2]="No"),"Basic", IF([EnvPro_Indicator2]="Yes", "Improved"))))</f>
        <v>Basic</v>
      </c>
      <c r="AB695" s="134" t="str">
        <f t="shared" si="10"/>
        <v>No Service</v>
      </c>
      <c r="AC695" s="134" t="str">
        <f>IF(OR(San[[#This Row],[Access_SL1]]="No data",San[[#This Row],[Use_SL1]]="No data",San[[#This Row],[Reliability_SL1]]="No data",San[[#This Row],[EnvPro_SL1]]="No data"),"Incomplete", "Complete")</f>
        <v>Incomplete</v>
      </c>
      <c r="AD695" s="176" t="s">
        <v>1601</v>
      </c>
      <c r="AE695" s="176" t="s">
        <v>1601</v>
      </c>
      <c r="AF695" s="136" t="s">
        <v>1601</v>
      </c>
      <c r="AG695" s="136">
        <v>66.232663458816859</v>
      </c>
      <c r="AH695" s="136" t="s">
        <v>1601</v>
      </c>
      <c r="AW695" s="1">
        <f>IFERROR(VLOOKUP(San[[#This Row],[Access_SL1]],$AS$5:$AT$8,2,FALSE),"Error")</f>
        <v>0</v>
      </c>
      <c r="AX695" s="1">
        <f>IFERROR(VLOOKUP(San[[#This Row],[Use_SL1]],$AS$5:$AT$8,2,FALSE),"Error")</f>
        <v>3</v>
      </c>
      <c r="AY695" s="1" t="str">
        <f>IFERROR(VLOOKUP(San[[#This Row],[Use_SL2]],$AS$5:$AT$8,2,FALSE),"Error")</f>
        <v>Error</v>
      </c>
      <c r="AZ695" s="1" t="str">
        <f>IFERROR(VLOOKUP(San[[#This Row],[Reliability_SL1]],$AS$5:$AT$8,2,FALSE),"Error")</f>
        <v>Error</v>
      </c>
      <c r="BA695" s="1">
        <f>IFERROR(VLOOKUP(San[[#This Row],[EnvPro_SL1]],$AS$5:$AT$8,2,FALSE),"Error")</f>
        <v>2</v>
      </c>
    </row>
    <row r="696" spans="2:53">
      <c r="B696" s="133" t="s">
        <v>1008</v>
      </c>
      <c r="C696" s="171" t="s">
        <v>1649</v>
      </c>
      <c r="D696" s="171" t="s">
        <v>1609</v>
      </c>
      <c r="E696" s="171" t="s">
        <v>958</v>
      </c>
      <c r="F696" s="172" t="s">
        <v>1601</v>
      </c>
      <c r="G696" s="173" t="s">
        <v>1983</v>
      </c>
      <c r="H696" s="50" t="s">
        <v>1783</v>
      </c>
      <c r="I696" s="50" t="s">
        <v>18</v>
      </c>
      <c r="J696" s="133" t="s">
        <v>1751</v>
      </c>
      <c r="K696" s="50" t="s">
        <v>1752</v>
      </c>
      <c r="L696" s="50" t="s">
        <v>1753</v>
      </c>
      <c r="M696" s="133" t="s">
        <v>1754</v>
      </c>
      <c r="N696" s="133" t="s">
        <v>1601</v>
      </c>
      <c r="O696" s="133" t="s">
        <v>1601</v>
      </c>
      <c r="P696" s="133" t="s">
        <v>1601</v>
      </c>
      <c r="Q696" s="133" t="s">
        <v>1755</v>
      </c>
      <c r="R696" s="142" t="s">
        <v>1601</v>
      </c>
      <c r="S696" s="174" t="s">
        <v>1601</v>
      </c>
      <c r="T696" s="175" t="s">
        <v>1601</v>
      </c>
      <c r="U696" s="133" t="s">
        <v>1756</v>
      </c>
      <c r="V696" s="133" t="s">
        <v>1754</v>
      </c>
      <c r="W696" s="133" t="str">
        <f>IF([Access_Indicator2]="Yes","No service",IF([Access_Indicator3]="Available", "Improved",IF([Access_Indicator4]="No", "Limited",IF(AND([Access_Indicator4]="yes", [Access_Indicator5]&lt;=[Access_Indicator6]),"Basic","Limited"))))</f>
        <v>No service</v>
      </c>
      <c r="X696" s="133" t="str">
        <f>IF([Use_Indicator1]="", "Fill in data", IF([Use_Indicator1]="All", "Improved", IF([Use_Indicator1]="Some", "Basic", IF([Use_Indicator1]="No use", "No Service"))))</f>
        <v>Improved</v>
      </c>
      <c r="Y696" s="134" t="s">
        <v>1601</v>
      </c>
      <c r="Z696" s="134" t="str">
        <f>IF(S696="No data", "No Data", IF([Reliability_Indicator2]="Yes","No Service", IF(S696="Routine", "Improved", IF(S696="Unreliable", "Basic", IF(S696="No O&amp;M", "No service")))))</f>
        <v>No Data</v>
      </c>
      <c r="AA696" s="133" t="str">
        <f>IF([EnvPro_Indicator1]="", "Fill in data", IF([EnvPro_Indicator1]="Significant pollution", "No service", IF(AND([EnvPro_Indicator1]="Not polluting groundwater &amp; not untreated in river", [EnvPro_Indicator2]="No"),"Basic", IF([EnvPro_Indicator2]="Yes", "Improved"))))</f>
        <v>Basic</v>
      </c>
      <c r="AB696" s="134" t="str">
        <f t="shared" si="10"/>
        <v>No Service</v>
      </c>
      <c r="AC696" s="134" t="str">
        <f>IF(OR(San[[#This Row],[Access_SL1]]="No data",San[[#This Row],[Use_SL1]]="No data",San[[#This Row],[Reliability_SL1]]="No data",San[[#This Row],[EnvPro_SL1]]="No data"),"Incomplete", "Complete")</f>
        <v>Incomplete</v>
      </c>
      <c r="AD696" s="176" t="s">
        <v>1601</v>
      </c>
      <c r="AE696" s="176" t="s">
        <v>1601</v>
      </c>
      <c r="AF696" s="136" t="s">
        <v>1601</v>
      </c>
      <c r="AG696" s="136">
        <v>66.232663458816859</v>
      </c>
      <c r="AH696" s="136" t="s">
        <v>1601</v>
      </c>
      <c r="AW696" s="1">
        <f>IFERROR(VLOOKUP(San[[#This Row],[Access_SL1]],$AS$5:$AT$8,2,FALSE),"Error")</f>
        <v>0</v>
      </c>
      <c r="AX696" s="1">
        <f>IFERROR(VLOOKUP(San[[#This Row],[Use_SL1]],$AS$5:$AT$8,2,FALSE),"Error")</f>
        <v>3</v>
      </c>
      <c r="AY696" s="1" t="str">
        <f>IFERROR(VLOOKUP(San[[#This Row],[Use_SL2]],$AS$5:$AT$8,2,FALSE),"Error")</f>
        <v>Error</v>
      </c>
      <c r="AZ696" s="1" t="str">
        <f>IFERROR(VLOOKUP(San[[#This Row],[Reliability_SL1]],$AS$5:$AT$8,2,FALSE),"Error")</f>
        <v>Error</v>
      </c>
      <c r="BA696" s="1">
        <f>IFERROR(VLOOKUP(San[[#This Row],[EnvPro_SL1]],$AS$5:$AT$8,2,FALSE),"Error")</f>
        <v>2</v>
      </c>
    </row>
    <row r="697" spans="2:53">
      <c r="B697" s="133" t="s">
        <v>995</v>
      </c>
      <c r="C697" s="171" t="s">
        <v>1649</v>
      </c>
      <c r="D697" s="171" t="s">
        <v>1609</v>
      </c>
      <c r="E697" s="171" t="s">
        <v>958</v>
      </c>
      <c r="F697" s="172" t="s">
        <v>1601</v>
      </c>
      <c r="G697" s="173" t="s">
        <v>1968</v>
      </c>
      <c r="H697" s="50" t="s">
        <v>1783</v>
      </c>
      <c r="I697" s="50" t="s">
        <v>18</v>
      </c>
      <c r="J697" s="133" t="s">
        <v>1773</v>
      </c>
      <c r="K697" s="50" t="s">
        <v>1754</v>
      </c>
      <c r="L697" s="50" t="s">
        <v>1753</v>
      </c>
      <c r="M697" s="133" t="s">
        <v>1754</v>
      </c>
      <c r="N697" s="133" t="s">
        <v>1601</v>
      </c>
      <c r="O697" s="133" t="s">
        <v>1601</v>
      </c>
      <c r="P697" s="133" t="s">
        <v>1601</v>
      </c>
      <c r="Q697" s="133" t="s">
        <v>1755</v>
      </c>
      <c r="R697" s="142" t="s">
        <v>1601</v>
      </c>
      <c r="S697" s="174" t="s">
        <v>1601</v>
      </c>
      <c r="T697" s="175" t="s">
        <v>1601</v>
      </c>
      <c r="U697" s="133" t="s">
        <v>1756</v>
      </c>
      <c r="V697" s="133" t="s">
        <v>1754</v>
      </c>
      <c r="W697" s="133" t="str">
        <f>IF([Access_Indicator2]="Yes","No service",IF([Access_Indicator3]="Available", "Improved",IF([Access_Indicator4]="No", "Limited",IF(AND([Access_Indicator4]="yes", [Access_Indicator5]&lt;=[Access_Indicator6]),"Basic","Limited"))))</f>
        <v>Limited</v>
      </c>
      <c r="X697" s="133" t="str">
        <f>IF([Use_Indicator1]="", "Fill in data", IF([Use_Indicator1]="All", "Improved", IF([Use_Indicator1]="Some", "Basic", IF([Use_Indicator1]="No use", "No Service"))))</f>
        <v>Improved</v>
      </c>
      <c r="Y697" s="134" t="s">
        <v>1601</v>
      </c>
      <c r="Z697" s="134" t="str">
        <f>IF(S697="No data", "No Data", IF([Reliability_Indicator2]="Yes","No Service", IF(S697="Routine", "Improved", IF(S697="Unreliable", "Basic", IF(S697="No O&amp;M", "No service")))))</f>
        <v>No Data</v>
      </c>
      <c r="AA697" s="133" t="str">
        <f>IF([EnvPro_Indicator1]="", "Fill in data", IF([EnvPro_Indicator1]="Significant pollution", "No service", IF(AND([EnvPro_Indicator1]="Not polluting groundwater &amp; not untreated in river", [EnvPro_Indicator2]="No"),"Basic", IF([EnvPro_Indicator2]="Yes", "Improved"))))</f>
        <v>Basic</v>
      </c>
      <c r="AB697" s="134" t="str">
        <f t="shared" si="10"/>
        <v>Limited</v>
      </c>
      <c r="AC697" s="134" t="str">
        <f>IF(OR(San[[#This Row],[Access_SL1]]="No data",San[[#This Row],[Use_SL1]]="No data",San[[#This Row],[Reliability_SL1]]="No data",San[[#This Row],[EnvPro_SL1]]="No data"),"Incomplete", "Complete")</f>
        <v>Incomplete</v>
      </c>
      <c r="AD697" s="176" t="s">
        <v>1601</v>
      </c>
      <c r="AE697" s="176" t="s">
        <v>1601</v>
      </c>
      <c r="AF697" s="136" t="s">
        <v>1601</v>
      </c>
      <c r="AG697" s="136">
        <v>88.31021794508915</v>
      </c>
      <c r="AH697" s="136" t="s">
        <v>1601</v>
      </c>
      <c r="AW697" s="1">
        <f>IFERROR(VLOOKUP(San[[#This Row],[Access_SL1]],$AS$5:$AT$8,2,FALSE),"Error")</f>
        <v>1</v>
      </c>
      <c r="AX697" s="1">
        <f>IFERROR(VLOOKUP(San[[#This Row],[Use_SL1]],$AS$5:$AT$8,2,FALSE),"Error")</f>
        <v>3</v>
      </c>
      <c r="AY697" s="1" t="str">
        <f>IFERROR(VLOOKUP(San[[#This Row],[Use_SL2]],$AS$5:$AT$8,2,FALSE),"Error")</f>
        <v>Error</v>
      </c>
      <c r="AZ697" s="1" t="str">
        <f>IFERROR(VLOOKUP(San[[#This Row],[Reliability_SL1]],$AS$5:$AT$8,2,FALSE),"Error")</f>
        <v>Error</v>
      </c>
      <c r="BA697" s="1">
        <f>IFERROR(VLOOKUP(San[[#This Row],[EnvPro_SL1]],$AS$5:$AT$8,2,FALSE),"Error")</f>
        <v>2</v>
      </c>
    </row>
    <row r="698" spans="2:53">
      <c r="B698" s="133" t="s">
        <v>1009</v>
      </c>
      <c r="C698" s="171" t="s">
        <v>1649</v>
      </c>
      <c r="D698" s="171" t="s">
        <v>1609</v>
      </c>
      <c r="E698" s="171" t="s">
        <v>958</v>
      </c>
      <c r="F698" s="172" t="s">
        <v>1601</v>
      </c>
      <c r="G698" s="173" t="s">
        <v>1982</v>
      </c>
      <c r="H698" s="50" t="s">
        <v>1786</v>
      </c>
      <c r="I698" s="50" t="s">
        <v>18</v>
      </c>
      <c r="J698" s="133" t="s">
        <v>1773</v>
      </c>
      <c r="K698" s="50" t="s">
        <v>1754</v>
      </c>
      <c r="L698" s="50" t="s">
        <v>1753</v>
      </c>
      <c r="M698" s="133" t="s">
        <v>1754</v>
      </c>
      <c r="N698" s="133" t="s">
        <v>1601</v>
      </c>
      <c r="O698" s="133" t="s">
        <v>1601</v>
      </c>
      <c r="P698" s="133" t="s">
        <v>1601</v>
      </c>
      <c r="Q698" s="133" t="s">
        <v>1755</v>
      </c>
      <c r="R698" s="142" t="s">
        <v>1601</v>
      </c>
      <c r="S698" s="174" t="s">
        <v>1601</v>
      </c>
      <c r="T698" s="175" t="s">
        <v>1601</v>
      </c>
      <c r="U698" s="133" t="s">
        <v>1756</v>
      </c>
      <c r="V698" s="133" t="s">
        <v>1754</v>
      </c>
      <c r="W698" s="133" t="str">
        <f>IF([Access_Indicator2]="Yes","No service",IF([Access_Indicator3]="Available", "Improved",IF([Access_Indicator4]="No", "Limited",IF(AND([Access_Indicator4]="yes", [Access_Indicator5]&lt;=[Access_Indicator6]),"Basic","Limited"))))</f>
        <v>Limited</v>
      </c>
      <c r="X698" s="133" t="str">
        <f>IF([Use_Indicator1]="", "Fill in data", IF([Use_Indicator1]="All", "Improved", IF([Use_Indicator1]="Some", "Basic", IF([Use_Indicator1]="No use", "No Service"))))</f>
        <v>Improved</v>
      </c>
      <c r="Y698" s="134" t="s">
        <v>1601</v>
      </c>
      <c r="Z698" s="134" t="str">
        <f>IF(S698="No data", "No Data", IF([Reliability_Indicator2]="Yes","No Service", IF(S698="Routine", "Improved", IF(S698="Unreliable", "Basic", IF(S698="No O&amp;M", "No service")))))</f>
        <v>No Data</v>
      </c>
      <c r="AA698" s="133" t="str">
        <f>IF([EnvPro_Indicator1]="", "Fill in data", IF([EnvPro_Indicator1]="Significant pollution", "No service", IF(AND([EnvPro_Indicator1]="Not polluting groundwater &amp; not untreated in river", [EnvPro_Indicator2]="No"),"Basic", IF([EnvPro_Indicator2]="Yes", "Improved"))))</f>
        <v>Basic</v>
      </c>
      <c r="AB698" s="134" t="str">
        <f t="shared" si="10"/>
        <v>Limited</v>
      </c>
      <c r="AC698" s="134" t="str">
        <f>IF(OR(San[[#This Row],[Access_SL1]]="No data",San[[#This Row],[Use_SL1]]="No data",San[[#This Row],[Reliability_SL1]]="No data",San[[#This Row],[EnvPro_SL1]]="No data"),"Incomplete", "Complete")</f>
        <v>Incomplete</v>
      </c>
      <c r="AD698" s="176" t="s">
        <v>1601</v>
      </c>
      <c r="AE698" s="176" t="s">
        <v>1601</v>
      </c>
      <c r="AF698" s="136" t="s">
        <v>1601</v>
      </c>
      <c r="AG698" s="136">
        <v>33.116331729408429</v>
      </c>
      <c r="AH698" s="136" t="s">
        <v>1601</v>
      </c>
      <c r="AW698" s="1">
        <f>IFERROR(VLOOKUP(San[[#This Row],[Access_SL1]],$AS$5:$AT$8,2,FALSE),"Error")</f>
        <v>1</v>
      </c>
      <c r="AX698" s="1">
        <f>IFERROR(VLOOKUP(San[[#This Row],[Use_SL1]],$AS$5:$AT$8,2,FALSE),"Error")</f>
        <v>3</v>
      </c>
      <c r="AY698" s="1" t="str">
        <f>IFERROR(VLOOKUP(San[[#This Row],[Use_SL2]],$AS$5:$AT$8,2,FALSE),"Error")</f>
        <v>Error</v>
      </c>
      <c r="AZ698" s="1" t="str">
        <f>IFERROR(VLOOKUP(San[[#This Row],[Reliability_SL1]],$AS$5:$AT$8,2,FALSE),"Error")</f>
        <v>Error</v>
      </c>
      <c r="BA698" s="1">
        <f>IFERROR(VLOOKUP(San[[#This Row],[EnvPro_SL1]],$AS$5:$AT$8,2,FALSE),"Error")</f>
        <v>2</v>
      </c>
    </row>
    <row r="699" spans="2:53">
      <c r="B699" s="133" t="s">
        <v>1010</v>
      </c>
      <c r="C699" s="171" t="s">
        <v>1649</v>
      </c>
      <c r="D699" s="171" t="s">
        <v>1609</v>
      </c>
      <c r="E699" s="171" t="s">
        <v>1011</v>
      </c>
      <c r="F699" s="172" t="s">
        <v>1601</v>
      </c>
      <c r="G699" s="173" t="s">
        <v>2044</v>
      </c>
      <c r="H699" s="50" t="s">
        <v>1783</v>
      </c>
      <c r="I699" s="50" t="s">
        <v>18</v>
      </c>
      <c r="J699" s="133" t="s">
        <v>1779</v>
      </c>
      <c r="K699" s="50" t="s">
        <v>1754</v>
      </c>
      <c r="L699" s="50" t="s">
        <v>1753</v>
      </c>
      <c r="M699" s="133" t="s">
        <v>1754</v>
      </c>
      <c r="N699" s="133" t="s">
        <v>1601</v>
      </c>
      <c r="O699" s="133" t="s">
        <v>1601</v>
      </c>
      <c r="P699" s="133" t="s">
        <v>1601</v>
      </c>
      <c r="Q699" s="133" t="s">
        <v>1755</v>
      </c>
      <c r="R699" s="142" t="s">
        <v>1601</v>
      </c>
      <c r="S699" s="174" t="s">
        <v>1601</v>
      </c>
      <c r="T699" s="175" t="s">
        <v>1754</v>
      </c>
      <c r="U699" s="133" t="s">
        <v>1756</v>
      </c>
      <c r="V699" s="133" t="s">
        <v>1754</v>
      </c>
      <c r="W699" s="133" t="str">
        <f>IF([Access_Indicator2]="Yes","No service",IF([Access_Indicator3]="Available", "Improved",IF([Access_Indicator4]="No", "Limited",IF(AND([Access_Indicator4]="yes", [Access_Indicator5]&lt;=[Access_Indicator6]),"Basic","Limited"))))</f>
        <v>Limited</v>
      </c>
      <c r="X699" s="133" t="str">
        <f>IF([Use_Indicator1]="", "Fill in data", IF([Use_Indicator1]="All", "Improved", IF([Use_Indicator1]="Some", "Basic", IF([Use_Indicator1]="No use", "No Service"))))</f>
        <v>Improved</v>
      </c>
      <c r="Y699" s="134" t="s">
        <v>1601</v>
      </c>
      <c r="Z699" s="134" t="str">
        <f>IF(S699="No data", "No Data", IF([Reliability_Indicator2]="Yes","No Service", IF(S699="Routine", "Improved", IF(S699="Unreliable", "Basic", IF(S699="No O&amp;M", "No service")))))</f>
        <v>No Data</v>
      </c>
      <c r="AA699" s="133" t="str">
        <f>IF([EnvPro_Indicator1]="", "Fill in data", IF([EnvPro_Indicator1]="Significant pollution", "No service", IF(AND([EnvPro_Indicator1]="Not polluting groundwater &amp; not untreated in river", [EnvPro_Indicator2]="No"),"Basic", IF([EnvPro_Indicator2]="Yes", "Improved"))))</f>
        <v>Basic</v>
      </c>
      <c r="AB699" s="134" t="str">
        <f t="shared" si="10"/>
        <v>Limited</v>
      </c>
      <c r="AC699" s="134" t="str">
        <f>IF(OR(San[[#This Row],[Access_SL1]]="No data",San[[#This Row],[Use_SL1]]="No data",San[[#This Row],[Reliability_SL1]]="No data",San[[#This Row],[EnvPro_SL1]]="No data"),"Incomplete", "Complete")</f>
        <v>Incomplete</v>
      </c>
      <c r="AD699" s="176" t="s">
        <v>1601</v>
      </c>
      <c r="AE699" s="176" t="s">
        <v>1601</v>
      </c>
      <c r="AF699" s="136" t="s">
        <v>1601</v>
      </c>
      <c r="AG699" s="136">
        <v>275.9694310784036</v>
      </c>
      <c r="AH699" s="136" t="s">
        <v>1601</v>
      </c>
      <c r="AW699" s="1">
        <f>IFERROR(VLOOKUP(San[[#This Row],[Access_SL1]],$AS$5:$AT$8,2,FALSE),"Error")</f>
        <v>1</v>
      </c>
      <c r="AX699" s="1">
        <f>IFERROR(VLOOKUP(San[[#This Row],[Use_SL1]],$AS$5:$AT$8,2,FALSE),"Error")</f>
        <v>3</v>
      </c>
      <c r="AY699" s="1" t="str">
        <f>IFERROR(VLOOKUP(San[[#This Row],[Use_SL2]],$AS$5:$AT$8,2,FALSE),"Error")</f>
        <v>Error</v>
      </c>
      <c r="AZ699" s="1" t="str">
        <f>IFERROR(VLOOKUP(San[[#This Row],[Reliability_SL1]],$AS$5:$AT$8,2,FALSE),"Error")</f>
        <v>Error</v>
      </c>
      <c r="BA699" s="1">
        <f>IFERROR(VLOOKUP(San[[#This Row],[EnvPro_SL1]],$AS$5:$AT$8,2,FALSE),"Error")</f>
        <v>2</v>
      </c>
    </row>
    <row r="700" spans="2:53">
      <c r="B700" s="133" t="s">
        <v>1012</v>
      </c>
      <c r="C700" s="171" t="s">
        <v>1649</v>
      </c>
      <c r="D700" s="171" t="s">
        <v>1609</v>
      </c>
      <c r="E700" s="171" t="s">
        <v>1011</v>
      </c>
      <c r="F700" s="172" t="s">
        <v>1601</v>
      </c>
      <c r="G700" s="173" t="s">
        <v>2028</v>
      </c>
      <c r="H700" s="50" t="s">
        <v>1783</v>
      </c>
      <c r="I700" s="50" t="s">
        <v>18</v>
      </c>
      <c r="J700" s="133" t="s">
        <v>1779</v>
      </c>
      <c r="K700" s="50" t="s">
        <v>1754</v>
      </c>
      <c r="L700" s="50" t="s">
        <v>1753</v>
      </c>
      <c r="M700" s="133" t="s">
        <v>1754</v>
      </c>
      <c r="N700" s="133" t="s">
        <v>1601</v>
      </c>
      <c r="O700" s="133" t="s">
        <v>1601</v>
      </c>
      <c r="P700" s="133" t="s">
        <v>1601</v>
      </c>
      <c r="Q700" s="133" t="s">
        <v>1755</v>
      </c>
      <c r="R700" s="142" t="s">
        <v>1601</v>
      </c>
      <c r="S700" s="174" t="s">
        <v>1601</v>
      </c>
      <c r="T700" s="175" t="s">
        <v>1754</v>
      </c>
      <c r="U700" s="133" t="s">
        <v>1756</v>
      </c>
      <c r="V700" s="133" t="s">
        <v>1754</v>
      </c>
      <c r="W700" s="133" t="str">
        <f>IF([Access_Indicator2]="Yes","No service",IF([Access_Indicator3]="Available", "Improved",IF([Access_Indicator4]="No", "Limited",IF(AND([Access_Indicator4]="yes", [Access_Indicator5]&lt;=[Access_Indicator6]),"Basic","Limited"))))</f>
        <v>Limited</v>
      </c>
      <c r="X700" s="133" t="str">
        <f>IF([Use_Indicator1]="", "Fill in data", IF([Use_Indicator1]="All", "Improved", IF([Use_Indicator1]="Some", "Basic", IF([Use_Indicator1]="No use", "No Service"))))</f>
        <v>Improved</v>
      </c>
      <c r="Y700" s="134" t="s">
        <v>1601</v>
      </c>
      <c r="Z700" s="134" t="str">
        <f>IF(S700="No data", "No Data", IF([Reliability_Indicator2]="Yes","No Service", IF(S700="Routine", "Improved", IF(S700="Unreliable", "Basic", IF(S700="No O&amp;M", "No service")))))</f>
        <v>No Data</v>
      </c>
      <c r="AA700" s="133" t="str">
        <f>IF([EnvPro_Indicator1]="", "Fill in data", IF([EnvPro_Indicator1]="Significant pollution", "No service", IF(AND([EnvPro_Indicator1]="Not polluting groundwater &amp; not untreated in river", [EnvPro_Indicator2]="No"),"Basic", IF([EnvPro_Indicator2]="Yes", "Improved"))))</f>
        <v>Basic</v>
      </c>
      <c r="AB700" s="134" t="str">
        <f t="shared" si="10"/>
        <v>Limited</v>
      </c>
      <c r="AC700" s="134" t="str">
        <f>IF(OR(San[[#This Row],[Access_SL1]]="No data",San[[#This Row],[Use_SL1]]="No data",San[[#This Row],[Reliability_SL1]]="No data",San[[#This Row],[EnvPro_SL1]]="No data"),"Incomplete", "Complete")</f>
        <v>Incomplete</v>
      </c>
      <c r="AD700" s="176" t="s">
        <v>1601</v>
      </c>
      <c r="AE700" s="176" t="s">
        <v>1601</v>
      </c>
      <c r="AF700" s="136" t="s">
        <v>1601</v>
      </c>
      <c r="AG700" s="136">
        <v>80.951033116331729</v>
      </c>
      <c r="AH700" s="136" t="s">
        <v>1601</v>
      </c>
      <c r="AW700" s="1">
        <f>IFERROR(VLOOKUP(San[[#This Row],[Access_SL1]],$AS$5:$AT$8,2,FALSE),"Error")</f>
        <v>1</v>
      </c>
      <c r="AX700" s="1">
        <f>IFERROR(VLOOKUP(San[[#This Row],[Use_SL1]],$AS$5:$AT$8,2,FALSE),"Error")</f>
        <v>3</v>
      </c>
      <c r="AY700" s="1" t="str">
        <f>IFERROR(VLOOKUP(San[[#This Row],[Use_SL2]],$AS$5:$AT$8,2,FALSE),"Error")</f>
        <v>Error</v>
      </c>
      <c r="AZ700" s="1" t="str">
        <f>IFERROR(VLOOKUP(San[[#This Row],[Reliability_SL1]],$AS$5:$AT$8,2,FALSE),"Error")</f>
        <v>Error</v>
      </c>
      <c r="BA700" s="1">
        <f>IFERROR(VLOOKUP(San[[#This Row],[EnvPro_SL1]],$AS$5:$AT$8,2,FALSE),"Error")</f>
        <v>2</v>
      </c>
    </row>
    <row r="701" spans="2:53">
      <c r="B701" s="133" t="s">
        <v>1013</v>
      </c>
      <c r="C701" s="171" t="s">
        <v>1649</v>
      </c>
      <c r="D701" s="171" t="s">
        <v>1609</v>
      </c>
      <c r="E701" s="171" t="s">
        <v>1011</v>
      </c>
      <c r="F701" s="172" t="s">
        <v>1601</v>
      </c>
      <c r="G701" s="173" t="s">
        <v>2011</v>
      </c>
      <c r="H701" s="50" t="s">
        <v>1783</v>
      </c>
      <c r="I701" s="50" t="s">
        <v>18</v>
      </c>
      <c r="J701" s="133" t="s">
        <v>1779</v>
      </c>
      <c r="K701" s="50" t="s">
        <v>1754</v>
      </c>
      <c r="L701" s="50" t="s">
        <v>1753</v>
      </c>
      <c r="M701" s="133" t="s">
        <v>1754</v>
      </c>
      <c r="N701" s="133" t="s">
        <v>1601</v>
      </c>
      <c r="O701" s="133" t="s">
        <v>1601</v>
      </c>
      <c r="P701" s="133" t="s">
        <v>1601</v>
      </c>
      <c r="Q701" s="133" t="s">
        <v>1755</v>
      </c>
      <c r="R701" s="142" t="s">
        <v>1601</v>
      </c>
      <c r="S701" s="174" t="s">
        <v>1601</v>
      </c>
      <c r="T701" s="175" t="s">
        <v>1754</v>
      </c>
      <c r="U701" s="133" t="s">
        <v>1756</v>
      </c>
      <c r="V701" s="133" t="s">
        <v>1754</v>
      </c>
      <c r="W701" s="133" t="str">
        <f>IF([Access_Indicator2]="Yes","No service",IF([Access_Indicator3]="Available", "Improved",IF([Access_Indicator4]="No", "Limited",IF(AND([Access_Indicator4]="yes", [Access_Indicator5]&lt;=[Access_Indicator6]),"Basic","Limited"))))</f>
        <v>Limited</v>
      </c>
      <c r="X701" s="133" t="str">
        <f>IF([Use_Indicator1]="", "Fill in data", IF([Use_Indicator1]="All", "Improved", IF([Use_Indicator1]="Some", "Basic", IF([Use_Indicator1]="No use", "No Service"))))</f>
        <v>Improved</v>
      </c>
      <c r="Y701" s="134" t="s">
        <v>1601</v>
      </c>
      <c r="Z701" s="134" t="str">
        <f>IF(S701="No data", "No Data", IF([Reliability_Indicator2]="Yes","No Service", IF(S701="Routine", "Improved", IF(S701="Unreliable", "Basic", IF(S701="No O&amp;M", "No service")))))</f>
        <v>No Data</v>
      </c>
      <c r="AA701" s="133" t="str">
        <f>IF([EnvPro_Indicator1]="", "Fill in data", IF([EnvPro_Indicator1]="Significant pollution", "No service", IF(AND([EnvPro_Indicator1]="Not polluting groundwater &amp; not untreated in river", [EnvPro_Indicator2]="No"),"Basic", IF([EnvPro_Indicator2]="Yes", "Improved"))))</f>
        <v>Basic</v>
      </c>
      <c r="AB701" s="134" t="str">
        <f t="shared" si="10"/>
        <v>Limited</v>
      </c>
      <c r="AC701" s="134" t="str">
        <f>IF(OR(San[[#This Row],[Access_SL1]]="No data",San[[#This Row],[Use_SL1]]="No data",San[[#This Row],[Reliability_SL1]]="No data",San[[#This Row],[EnvPro_SL1]]="No data"),"Incomplete", "Complete")</f>
        <v>Incomplete</v>
      </c>
      <c r="AD701" s="176" t="s">
        <v>1601</v>
      </c>
      <c r="AE701" s="176" t="s">
        <v>1601</v>
      </c>
      <c r="AF701" s="136" t="s">
        <v>1601</v>
      </c>
      <c r="AG701" s="136">
        <v>33.116331729408437</v>
      </c>
      <c r="AH701" s="136" t="s">
        <v>1601</v>
      </c>
      <c r="AW701" s="1">
        <f>IFERROR(VLOOKUP(San[[#This Row],[Access_SL1]],$AS$5:$AT$8,2,FALSE),"Error")</f>
        <v>1</v>
      </c>
      <c r="AX701" s="1">
        <f>IFERROR(VLOOKUP(San[[#This Row],[Use_SL1]],$AS$5:$AT$8,2,FALSE),"Error")</f>
        <v>3</v>
      </c>
      <c r="AY701" s="1" t="str">
        <f>IFERROR(VLOOKUP(San[[#This Row],[Use_SL2]],$AS$5:$AT$8,2,FALSE),"Error")</f>
        <v>Error</v>
      </c>
      <c r="AZ701" s="1" t="str">
        <f>IFERROR(VLOOKUP(San[[#This Row],[Reliability_SL1]],$AS$5:$AT$8,2,FALSE),"Error")</f>
        <v>Error</v>
      </c>
      <c r="BA701" s="1">
        <f>IFERROR(VLOOKUP(San[[#This Row],[EnvPro_SL1]],$AS$5:$AT$8,2,FALSE),"Error")</f>
        <v>2</v>
      </c>
    </row>
    <row r="702" spans="2:53">
      <c r="B702" s="133" t="s">
        <v>1014</v>
      </c>
      <c r="C702" s="171" t="s">
        <v>1649</v>
      </c>
      <c r="D702" s="171" t="s">
        <v>1609</v>
      </c>
      <c r="E702" s="171" t="s">
        <v>1011</v>
      </c>
      <c r="F702" s="172" t="s">
        <v>1601</v>
      </c>
      <c r="G702" s="173" t="s">
        <v>1989</v>
      </c>
      <c r="H702" s="50" t="s">
        <v>1783</v>
      </c>
      <c r="I702" s="50" t="s">
        <v>18</v>
      </c>
      <c r="J702" s="133" t="s">
        <v>1779</v>
      </c>
      <c r="K702" s="50" t="s">
        <v>1754</v>
      </c>
      <c r="L702" s="50" t="s">
        <v>1753</v>
      </c>
      <c r="M702" s="133" t="s">
        <v>1754</v>
      </c>
      <c r="N702" s="133" t="s">
        <v>1601</v>
      </c>
      <c r="O702" s="133" t="s">
        <v>1601</v>
      </c>
      <c r="P702" s="133" t="s">
        <v>1601</v>
      </c>
      <c r="Q702" s="133" t="s">
        <v>1755</v>
      </c>
      <c r="R702" s="142" t="s">
        <v>1601</v>
      </c>
      <c r="S702" s="174" t="s">
        <v>1601</v>
      </c>
      <c r="T702" s="175" t="s">
        <v>1754</v>
      </c>
      <c r="U702" s="133" t="s">
        <v>1756</v>
      </c>
      <c r="V702" s="133" t="s">
        <v>1754</v>
      </c>
      <c r="W702" s="133" t="str">
        <f>IF([Access_Indicator2]="Yes","No service",IF([Access_Indicator3]="Available", "Improved",IF([Access_Indicator4]="No", "Limited",IF(AND([Access_Indicator4]="yes", [Access_Indicator5]&lt;=[Access_Indicator6]),"Basic","Limited"))))</f>
        <v>Limited</v>
      </c>
      <c r="X702" s="133" t="str">
        <f>IF([Use_Indicator1]="", "Fill in data", IF([Use_Indicator1]="All", "Improved", IF([Use_Indicator1]="Some", "Basic", IF([Use_Indicator1]="No use", "No Service"))))</f>
        <v>Improved</v>
      </c>
      <c r="Y702" s="134" t="s">
        <v>1601</v>
      </c>
      <c r="Z702" s="134" t="str">
        <f>IF(S702="No data", "No Data", IF([Reliability_Indicator2]="Yes","No Service", IF(S702="Routine", "Improved", IF(S702="Unreliable", "Basic", IF(S702="No O&amp;M", "No service")))))</f>
        <v>No Data</v>
      </c>
      <c r="AA702" s="133" t="str">
        <f>IF([EnvPro_Indicator1]="", "Fill in data", IF([EnvPro_Indicator1]="Significant pollution", "No service", IF(AND([EnvPro_Indicator1]="Not polluting groundwater &amp; not untreated in river", [EnvPro_Indicator2]="No"),"Basic", IF([EnvPro_Indicator2]="Yes", "Improved"))))</f>
        <v>Basic</v>
      </c>
      <c r="AB702" s="134" t="str">
        <f t="shared" si="10"/>
        <v>Limited</v>
      </c>
      <c r="AC702" s="134" t="str">
        <f>IF(OR(San[[#This Row],[Access_SL1]]="No data",San[[#This Row],[Use_SL1]]="No data",San[[#This Row],[Reliability_SL1]]="No data",San[[#This Row],[EnvPro_SL1]]="No data"),"Incomplete", "Complete")</f>
        <v>Incomplete</v>
      </c>
      <c r="AD702" s="176" t="s">
        <v>1601</v>
      </c>
      <c r="AE702" s="176" t="s">
        <v>1601</v>
      </c>
      <c r="AF702" s="136" t="s">
        <v>1601</v>
      </c>
      <c r="AG702" s="136">
        <v>147.18369657514859</v>
      </c>
      <c r="AH702" s="136" t="s">
        <v>1601</v>
      </c>
      <c r="AW702" s="1">
        <f>IFERROR(VLOOKUP(San[[#This Row],[Access_SL1]],$AS$5:$AT$8,2,FALSE),"Error")</f>
        <v>1</v>
      </c>
      <c r="AX702" s="1">
        <f>IFERROR(VLOOKUP(San[[#This Row],[Use_SL1]],$AS$5:$AT$8,2,FALSE),"Error")</f>
        <v>3</v>
      </c>
      <c r="AY702" s="1" t="str">
        <f>IFERROR(VLOOKUP(San[[#This Row],[Use_SL2]],$AS$5:$AT$8,2,FALSE),"Error")</f>
        <v>Error</v>
      </c>
      <c r="AZ702" s="1" t="str">
        <f>IFERROR(VLOOKUP(San[[#This Row],[Reliability_SL1]],$AS$5:$AT$8,2,FALSE),"Error")</f>
        <v>Error</v>
      </c>
      <c r="BA702" s="1">
        <f>IFERROR(VLOOKUP(San[[#This Row],[EnvPro_SL1]],$AS$5:$AT$8,2,FALSE),"Error")</f>
        <v>2</v>
      </c>
    </row>
    <row r="703" spans="2:53">
      <c r="B703" s="133" t="s">
        <v>1015</v>
      </c>
      <c r="C703" s="171" t="s">
        <v>1649</v>
      </c>
      <c r="D703" s="171" t="s">
        <v>1609</v>
      </c>
      <c r="E703" s="171" t="s">
        <v>1011</v>
      </c>
      <c r="F703" s="172" t="s">
        <v>1601</v>
      </c>
      <c r="G703" s="173" t="s">
        <v>1954</v>
      </c>
      <c r="H703" s="50" t="s">
        <v>1783</v>
      </c>
      <c r="I703" s="50" t="s">
        <v>18</v>
      </c>
      <c r="J703" s="133" t="s">
        <v>1779</v>
      </c>
      <c r="K703" s="50" t="s">
        <v>1754</v>
      </c>
      <c r="L703" s="50" t="s">
        <v>1753</v>
      </c>
      <c r="M703" s="133" t="s">
        <v>1754</v>
      </c>
      <c r="N703" s="133" t="s">
        <v>1601</v>
      </c>
      <c r="O703" s="133" t="s">
        <v>1601</v>
      </c>
      <c r="P703" s="133" t="s">
        <v>1601</v>
      </c>
      <c r="Q703" s="133" t="s">
        <v>1755</v>
      </c>
      <c r="R703" s="142" t="s">
        <v>1601</v>
      </c>
      <c r="S703" s="174" t="s">
        <v>1601</v>
      </c>
      <c r="T703" s="175" t="s">
        <v>1754</v>
      </c>
      <c r="U703" s="133" t="s">
        <v>1756</v>
      </c>
      <c r="V703" s="133" t="s">
        <v>1754</v>
      </c>
      <c r="W703" s="133" t="str">
        <f>IF([Access_Indicator2]="Yes","No service",IF([Access_Indicator3]="Available", "Improved",IF([Access_Indicator4]="No", "Limited",IF(AND([Access_Indicator4]="yes", [Access_Indicator5]&lt;=[Access_Indicator6]),"Basic","Limited"))))</f>
        <v>Limited</v>
      </c>
      <c r="X703" s="133" t="str">
        <f>IF([Use_Indicator1]="", "Fill in data", IF([Use_Indicator1]="All", "Improved", IF([Use_Indicator1]="Some", "Basic", IF([Use_Indicator1]="No use", "No Service"))))</f>
        <v>Improved</v>
      </c>
      <c r="Y703" s="134" t="s">
        <v>1601</v>
      </c>
      <c r="Z703" s="134" t="str">
        <f>IF(S703="No data", "No Data", IF([Reliability_Indicator2]="Yes","No Service", IF(S703="Routine", "Improved", IF(S703="Unreliable", "Basic", IF(S703="No O&amp;M", "No service")))))</f>
        <v>No Data</v>
      </c>
      <c r="AA703" s="133" t="str">
        <f>IF([EnvPro_Indicator1]="", "Fill in data", IF([EnvPro_Indicator1]="Significant pollution", "No service", IF(AND([EnvPro_Indicator1]="Not polluting groundwater &amp; not untreated in river", [EnvPro_Indicator2]="No"),"Basic", IF([EnvPro_Indicator2]="Yes", "Improved"))))</f>
        <v>Basic</v>
      </c>
      <c r="AB703" s="134" t="str">
        <f t="shared" si="10"/>
        <v>Limited</v>
      </c>
      <c r="AC703" s="134" t="str">
        <f>IF(OR(San[[#This Row],[Access_SL1]]="No data",San[[#This Row],[Use_SL1]]="No data",San[[#This Row],[Reliability_SL1]]="No data",San[[#This Row],[EnvPro_SL1]]="No data"),"Incomplete", "Complete")</f>
        <v>Incomplete</v>
      </c>
      <c r="AD703" s="176" t="s">
        <v>1601</v>
      </c>
      <c r="AE703" s="176" t="s">
        <v>1601</v>
      </c>
      <c r="AF703" s="136" t="s">
        <v>1601</v>
      </c>
      <c r="AG703" s="136">
        <v>147.18369657514859</v>
      </c>
      <c r="AH703" s="136" t="s">
        <v>1601</v>
      </c>
      <c r="AW703" s="1">
        <f>IFERROR(VLOOKUP(San[[#This Row],[Access_SL1]],$AS$5:$AT$8,2,FALSE),"Error")</f>
        <v>1</v>
      </c>
      <c r="AX703" s="1">
        <f>IFERROR(VLOOKUP(San[[#This Row],[Use_SL1]],$AS$5:$AT$8,2,FALSE),"Error")</f>
        <v>3</v>
      </c>
      <c r="AY703" s="1" t="str">
        <f>IFERROR(VLOOKUP(San[[#This Row],[Use_SL2]],$AS$5:$AT$8,2,FALSE),"Error")</f>
        <v>Error</v>
      </c>
      <c r="AZ703" s="1" t="str">
        <f>IFERROR(VLOOKUP(San[[#This Row],[Reliability_SL1]],$AS$5:$AT$8,2,FALSE),"Error")</f>
        <v>Error</v>
      </c>
      <c r="BA703" s="1">
        <f>IFERROR(VLOOKUP(San[[#This Row],[EnvPro_SL1]],$AS$5:$AT$8,2,FALSE),"Error")</f>
        <v>2</v>
      </c>
    </row>
    <row r="704" spans="2:53">
      <c r="B704" s="133" t="s">
        <v>1016</v>
      </c>
      <c r="C704" s="171" t="s">
        <v>1649</v>
      </c>
      <c r="D704" s="171" t="s">
        <v>1609</v>
      </c>
      <c r="E704" s="171" t="s">
        <v>1011</v>
      </c>
      <c r="F704" s="172" t="s">
        <v>1601</v>
      </c>
      <c r="G704" s="173" t="s">
        <v>1953</v>
      </c>
      <c r="H704" s="50" t="s">
        <v>1783</v>
      </c>
      <c r="I704" s="50" t="s">
        <v>18</v>
      </c>
      <c r="J704" s="133" t="s">
        <v>1751</v>
      </c>
      <c r="K704" s="50" t="s">
        <v>1752</v>
      </c>
      <c r="L704" s="50" t="s">
        <v>1753</v>
      </c>
      <c r="M704" s="133" t="s">
        <v>1754</v>
      </c>
      <c r="N704" s="133" t="s">
        <v>1601</v>
      </c>
      <c r="O704" s="133" t="s">
        <v>1601</v>
      </c>
      <c r="P704" s="133" t="s">
        <v>1601</v>
      </c>
      <c r="Q704" s="133" t="s">
        <v>1755</v>
      </c>
      <c r="R704" s="142" t="s">
        <v>1601</v>
      </c>
      <c r="S704" s="174" t="s">
        <v>1601</v>
      </c>
      <c r="T704" s="175" t="s">
        <v>1601</v>
      </c>
      <c r="U704" s="133" t="s">
        <v>1756</v>
      </c>
      <c r="V704" s="133" t="s">
        <v>1754</v>
      </c>
      <c r="W704" s="133" t="str">
        <f>IF([Access_Indicator2]="Yes","No service",IF([Access_Indicator3]="Available", "Improved",IF([Access_Indicator4]="No", "Limited",IF(AND([Access_Indicator4]="yes", [Access_Indicator5]&lt;=[Access_Indicator6]),"Basic","Limited"))))</f>
        <v>No service</v>
      </c>
      <c r="X704" s="133" t="str">
        <f>IF([Use_Indicator1]="", "Fill in data", IF([Use_Indicator1]="All", "Improved", IF([Use_Indicator1]="Some", "Basic", IF([Use_Indicator1]="No use", "No Service"))))</f>
        <v>Improved</v>
      </c>
      <c r="Y704" s="134" t="s">
        <v>1601</v>
      </c>
      <c r="Z704" s="134" t="str">
        <f>IF(S704="No data", "No Data", IF([Reliability_Indicator2]="Yes","No Service", IF(S704="Routine", "Improved", IF(S704="Unreliable", "Basic", IF(S704="No O&amp;M", "No service")))))</f>
        <v>No Data</v>
      </c>
      <c r="AA704" s="133" t="str">
        <f>IF([EnvPro_Indicator1]="", "Fill in data", IF([EnvPro_Indicator1]="Significant pollution", "No service", IF(AND([EnvPro_Indicator1]="Not polluting groundwater &amp; not untreated in river", [EnvPro_Indicator2]="No"),"Basic", IF([EnvPro_Indicator2]="Yes", "Improved"))))</f>
        <v>Basic</v>
      </c>
      <c r="AB704" s="134" t="str">
        <f t="shared" si="10"/>
        <v>No Service</v>
      </c>
      <c r="AC704" s="134" t="str">
        <f>IF(OR(San[[#This Row],[Access_SL1]]="No data",San[[#This Row],[Use_SL1]]="No data",San[[#This Row],[Reliability_SL1]]="No data",San[[#This Row],[EnvPro_SL1]]="No data"),"Incomplete", "Complete")</f>
        <v>Incomplete</v>
      </c>
      <c r="AD704" s="176" t="s">
        <v>1601</v>
      </c>
      <c r="AE704" s="176" t="s">
        <v>1601</v>
      </c>
      <c r="AF704" s="136" t="s">
        <v>1601</v>
      </c>
      <c r="AG704" s="136">
        <v>80.951033116331743</v>
      </c>
      <c r="AH704" s="136" t="s">
        <v>1601</v>
      </c>
      <c r="AW704" s="1">
        <f>IFERROR(VLOOKUP(San[[#This Row],[Access_SL1]],$AS$5:$AT$8,2,FALSE),"Error")</f>
        <v>0</v>
      </c>
      <c r="AX704" s="1">
        <f>IFERROR(VLOOKUP(San[[#This Row],[Use_SL1]],$AS$5:$AT$8,2,FALSE),"Error")</f>
        <v>3</v>
      </c>
      <c r="AY704" s="1" t="str">
        <f>IFERROR(VLOOKUP(San[[#This Row],[Use_SL2]],$AS$5:$AT$8,2,FALSE),"Error")</f>
        <v>Error</v>
      </c>
      <c r="AZ704" s="1" t="str">
        <f>IFERROR(VLOOKUP(San[[#This Row],[Reliability_SL1]],$AS$5:$AT$8,2,FALSE),"Error")</f>
        <v>Error</v>
      </c>
      <c r="BA704" s="1">
        <f>IFERROR(VLOOKUP(San[[#This Row],[EnvPro_SL1]],$AS$5:$AT$8,2,FALSE),"Error")</f>
        <v>2</v>
      </c>
    </row>
    <row r="705" spans="2:53">
      <c r="B705" s="133" t="s">
        <v>1017</v>
      </c>
      <c r="C705" s="171" t="s">
        <v>1649</v>
      </c>
      <c r="D705" s="171" t="s">
        <v>1609</v>
      </c>
      <c r="E705" s="171" t="s">
        <v>1011</v>
      </c>
      <c r="F705" s="172" t="s">
        <v>1601</v>
      </c>
      <c r="G705" s="173" t="s">
        <v>2002</v>
      </c>
      <c r="H705" s="50" t="s">
        <v>1783</v>
      </c>
      <c r="I705" s="50" t="s">
        <v>18</v>
      </c>
      <c r="J705" s="133" t="s">
        <v>1751</v>
      </c>
      <c r="K705" s="50" t="s">
        <v>1752</v>
      </c>
      <c r="L705" s="50" t="s">
        <v>1753</v>
      </c>
      <c r="M705" s="133" t="s">
        <v>1754</v>
      </c>
      <c r="N705" s="133" t="s">
        <v>1601</v>
      </c>
      <c r="O705" s="133" t="s">
        <v>1601</v>
      </c>
      <c r="P705" s="133" t="s">
        <v>1601</v>
      </c>
      <c r="Q705" s="133" t="s">
        <v>1755</v>
      </c>
      <c r="R705" s="142" t="s">
        <v>1601</v>
      </c>
      <c r="S705" s="174" t="s">
        <v>1601</v>
      </c>
      <c r="T705" s="175" t="s">
        <v>1601</v>
      </c>
      <c r="U705" s="133" t="s">
        <v>1756</v>
      </c>
      <c r="V705" s="133" t="s">
        <v>1754</v>
      </c>
      <c r="W705" s="133" t="str">
        <f>IF([Access_Indicator2]="Yes","No service",IF([Access_Indicator3]="Available", "Improved",IF([Access_Indicator4]="No", "Limited",IF(AND([Access_Indicator4]="yes", [Access_Indicator5]&lt;=[Access_Indicator6]),"Basic","Limited"))))</f>
        <v>No service</v>
      </c>
      <c r="X705" s="133" t="str">
        <f>IF([Use_Indicator1]="", "Fill in data", IF([Use_Indicator1]="All", "Improved", IF([Use_Indicator1]="Some", "Basic", IF([Use_Indicator1]="No use", "No Service"))))</f>
        <v>Improved</v>
      </c>
      <c r="Y705" s="134" t="s">
        <v>1601</v>
      </c>
      <c r="Z705" s="134" t="str">
        <f>IF(S705="No data", "No Data", IF([Reliability_Indicator2]="Yes","No Service", IF(S705="Routine", "Improved", IF(S705="Unreliable", "Basic", IF(S705="No O&amp;M", "No service")))))</f>
        <v>No Data</v>
      </c>
      <c r="AA705" s="133" t="str">
        <f>IF([EnvPro_Indicator1]="", "Fill in data", IF([EnvPro_Indicator1]="Significant pollution", "No service", IF(AND([EnvPro_Indicator1]="Not polluting groundwater &amp; not untreated in river", [EnvPro_Indicator2]="No"),"Basic", IF([EnvPro_Indicator2]="Yes", "Improved"))))</f>
        <v>Basic</v>
      </c>
      <c r="AB705" s="134" t="str">
        <f t="shared" si="10"/>
        <v>No Service</v>
      </c>
      <c r="AC705" s="134" t="str">
        <f>IF(OR(San[[#This Row],[Access_SL1]]="No data",San[[#This Row],[Use_SL1]]="No data",San[[#This Row],[Reliability_SL1]]="No data",San[[#This Row],[EnvPro_SL1]]="No data"),"Incomplete", "Complete")</f>
        <v>Incomplete</v>
      </c>
      <c r="AD705" s="176" t="s">
        <v>1601</v>
      </c>
      <c r="AE705" s="176" t="s">
        <v>1601</v>
      </c>
      <c r="AF705" s="136" t="s">
        <v>1601</v>
      </c>
      <c r="AG705" s="136">
        <v>47.8347013869233</v>
      </c>
      <c r="AH705" s="136" t="s">
        <v>1601</v>
      </c>
      <c r="AW705" s="1">
        <f>IFERROR(VLOOKUP(San[[#This Row],[Access_SL1]],$AS$5:$AT$8,2,FALSE),"Error")</f>
        <v>0</v>
      </c>
      <c r="AX705" s="1">
        <f>IFERROR(VLOOKUP(San[[#This Row],[Use_SL1]],$AS$5:$AT$8,2,FALSE),"Error")</f>
        <v>3</v>
      </c>
      <c r="AY705" s="1" t="str">
        <f>IFERROR(VLOOKUP(San[[#This Row],[Use_SL2]],$AS$5:$AT$8,2,FALSE),"Error")</f>
        <v>Error</v>
      </c>
      <c r="AZ705" s="1" t="str">
        <f>IFERROR(VLOOKUP(San[[#This Row],[Reliability_SL1]],$AS$5:$AT$8,2,FALSE),"Error")</f>
        <v>Error</v>
      </c>
      <c r="BA705" s="1">
        <f>IFERROR(VLOOKUP(San[[#This Row],[EnvPro_SL1]],$AS$5:$AT$8,2,FALSE),"Error")</f>
        <v>2</v>
      </c>
    </row>
    <row r="706" spans="2:53">
      <c r="B706" s="133" t="s">
        <v>1018</v>
      </c>
      <c r="C706" s="171" t="s">
        <v>1649</v>
      </c>
      <c r="D706" s="171" t="s">
        <v>1609</v>
      </c>
      <c r="E706" s="171" t="s">
        <v>1011</v>
      </c>
      <c r="F706" s="172" t="s">
        <v>1601</v>
      </c>
      <c r="G706" s="173" t="s">
        <v>1946</v>
      </c>
      <c r="H706" s="50" t="s">
        <v>1783</v>
      </c>
      <c r="I706" s="50" t="s">
        <v>18</v>
      </c>
      <c r="J706" s="133" t="s">
        <v>1751</v>
      </c>
      <c r="K706" s="50" t="s">
        <v>1752</v>
      </c>
      <c r="L706" s="50" t="s">
        <v>1753</v>
      </c>
      <c r="M706" s="133" t="s">
        <v>1754</v>
      </c>
      <c r="N706" s="133" t="s">
        <v>1601</v>
      </c>
      <c r="O706" s="133" t="s">
        <v>1601</v>
      </c>
      <c r="P706" s="133" t="s">
        <v>1601</v>
      </c>
      <c r="Q706" s="133" t="s">
        <v>1755</v>
      </c>
      <c r="R706" s="142" t="s">
        <v>1601</v>
      </c>
      <c r="S706" s="174" t="s">
        <v>1601</v>
      </c>
      <c r="T706" s="175" t="s">
        <v>1601</v>
      </c>
      <c r="U706" s="133" t="s">
        <v>1756</v>
      </c>
      <c r="V706" s="133" t="s">
        <v>1754</v>
      </c>
      <c r="W706" s="133" t="str">
        <f>IF([Access_Indicator2]="Yes","No service",IF([Access_Indicator3]="Available", "Improved",IF([Access_Indicator4]="No", "Limited",IF(AND([Access_Indicator4]="yes", [Access_Indicator5]&lt;=[Access_Indicator6]),"Basic","Limited"))))</f>
        <v>No service</v>
      </c>
      <c r="X706" s="133" t="str">
        <f>IF([Use_Indicator1]="", "Fill in data", IF([Use_Indicator1]="All", "Improved", IF([Use_Indicator1]="Some", "Basic", IF([Use_Indicator1]="No use", "No Service"))))</f>
        <v>Improved</v>
      </c>
      <c r="Y706" s="134" t="s">
        <v>1601</v>
      </c>
      <c r="Z706" s="134" t="str">
        <f>IF(S706="No data", "No Data", IF([Reliability_Indicator2]="Yes","No Service", IF(S706="Routine", "Improved", IF(S706="Unreliable", "Basic", IF(S706="No O&amp;M", "No service")))))</f>
        <v>No Data</v>
      </c>
      <c r="AA706" s="133" t="str">
        <f>IF([EnvPro_Indicator1]="", "Fill in data", IF([EnvPro_Indicator1]="Significant pollution", "No service", IF(AND([EnvPro_Indicator1]="Not polluting groundwater &amp; not untreated in river", [EnvPro_Indicator2]="No"),"Basic", IF([EnvPro_Indicator2]="Yes", "Improved"))))</f>
        <v>Basic</v>
      </c>
      <c r="AB706" s="134" t="str">
        <f t="shared" si="10"/>
        <v>No Service</v>
      </c>
      <c r="AC706" s="134" t="str">
        <f>IF(OR(San[[#This Row],[Access_SL1]]="No data",San[[#This Row],[Use_SL1]]="No data",San[[#This Row],[Reliability_SL1]]="No data",San[[#This Row],[EnvPro_SL1]]="No data"),"Incomplete", "Complete")</f>
        <v>Incomplete</v>
      </c>
      <c r="AD706" s="176" t="s">
        <v>1601</v>
      </c>
      <c r="AE706" s="176" t="s">
        <v>1601</v>
      </c>
      <c r="AF706" s="136" t="s">
        <v>1601</v>
      </c>
      <c r="AG706" s="136">
        <v>77.271440701952997</v>
      </c>
      <c r="AH706" s="136" t="s">
        <v>1601</v>
      </c>
      <c r="AW706" s="1">
        <f>IFERROR(VLOOKUP(San[[#This Row],[Access_SL1]],$AS$5:$AT$8,2,FALSE),"Error")</f>
        <v>0</v>
      </c>
      <c r="AX706" s="1">
        <f>IFERROR(VLOOKUP(San[[#This Row],[Use_SL1]],$AS$5:$AT$8,2,FALSE),"Error")</f>
        <v>3</v>
      </c>
      <c r="AY706" s="1" t="str">
        <f>IFERROR(VLOOKUP(San[[#This Row],[Use_SL2]],$AS$5:$AT$8,2,FALSE),"Error")</f>
        <v>Error</v>
      </c>
      <c r="AZ706" s="1" t="str">
        <f>IFERROR(VLOOKUP(San[[#This Row],[Reliability_SL1]],$AS$5:$AT$8,2,FALSE),"Error")</f>
        <v>Error</v>
      </c>
      <c r="BA706" s="1">
        <f>IFERROR(VLOOKUP(San[[#This Row],[EnvPro_SL1]],$AS$5:$AT$8,2,FALSE),"Error")</f>
        <v>2</v>
      </c>
    </row>
    <row r="707" spans="2:53">
      <c r="B707" s="133" t="s">
        <v>1019</v>
      </c>
      <c r="C707" s="171" t="s">
        <v>1649</v>
      </c>
      <c r="D707" s="171" t="s">
        <v>1609</v>
      </c>
      <c r="E707" s="171" t="s">
        <v>1011</v>
      </c>
      <c r="F707" s="172" t="s">
        <v>1601</v>
      </c>
      <c r="G707" s="173" t="s">
        <v>1947</v>
      </c>
      <c r="H707" s="50" t="s">
        <v>1783</v>
      </c>
      <c r="I707" s="50" t="s">
        <v>18</v>
      </c>
      <c r="J707" s="133" t="s">
        <v>1779</v>
      </c>
      <c r="K707" s="50" t="s">
        <v>1754</v>
      </c>
      <c r="L707" s="50" t="s">
        <v>1753</v>
      </c>
      <c r="M707" s="133" t="s">
        <v>1754</v>
      </c>
      <c r="N707" s="133" t="s">
        <v>1601</v>
      </c>
      <c r="O707" s="133" t="s">
        <v>1601</v>
      </c>
      <c r="P707" s="133" t="s">
        <v>1601</v>
      </c>
      <c r="Q707" s="133" t="s">
        <v>1755</v>
      </c>
      <c r="R707" s="142" t="s">
        <v>1601</v>
      </c>
      <c r="S707" s="174" t="s">
        <v>1601</v>
      </c>
      <c r="T707" s="175" t="s">
        <v>1754</v>
      </c>
      <c r="U707" s="133" t="s">
        <v>1756</v>
      </c>
      <c r="V707" s="133" t="s">
        <v>1754</v>
      </c>
      <c r="W707" s="133" t="str">
        <f>IF([Access_Indicator2]="Yes","No service",IF([Access_Indicator3]="Available", "Improved",IF([Access_Indicator4]="No", "Limited",IF(AND([Access_Indicator4]="yes", [Access_Indicator5]&lt;=[Access_Indicator6]),"Basic","Limited"))))</f>
        <v>Limited</v>
      </c>
      <c r="X707" s="133" t="str">
        <f>IF([Use_Indicator1]="", "Fill in data", IF([Use_Indicator1]="All", "Improved", IF([Use_Indicator1]="Some", "Basic", IF([Use_Indicator1]="No use", "No Service"))))</f>
        <v>Improved</v>
      </c>
      <c r="Y707" s="134" t="s">
        <v>1601</v>
      </c>
      <c r="Z707" s="134" t="str">
        <f>IF(S707="No data", "No Data", IF([Reliability_Indicator2]="Yes","No Service", IF(S707="Routine", "Improved", IF(S707="Unreliable", "Basic", IF(S707="No O&amp;M", "No service")))))</f>
        <v>No Data</v>
      </c>
      <c r="AA707" s="133" t="str">
        <f>IF([EnvPro_Indicator1]="", "Fill in data", IF([EnvPro_Indicator1]="Significant pollution", "No service", IF(AND([EnvPro_Indicator1]="Not polluting groundwater &amp; not untreated in river", [EnvPro_Indicator2]="No"),"Basic", IF([EnvPro_Indicator2]="Yes", "Improved"))))</f>
        <v>Basic</v>
      </c>
      <c r="AB707" s="134" t="str">
        <f t="shared" si="10"/>
        <v>Limited</v>
      </c>
      <c r="AC707" s="134" t="str">
        <f>IF(OR(San[[#This Row],[Access_SL1]]="No data",San[[#This Row],[Use_SL1]]="No data",San[[#This Row],[Reliability_SL1]]="No data",San[[#This Row],[EnvPro_SL1]]="No data"),"Incomplete", "Complete")</f>
        <v>Incomplete</v>
      </c>
      <c r="AD707" s="176" t="s">
        <v>1601</v>
      </c>
      <c r="AE707" s="176" t="s">
        <v>1601</v>
      </c>
      <c r="AF707" s="136" t="s">
        <v>1601</v>
      </c>
      <c r="AG707" s="136">
        <v>141.66430795358053</v>
      </c>
      <c r="AH707" s="136" t="s">
        <v>1601</v>
      </c>
      <c r="AW707" s="1">
        <f>IFERROR(VLOOKUP(San[[#This Row],[Access_SL1]],$AS$5:$AT$8,2,FALSE),"Error")</f>
        <v>1</v>
      </c>
      <c r="AX707" s="1">
        <f>IFERROR(VLOOKUP(San[[#This Row],[Use_SL1]],$AS$5:$AT$8,2,FALSE),"Error")</f>
        <v>3</v>
      </c>
      <c r="AY707" s="1" t="str">
        <f>IFERROR(VLOOKUP(San[[#This Row],[Use_SL2]],$AS$5:$AT$8,2,FALSE),"Error")</f>
        <v>Error</v>
      </c>
      <c r="AZ707" s="1" t="str">
        <f>IFERROR(VLOOKUP(San[[#This Row],[Reliability_SL1]],$AS$5:$AT$8,2,FALSE),"Error")</f>
        <v>Error</v>
      </c>
      <c r="BA707" s="1">
        <f>IFERROR(VLOOKUP(San[[#This Row],[EnvPro_SL1]],$AS$5:$AT$8,2,FALSE),"Error")</f>
        <v>2</v>
      </c>
    </row>
    <row r="708" spans="2:53">
      <c r="B708" s="133" t="s">
        <v>1020</v>
      </c>
      <c r="C708" s="171" t="s">
        <v>1649</v>
      </c>
      <c r="D708" s="171" t="s">
        <v>1609</v>
      </c>
      <c r="E708" s="171" t="s">
        <v>1011</v>
      </c>
      <c r="F708" s="172" t="s">
        <v>1601</v>
      </c>
      <c r="G708" s="173" t="s">
        <v>1974</v>
      </c>
      <c r="H708" s="50" t="s">
        <v>1786</v>
      </c>
      <c r="I708" s="50" t="s">
        <v>18</v>
      </c>
      <c r="J708" s="133" t="s">
        <v>1773</v>
      </c>
      <c r="K708" s="50" t="s">
        <v>1754</v>
      </c>
      <c r="L708" s="50" t="s">
        <v>1753</v>
      </c>
      <c r="M708" s="133" t="s">
        <v>1754</v>
      </c>
      <c r="N708" s="133" t="s">
        <v>1601</v>
      </c>
      <c r="O708" s="133" t="s">
        <v>1601</v>
      </c>
      <c r="P708" s="133" t="s">
        <v>1601</v>
      </c>
      <c r="Q708" s="133" t="s">
        <v>1755</v>
      </c>
      <c r="R708" s="142" t="s">
        <v>1601</v>
      </c>
      <c r="S708" s="174" t="s">
        <v>1601</v>
      </c>
      <c r="T708" s="175" t="s">
        <v>1601</v>
      </c>
      <c r="U708" s="133" t="s">
        <v>1756</v>
      </c>
      <c r="V708" s="133" t="s">
        <v>1754</v>
      </c>
      <c r="W708" s="133" t="str">
        <f>IF([Access_Indicator2]="Yes","No service",IF([Access_Indicator3]="Available", "Improved",IF([Access_Indicator4]="No", "Limited",IF(AND([Access_Indicator4]="yes", [Access_Indicator5]&lt;=[Access_Indicator6]),"Basic","Limited"))))</f>
        <v>Limited</v>
      </c>
      <c r="X708" s="133" t="str">
        <f>IF([Use_Indicator1]="", "Fill in data", IF([Use_Indicator1]="All", "Improved", IF([Use_Indicator1]="Some", "Basic", IF([Use_Indicator1]="No use", "No Service"))))</f>
        <v>Improved</v>
      </c>
      <c r="Y708" s="134" t="s">
        <v>1601</v>
      </c>
      <c r="Z708" s="134" t="str">
        <f>IF(S708="No data", "No Data", IF([Reliability_Indicator2]="Yes","No Service", IF(S708="Routine", "Improved", IF(S708="Unreliable", "Basic", IF(S708="No O&amp;M", "No service")))))</f>
        <v>No Data</v>
      </c>
      <c r="AA708" s="133" t="str">
        <f>IF([EnvPro_Indicator1]="", "Fill in data", IF([EnvPro_Indicator1]="Significant pollution", "No service", IF(AND([EnvPro_Indicator1]="Not polluting groundwater &amp; not untreated in river", [EnvPro_Indicator2]="No"),"Basic", IF([EnvPro_Indicator2]="Yes", "Improved"))))</f>
        <v>Basic</v>
      </c>
      <c r="AB708" s="134" t="str">
        <f t="shared" si="10"/>
        <v>Limited</v>
      </c>
      <c r="AC708" s="134" t="str">
        <f>IF(OR(San[[#This Row],[Access_SL1]]="No data",San[[#This Row],[Use_SL1]]="No data",San[[#This Row],[Reliability_SL1]]="No data",San[[#This Row],[EnvPro_SL1]]="No data"),"Incomplete", "Complete")</f>
        <v>Incomplete</v>
      </c>
      <c r="AD708" s="176" t="s">
        <v>1601</v>
      </c>
      <c r="AE708" s="176" t="s">
        <v>1601</v>
      </c>
      <c r="AF708" s="136" t="s">
        <v>1601</v>
      </c>
      <c r="AG708" s="136">
        <v>51.51429380130201</v>
      </c>
      <c r="AH708" s="136" t="s">
        <v>1601</v>
      </c>
      <c r="AW708" s="1">
        <f>IFERROR(VLOOKUP(San[[#This Row],[Access_SL1]],$AS$5:$AT$8,2,FALSE),"Error")</f>
        <v>1</v>
      </c>
      <c r="AX708" s="1">
        <f>IFERROR(VLOOKUP(San[[#This Row],[Use_SL1]],$AS$5:$AT$8,2,FALSE),"Error")</f>
        <v>3</v>
      </c>
      <c r="AY708" s="1" t="str">
        <f>IFERROR(VLOOKUP(San[[#This Row],[Use_SL2]],$AS$5:$AT$8,2,FALSE),"Error")</f>
        <v>Error</v>
      </c>
      <c r="AZ708" s="1" t="str">
        <f>IFERROR(VLOOKUP(San[[#This Row],[Reliability_SL1]],$AS$5:$AT$8,2,FALSE),"Error")</f>
        <v>Error</v>
      </c>
      <c r="BA708" s="1">
        <f>IFERROR(VLOOKUP(San[[#This Row],[EnvPro_SL1]],$AS$5:$AT$8,2,FALSE),"Error")</f>
        <v>2</v>
      </c>
    </row>
    <row r="709" spans="2:53">
      <c r="B709" s="133" t="s">
        <v>1021</v>
      </c>
      <c r="C709" s="171" t="s">
        <v>1649</v>
      </c>
      <c r="D709" s="171" t="s">
        <v>1609</v>
      </c>
      <c r="E709" s="171" t="s">
        <v>1011</v>
      </c>
      <c r="F709" s="172" t="s">
        <v>1601</v>
      </c>
      <c r="G709" s="173" t="s">
        <v>2037</v>
      </c>
      <c r="H709" s="50" t="s">
        <v>1783</v>
      </c>
      <c r="I709" s="50" t="s">
        <v>18</v>
      </c>
      <c r="J709" s="133" t="s">
        <v>1751</v>
      </c>
      <c r="K709" s="50" t="s">
        <v>1752</v>
      </c>
      <c r="L709" s="50" t="s">
        <v>1753</v>
      </c>
      <c r="M709" s="133" t="s">
        <v>1754</v>
      </c>
      <c r="N709" s="133" t="s">
        <v>1601</v>
      </c>
      <c r="O709" s="133" t="s">
        <v>1601</v>
      </c>
      <c r="P709" s="133" t="s">
        <v>1601</v>
      </c>
      <c r="Q709" s="133" t="s">
        <v>1755</v>
      </c>
      <c r="R709" s="142" t="s">
        <v>1601</v>
      </c>
      <c r="S709" s="174" t="s">
        <v>1601</v>
      </c>
      <c r="T709" s="175" t="s">
        <v>1601</v>
      </c>
      <c r="U709" s="133" t="s">
        <v>1756</v>
      </c>
      <c r="V709" s="133" t="s">
        <v>1754</v>
      </c>
      <c r="W709" s="133" t="str">
        <f>IF([Access_Indicator2]="Yes","No service",IF([Access_Indicator3]="Available", "Improved",IF([Access_Indicator4]="No", "Limited",IF(AND([Access_Indicator4]="yes", [Access_Indicator5]&lt;=[Access_Indicator6]),"Basic","Limited"))))</f>
        <v>No service</v>
      </c>
      <c r="X709" s="133" t="str">
        <f>IF([Use_Indicator1]="", "Fill in data", IF([Use_Indicator1]="All", "Improved", IF([Use_Indicator1]="Some", "Basic", IF([Use_Indicator1]="No use", "No Service"))))</f>
        <v>Improved</v>
      </c>
      <c r="Y709" s="134" t="s">
        <v>1601</v>
      </c>
      <c r="Z709" s="134" t="str">
        <f>IF(S709="No data", "No Data", IF([Reliability_Indicator2]="Yes","No Service", IF(S709="Routine", "Improved", IF(S709="Unreliable", "Basic", IF(S709="No O&amp;M", "No service")))))</f>
        <v>No Data</v>
      </c>
      <c r="AA709" s="133" t="str">
        <f>IF([EnvPro_Indicator1]="", "Fill in data", IF([EnvPro_Indicator1]="Significant pollution", "No service", IF(AND([EnvPro_Indicator1]="Not polluting groundwater &amp; not untreated in river", [EnvPro_Indicator2]="No"),"Basic", IF([EnvPro_Indicator2]="Yes", "Improved"))))</f>
        <v>Basic</v>
      </c>
      <c r="AB709" s="134" t="str">
        <f t="shared" ref="AB709:AB772" si="11">VLOOKUP(MIN(AW709:BA709),$AR$5:$AS$8,2,FALSE)</f>
        <v>No Service</v>
      </c>
      <c r="AC709" s="134" t="str">
        <f>IF(OR(San[[#This Row],[Access_SL1]]="No data",San[[#This Row],[Use_SL1]]="No data",San[[#This Row],[Reliability_SL1]]="No data",San[[#This Row],[EnvPro_SL1]]="No data"),"Incomplete", "Complete")</f>
        <v>Incomplete</v>
      </c>
      <c r="AD709" s="176" t="s">
        <v>1601</v>
      </c>
      <c r="AE709" s="176" t="s">
        <v>1601</v>
      </c>
      <c r="AF709" s="136" t="s">
        <v>1601</v>
      </c>
      <c r="AG709" s="136">
        <v>77.271440701953026</v>
      </c>
      <c r="AH709" s="136" t="s">
        <v>1601</v>
      </c>
      <c r="AW709" s="1">
        <f>IFERROR(VLOOKUP(San[[#This Row],[Access_SL1]],$AS$5:$AT$8,2,FALSE),"Error")</f>
        <v>0</v>
      </c>
      <c r="AX709" s="1">
        <f>IFERROR(VLOOKUP(San[[#This Row],[Use_SL1]],$AS$5:$AT$8,2,FALSE),"Error")</f>
        <v>3</v>
      </c>
      <c r="AY709" s="1" t="str">
        <f>IFERROR(VLOOKUP(San[[#This Row],[Use_SL2]],$AS$5:$AT$8,2,FALSE),"Error")</f>
        <v>Error</v>
      </c>
      <c r="AZ709" s="1" t="str">
        <f>IFERROR(VLOOKUP(San[[#This Row],[Reliability_SL1]],$AS$5:$AT$8,2,FALSE),"Error")</f>
        <v>Error</v>
      </c>
      <c r="BA709" s="1">
        <f>IFERROR(VLOOKUP(San[[#This Row],[EnvPro_SL1]],$AS$5:$AT$8,2,FALSE),"Error")</f>
        <v>2</v>
      </c>
    </row>
    <row r="710" spans="2:53">
      <c r="B710" s="133" t="s">
        <v>1022</v>
      </c>
      <c r="C710" s="171" t="s">
        <v>1649</v>
      </c>
      <c r="D710" s="171" t="s">
        <v>1609</v>
      </c>
      <c r="E710" s="171" t="s">
        <v>1011</v>
      </c>
      <c r="F710" s="172" t="s">
        <v>1601</v>
      </c>
      <c r="G710" s="173" t="s">
        <v>1973</v>
      </c>
      <c r="H710" s="50" t="s">
        <v>1783</v>
      </c>
      <c r="I710" s="50" t="s">
        <v>18</v>
      </c>
      <c r="J710" s="133" t="s">
        <v>1773</v>
      </c>
      <c r="K710" s="50" t="s">
        <v>1754</v>
      </c>
      <c r="L710" s="50" t="s">
        <v>1753</v>
      </c>
      <c r="M710" s="133" t="s">
        <v>1754</v>
      </c>
      <c r="N710" s="133" t="s">
        <v>1601</v>
      </c>
      <c r="O710" s="133" t="s">
        <v>1601</v>
      </c>
      <c r="P710" s="133" t="s">
        <v>1601</v>
      </c>
      <c r="Q710" s="133" t="s">
        <v>1755</v>
      </c>
      <c r="R710" s="142" t="s">
        <v>1601</v>
      </c>
      <c r="S710" s="174" t="s">
        <v>1601</v>
      </c>
      <c r="T710" s="175" t="s">
        <v>1601</v>
      </c>
      <c r="U710" s="133" t="s">
        <v>1756</v>
      </c>
      <c r="V710" s="133" t="s">
        <v>1754</v>
      </c>
      <c r="W710" s="133" t="str">
        <f>IF([Access_Indicator2]="Yes","No service",IF([Access_Indicator3]="Available", "Improved",IF([Access_Indicator4]="No", "Limited",IF(AND([Access_Indicator4]="yes", [Access_Indicator5]&lt;=[Access_Indicator6]),"Basic","Limited"))))</f>
        <v>Limited</v>
      </c>
      <c r="X710" s="133" t="str">
        <f>IF([Use_Indicator1]="", "Fill in data", IF([Use_Indicator1]="All", "Improved", IF([Use_Indicator1]="Some", "Basic", IF([Use_Indicator1]="No use", "No Service"))))</f>
        <v>Improved</v>
      </c>
      <c r="Y710" s="134" t="s">
        <v>1601</v>
      </c>
      <c r="Z710" s="134" t="str">
        <f>IF(S710="No data", "No Data", IF([Reliability_Indicator2]="Yes","No Service", IF(S710="Routine", "Improved", IF(S710="Unreliable", "Basic", IF(S710="No O&amp;M", "No service")))))</f>
        <v>No Data</v>
      </c>
      <c r="AA710" s="133" t="str">
        <f>IF([EnvPro_Indicator1]="", "Fill in data", IF([EnvPro_Indicator1]="Significant pollution", "No service", IF(AND([EnvPro_Indicator1]="Not polluting groundwater &amp; not untreated in river", [EnvPro_Indicator2]="No"),"Basic", IF([EnvPro_Indicator2]="Yes", "Improved"))))</f>
        <v>Basic</v>
      </c>
      <c r="AB710" s="134" t="str">
        <f t="shared" si="11"/>
        <v>Limited</v>
      </c>
      <c r="AC710" s="134" t="str">
        <f>IF(OR(San[[#This Row],[Access_SL1]]="No data",San[[#This Row],[Use_SL1]]="No data",San[[#This Row],[Reliability_SL1]]="No data",San[[#This Row],[EnvPro_SL1]]="No data"),"Incomplete", "Complete")</f>
        <v>Incomplete</v>
      </c>
      <c r="AD710" s="176" t="s">
        <v>1601</v>
      </c>
      <c r="AE710" s="176" t="s">
        <v>1601</v>
      </c>
      <c r="AF710" s="136" t="s">
        <v>1601</v>
      </c>
      <c r="AG710" s="136">
        <v>36.795924143787147</v>
      </c>
      <c r="AH710" s="136" t="s">
        <v>1601</v>
      </c>
      <c r="AW710" s="1">
        <f>IFERROR(VLOOKUP(San[[#This Row],[Access_SL1]],$AS$5:$AT$8,2,FALSE),"Error")</f>
        <v>1</v>
      </c>
      <c r="AX710" s="1">
        <f>IFERROR(VLOOKUP(San[[#This Row],[Use_SL1]],$AS$5:$AT$8,2,FALSE),"Error")</f>
        <v>3</v>
      </c>
      <c r="AY710" s="1" t="str">
        <f>IFERROR(VLOOKUP(San[[#This Row],[Use_SL2]],$AS$5:$AT$8,2,FALSE),"Error")</f>
        <v>Error</v>
      </c>
      <c r="AZ710" s="1" t="str">
        <f>IFERROR(VLOOKUP(San[[#This Row],[Reliability_SL1]],$AS$5:$AT$8,2,FALSE),"Error")</f>
        <v>Error</v>
      </c>
      <c r="BA710" s="1">
        <f>IFERROR(VLOOKUP(San[[#This Row],[EnvPro_SL1]],$AS$5:$AT$8,2,FALSE),"Error")</f>
        <v>2</v>
      </c>
    </row>
    <row r="711" spans="2:53">
      <c r="B711" s="133" t="s">
        <v>1023</v>
      </c>
      <c r="C711" s="171" t="s">
        <v>1649</v>
      </c>
      <c r="D711" s="171" t="s">
        <v>1609</v>
      </c>
      <c r="E711" s="171" t="s">
        <v>1011</v>
      </c>
      <c r="F711" s="172" t="s">
        <v>1601</v>
      </c>
      <c r="G711" s="173" t="s">
        <v>2012</v>
      </c>
      <c r="H711" s="50" t="s">
        <v>1783</v>
      </c>
      <c r="I711" s="50" t="s">
        <v>18</v>
      </c>
      <c r="J711" s="133" t="s">
        <v>1779</v>
      </c>
      <c r="K711" s="50" t="s">
        <v>1754</v>
      </c>
      <c r="L711" s="50" t="s">
        <v>1753</v>
      </c>
      <c r="M711" s="133" t="s">
        <v>1754</v>
      </c>
      <c r="N711" s="133" t="s">
        <v>1601</v>
      </c>
      <c r="O711" s="133" t="s">
        <v>1601</v>
      </c>
      <c r="P711" s="133" t="s">
        <v>1601</v>
      </c>
      <c r="Q711" s="133" t="s">
        <v>1755</v>
      </c>
      <c r="R711" s="142" t="s">
        <v>1601</v>
      </c>
      <c r="S711" s="174" t="s">
        <v>1601</v>
      </c>
      <c r="T711" s="175" t="s">
        <v>1754</v>
      </c>
      <c r="U711" s="133" t="s">
        <v>1756</v>
      </c>
      <c r="V711" s="133" t="s">
        <v>1754</v>
      </c>
      <c r="W711" s="133" t="str">
        <f>IF([Access_Indicator2]="Yes","No service",IF([Access_Indicator3]="Available", "Improved",IF([Access_Indicator4]="No", "Limited",IF(AND([Access_Indicator4]="yes", [Access_Indicator5]&lt;=[Access_Indicator6]),"Basic","Limited"))))</f>
        <v>Limited</v>
      </c>
      <c r="X711" s="133" t="str">
        <f>IF([Use_Indicator1]="", "Fill in data", IF([Use_Indicator1]="All", "Improved", IF([Use_Indicator1]="Some", "Basic", IF([Use_Indicator1]="No use", "No Service"))))</f>
        <v>Improved</v>
      </c>
      <c r="Y711" s="134" t="s">
        <v>1601</v>
      </c>
      <c r="Z711" s="134" t="str">
        <f>IF(S711="No data", "No Data", IF([Reliability_Indicator2]="Yes","No Service", IF(S711="Routine", "Improved", IF(S711="Unreliable", "Basic", IF(S711="No O&amp;M", "No service")))))</f>
        <v>No Data</v>
      </c>
      <c r="AA711" s="133" t="str">
        <f>IF([EnvPro_Indicator1]="", "Fill in data", IF([EnvPro_Indicator1]="Significant pollution", "No service", IF(AND([EnvPro_Indicator1]="Not polluting groundwater &amp; not untreated in river", [EnvPro_Indicator2]="No"),"Basic", IF([EnvPro_Indicator2]="Yes", "Improved"))))</f>
        <v>Basic</v>
      </c>
      <c r="AB711" s="134" t="str">
        <f t="shared" si="11"/>
        <v>Limited</v>
      </c>
      <c r="AC711" s="134" t="str">
        <f>IF(OR(San[[#This Row],[Access_SL1]]="No data",San[[#This Row],[Use_SL1]]="No data",San[[#This Row],[Reliability_SL1]]="No data",San[[#This Row],[EnvPro_SL1]]="No data"),"Incomplete", "Complete")</f>
        <v>Incomplete</v>
      </c>
      <c r="AD711" s="176" t="s">
        <v>1601</v>
      </c>
      <c r="AE711" s="176" t="s">
        <v>1601</v>
      </c>
      <c r="AF711" s="136" t="s">
        <v>1601</v>
      </c>
      <c r="AG711" s="136">
        <v>73.591848287574294</v>
      </c>
      <c r="AH711" s="136" t="s">
        <v>1601</v>
      </c>
      <c r="AW711" s="1">
        <f>IFERROR(VLOOKUP(San[[#This Row],[Access_SL1]],$AS$5:$AT$8,2,FALSE),"Error")</f>
        <v>1</v>
      </c>
      <c r="AX711" s="1">
        <f>IFERROR(VLOOKUP(San[[#This Row],[Use_SL1]],$AS$5:$AT$8,2,FALSE),"Error")</f>
        <v>3</v>
      </c>
      <c r="AY711" s="1" t="str">
        <f>IFERROR(VLOOKUP(San[[#This Row],[Use_SL2]],$AS$5:$AT$8,2,FALSE),"Error")</f>
        <v>Error</v>
      </c>
      <c r="AZ711" s="1" t="str">
        <f>IFERROR(VLOOKUP(San[[#This Row],[Reliability_SL1]],$AS$5:$AT$8,2,FALSE),"Error")</f>
        <v>Error</v>
      </c>
      <c r="BA711" s="1">
        <f>IFERROR(VLOOKUP(San[[#This Row],[EnvPro_SL1]],$AS$5:$AT$8,2,FALSE),"Error")</f>
        <v>2</v>
      </c>
    </row>
    <row r="712" spans="2:53">
      <c r="B712" s="133" t="s">
        <v>1024</v>
      </c>
      <c r="C712" s="171" t="s">
        <v>1649</v>
      </c>
      <c r="D712" s="171" t="s">
        <v>1609</v>
      </c>
      <c r="E712" s="171" t="s">
        <v>1011</v>
      </c>
      <c r="F712" s="172" t="s">
        <v>1601</v>
      </c>
      <c r="G712" s="173" t="s">
        <v>2045</v>
      </c>
      <c r="H712" s="50" t="s">
        <v>1786</v>
      </c>
      <c r="I712" s="50" t="s">
        <v>18</v>
      </c>
      <c r="J712" s="133" t="s">
        <v>1779</v>
      </c>
      <c r="K712" s="50" t="s">
        <v>1754</v>
      </c>
      <c r="L712" s="50" t="s">
        <v>1753</v>
      </c>
      <c r="M712" s="133" t="s">
        <v>1754</v>
      </c>
      <c r="N712" s="133" t="s">
        <v>1601</v>
      </c>
      <c r="O712" s="133" t="s">
        <v>1601</v>
      </c>
      <c r="P712" s="133" t="s">
        <v>1601</v>
      </c>
      <c r="Q712" s="133" t="s">
        <v>1755</v>
      </c>
      <c r="R712" s="142" t="s">
        <v>1601</v>
      </c>
      <c r="S712" s="174" t="s">
        <v>1601</v>
      </c>
      <c r="T712" s="175" t="s">
        <v>1754</v>
      </c>
      <c r="U712" s="133" t="s">
        <v>1756</v>
      </c>
      <c r="V712" s="133" t="s">
        <v>1754</v>
      </c>
      <c r="W712" s="133" t="str">
        <f>IF([Access_Indicator2]="Yes","No service",IF([Access_Indicator3]="Available", "Improved",IF([Access_Indicator4]="No", "Limited",IF(AND([Access_Indicator4]="yes", [Access_Indicator5]&lt;=[Access_Indicator6]),"Basic","Limited"))))</f>
        <v>Limited</v>
      </c>
      <c r="X712" s="133" t="str">
        <f>IF([Use_Indicator1]="", "Fill in data", IF([Use_Indicator1]="All", "Improved", IF([Use_Indicator1]="Some", "Basic", IF([Use_Indicator1]="No use", "No Service"))))</f>
        <v>Improved</v>
      </c>
      <c r="Y712" s="134" t="s">
        <v>1601</v>
      </c>
      <c r="Z712" s="134" t="str">
        <f>IF(S712="No data", "No Data", IF([Reliability_Indicator2]="Yes","No Service", IF(S712="Routine", "Improved", IF(S712="Unreliable", "Basic", IF(S712="No O&amp;M", "No service")))))</f>
        <v>No Data</v>
      </c>
      <c r="AA712" s="133" t="str">
        <f>IF([EnvPro_Indicator1]="", "Fill in data", IF([EnvPro_Indicator1]="Significant pollution", "No service", IF(AND([EnvPro_Indicator1]="Not polluting groundwater &amp; not untreated in river", [EnvPro_Indicator2]="No"),"Basic", IF([EnvPro_Indicator2]="Yes", "Improved"))))</f>
        <v>Basic</v>
      </c>
      <c r="AB712" s="134" t="str">
        <f t="shared" si="11"/>
        <v>Limited</v>
      </c>
      <c r="AC712" s="134" t="str">
        <f>IF(OR(San[[#This Row],[Access_SL1]]="No data",San[[#This Row],[Use_SL1]]="No data",San[[#This Row],[Reliability_SL1]]="No data",San[[#This Row],[EnvPro_SL1]]="No data"),"Incomplete", "Complete")</f>
        <v>Incomplete</v>
      </c>
      <c r="AD712" s="176" t="s">
        <v>1601</v>
      </c>
      <c r="AE712" s="176" t="s">
        <v>1601</v>
      </c>
      <c r="AF712" s="136" t="s">
        <v>1601</v>
      </c>
      <c r="AG712" s="136">
        <v>29.436739315029719</v>
      </c>
      <c r="AH712" s="136" t="s">
        <v>1601</v>
      </c>
      <c r="AW712" s="1">
        <f>IFERROR(VLOOKUP(San[[#This Row],[Access_SL1]],$AS$5:$AT$8,2,FALSE),"Error")</f>
        <v>1</v>
      </c>
      <c r="AX712" s="1">
        <f>IFERROR(VLOOKUP(San[[#This Row],[Use_SL1]],$AS$5:$AT$8,2,FALSE),"Error")</f>
        <v>3</v>
      </c>
      <c r="AY712" s="1" t="str">
        <f>IFERROR(VLOOKUP(San[[#This Row],[Use_SL2]],$AS$5:$AT$8,2,FALSE),"Error")</f>
        <v>Error</v>
      </c>
      <c r="AZ712" s="1" t="str">
        <f>IFERROR(VLOOKUP(San[[#This Row],[Reliability_SL1]],$AS$5:$AT$8,2,FALSE),"Error")</f>
        <v>Error</v>
      </c>
      <c r="BA712" s="1">
        <f>IFERROR(VLOOKUP(San[[#This Row],[EnvPro_SL1]],$AS$5:$AT$8,2,FALSE),"Error")</f>
        <v>2</v>
      </c>
    </row>
    <row r="713" spans="2:53">
      <c r="B713" s="133" t="s">
        <v>1025</v>
      </c>
      <c r="C713" s="171" t="s">
        <v>1649</v>
      </c>
      <c r="D713" s="171" t="s">
        <v>1609</v>
      </c>
      <c r="E713" s="171" t="s">
        <v>1011</v>
      </c>
      <c r="F713" s="172" t="s">
        <v>1601</v>
      </c>
      <c r="G713" s="173" t="s">
        <v>1990</v>
      </c>
      <c r="H713" s="50" t="s">
        <v>1783</v>
      </c>
      <c r="I713" s="50" t="s">
        <v>18</v>
      </c>
      <c r="J713" s="133" t="s">
        <v>1779</v>
      </c>
      <c r="K713" s="50" t="s">
        <v>1754</v>
      </c>
      <c r="L713" s="50" t="s">
        <v>1753</v>
      </c>
      <c r="M713" s="133" t="s">
        <v>1754</v>
      </c>
      <c r="N713" s="133" t="s">
        <v>1601</v>
      </c>
      <c r="O713" s="133" t="s">
        <v>1601</v>
      </c>
      <c r="P713" s="133" t="s">
        <v>1601</v>
      </c>
      <c r="Q713" s="133" t="s">
        <v>1755</v>
      </c>
      <c r="R713" s="142" t="s">
        <v>1601</v>
      </c>
      <c r="S713" s="174" t="s">
        <v>1601</v>
      </c>
      <c r="T713" s="175" t="s">
        <v>1754</v>
      </c>
      <c r="U713" s="133" t="s">
        <v>1756</v>
      </c>
      <c r="V713" s="133" t="s">
        <v>1754</v>
      </c>
      <c r="W713" s="133" t="str">
        <f>IF([Access_Indicator2]="Yes","No service",IF([Access_Indicator3]="Available", "Improved",IF([Access_Indicator4]="No", "Limited",IF(AND([Access_Indicator4]="yes", [Access_Indicator5]&lt;=[Access_Indicator6]),"Basic","Limited"))))</f>
        <v>Limited</v>
      </c>
      <c r="X713" s="133" t="str">
        <f>IF([Use_Indicator1]="", "Fill in data", IF([Use_Indicator1]="All", "Improved", IF([Use_Indicator1]="Some", "Basic", IF([Use_Indicator1]="No use", "No Service"))))</f>
        <v>Improved</v>
      </c>
      <c r="Y713" s="134" t="s">
        <v>1601</v>
      </c>
      <c r="Z713" s="134" t="str">
        <f>IF(S713="No data", "No Data", IF([Reliability_Indicator2]="Yes","No Service", IF(S713="Routine", "Improved", IF(S713="Unreliable", "Basic", IF(S713="No O&amp;M", "No service")))))</f>
        <v>No Data</v>
      </c>
      <c r="AA713" s="133" t="str">
        <f>IF([EnvPro_Indicator1]="", "Fill in data", IF([EnvPro_Indicator1]="Significant pollution", "No service", IF(AND([EnvPro_Indicator1]="Not polluting groundwater &amp; not untreated in river", [EnvPro_Indicator2]="No"),"Basic", IF([EnvPro_Indicator2]="Yes", "Improved"))))</f>
        <v>Basic</v>
      </c>
      <c r="AB713" s="134" t="str">
        <f t="shared" si="11"/>
        <v>Limited</v>
      </c>
      <c r="AC713" s="134" t="str">
        <f>IF(OR(San[[#This Row],[Access_SL1]]="No data",San[[#This Row],[Use_SL1]]="No data",San[[#This Row],[Reliability_SL1]]="No data",San[[#This Row],[EnvPro_SL1]]="No data"),"Incomplete", "Complete")</f>
        <v>Incomplete</v>
      </c>
      <c r="AD713" s="176" t="s">
        <v>1601</v>
      </c>
      <c r="AE713" s="176" t="s">
        <v>1601</v>
      </c>
      <c r="AF713" s="136" t="s">
        <v>1601</v>
      </c>
      <c r="AG713" s="136">
        <v>62.553071044438155</v>
      </c>
      <c r="AH713" s="136" t="s">
        <v>1601</v>
      </c>
      <c r="AW713" s="1">
        <f>IFERROR(VLOOKUP(San[[#This Row],[Access_SL1]],$AS$5:$AT$8,2,FALSE),"Error")</f>
        <v>1</v>
      </c>
      <c r="AX713" s="1">
        <f>IFERROR(VLOOKUP(San[[#This Row],[Use_SL1]],$AS$5:$AT$8,2,FALSE),"Error")</f>
        <v>3</v>
      </c>
      <c r="AY713" s="1" t="str">
        <f>IFERROR(VLOOKUP(San[[#This Row],[Use_SL2]],$AS$5:$AT$8,2,FALSE),"Error")</f>
        <v>Error</v>
      </c>
      <c r="AZ713" s="1" t="str">
        <f>IFERROR(VLOOKUP(San[[#This Row],[Reliability_SL1]],$AS$5:$AT$8,2,FALSE),"Error")</f>
        <v>Error</v>
      </c>
      <c r="BA713" s="1">
        <f>IFERROR(VLOOKUP(San[[#This Row],[EnvPro_SL1]],$AS$5:$AT$8,2,FALSE),"Error")</f>
        <v>2</v>
      </c>
    </row>
    <row r="714" spans="2:53">
      <c r="B714" s="133" t="s">
        <v>1026</v>
      </c>
      <c r="C714" s="171" t="s">
        <v>1649</v>
      </c>
      <c r="D714" s="171" t="s">
        <v>1609</v>
      </c>
      <c r="E714" s="171" t="s">
        <v>1011</v>
      </c>
      <c r="F714" s="172" t="s">
        <v>1601</v>
      </c>
      <c r="G714" s="173" t="s">
        <v>2022</v>
      </c>
      <c r="H714" s="50" t="s">
        <v>1783</v>
      </c>
      <c r="I714" s="50" t="s">
        <v>18</v>
      </c>
      <c r="J714" s="133" t="s">
        <v>1779</v>
      </c>
      <c r="K714" s="50" t="s">
        <v>1754</v>
      </c>
      <c r="L714" s="50" t="s">
        <v>1753</v>
      </c>
      <c r="M714" s="133" t="s">
        <v>1754</v>
      </c>
      <c r="N714" s="133" t="s">
        <v>1601</v>
      </c>
      <c r="O714" s="133" t="s">
        <v>1601</v>
      </c>
      <c r="P714" s="133" t="s">
        <v>1601</v>
      </c>
      <c r="Q714" s="133" t="s">
        <v>1755</v>
      </c>
      <c r="R714" s="142" t="s">
        <v>1601</v>
      </c>
      <c r="S714" s="174" t="s">
        <v>1601</v>
      </c>
      <c r="T714" s="175" t="s">
        <v>1754</v>
      </c>
      <c r="U714" s="133" t="s">
        <v>1756</v>
      </c>
      <c r="V714" s="133" t="s">
        <v>1754</v>
      </c>
      <c r="W714" s="133" t="str">
        <f>IF([Access_Indicator2]="Yes","No service",IF([Access_Indicator3]="Available", "Improved",IF([Access_Indicator4]="No", "Limited",IF(AND([Access_Indicator4]="yes", [Access_Indicator5]&lt;=[Access_Indicator6]),"Basic","Limited"))))</f>
        <v>Limited</v>
      </c>
      <c r="X714" s="133" t="str">
        <f>IF([Use_Indicator1]="", "Fill in data", IF([Use_Indicator1]="All", "Improved", IF([Use_Indicator1]="Some", "Basic", IF([Use_Indicator1]="No use", "No Service"))))</f>
        <v>Improved</v>
      </c>
      <c r="Y714" s="134" t="s">
        <v>1601</v>
      </c>
      <c r="Z714" s="134" t="str">
        <f>IF(S714="No data", "No Data", IF([Reliability_Indicator2]="Yes","No Service", IF(S714="Routine", "Improved", IF(S714="Unreliable", "Basic", IF(S714="No O&amp;M", "No service")))))</f>
        <v>No Data</v>
      </c>
      <c r="AA714" s="133" t="str">
        <f>IF([EnvPro_Indicator1]="", "Fill in data", IF([EnvPro_Indicator1]="Significant pollution", "No service", IF(AND([EnvPro_Indicator1]="Not polluting groundwater &amp; not untreated in river", [EnvPro_Indicator2]="No"),"Basic", IF([EnvPro_Indicator2]="Yes", "Improved"))))</f>
        <v>Basic</v>
      </c>
      <c r="AB714" s="134" t="str">
        <f t="shared" si="11"/>
        <v>Limited</v>
      </c>
      <c r="AC714" s="134" t="str">
        <f>IF(OR(San[[#This Row],[Access_SL1]]="No data",San[[#This Row],[Use_SL1]]="No data",San[[#This Row],[Reliability_SL1]]="No data",San[[#This Row],[EnvPro_SL1]]="No data"),"Incomplete", "Complete")</f>
        <v>Incomplete</v>
      </c>
      <c r="AD714" s="176" t="s">
        <v>1601</v>
      </c>
      <c r="AE714" s="176" t="s">
        <v>1601</v>
      </c>
      <c r="AF714" s="136" t="s">
        <v>1601</v>
      </c>
      <c r="AG714" s="136">
        <v>91.989810359467867</v>
      </c>
      <c r="AH714" s="136" t="s">
        <v>1601</v>
      </c>
      <c r="AW714" s="1">
        <f>IFERROR(VLOOKUP(San[[#This Row],[Access_SL1]],$AS$5:$AT$8,2,FALSE),"Error")</f>
        <v>1</v>
      </c>
      <c r="AX714" s="1">
        <f>IFERROR(VLOOKUP(San[[#This Row],[Use_SL1]],$AS$5:$AT$8,2,FALSE),"Error")</f>
        <v>3</v>
      </c>
      <c r="AY714" s="1" t="str">
        <f>IFERROR(VLOOKUP(San[[#This Row],[Use_SL2]],$AS$5:$AT$8,2,FALSE),"Error")</f>
        <v>Error</v>
      </c>
      <c r="AZ714" s="1" t="str">
        <f>IFERROR(VLOOKUP(San[[#This Row],[Reliability_SL1]],$AS$5:$AT$8,2,FALSE),"Error")</f>
        <v>Error</v>
      </c>
      <c r="BA714" s="1">
        <f>IFERROR(VLOOKUP(San[[#This Row],[EnvPro_SL1]],$AS$5:$AT$8,2,FALSE),"Error")</f>
        <v>2</v>
      </c>
    </row>
    <row r="715" spans="2:53">
      <c r="B715" s="133" t="s">
        <v>1027</v>
      </c>
      <c r="C715" s="171" t="s">
        <v>1649</v>
      </c>
      <c r="D715" s="171" t="s">
        <v>1609</v>
      </c>
      <c r="E715" s="171" t="s">
        <v>1011</v>
      </c>
      <c r="F715" s="172" t="s">
        <v>1601</v>
      </c>
      <c r="G715" s="173" t="s">
        <v>2019</v>
      </c>
      <c r="H715" s="50" t="s">
        <v>1783</v>
      </c>
      <c r="I715" s="50" t="s">
        <v>18</v>
      </c>
      <c r="J715" s="133" t="s">
        <v>1779</v>
      </c>
      <c r="K715" s="50" t="s">
        <v>1754</v>
      </c>
      <c r="L715" s="50" t="s">
        <v>1753</v>
      </c>
      <c r="M715" s="133" t="s">
        <v>1754</v>
      </c>
      <c r="N715" s="133" t="s">
        <v>1601</v>
      </c>
      <c r="O715" s="133" t="s">
        <v>1601</v>
      </c>
      <c r="P715" s="133" t="s">
        <v>1601</v>
      </c>
      <c r="Q715" s="133" t="s">
        <v>1755</v>
      </c>
      <c r="R715" s="142" t="s">
        <v>1601</v>
      </c>
      <c r="S715" s="174" t="s">
        <v>1601</v>
      </c>
      <c r="T715" s="175" t="s">
        <v>1754</v>
      </c>
      <c r="U715" s="133" t="s">
        <v>1756</v>
      </c>
      <c r="V715" s="133" t="s">
        <v>1754</v>
      </c>
      <c r="W715" s="133" t="str">
        <f>IF([Access_Indicator2]="Yes","No service",IF([Access_Indicator3]="Available", "Improved",IF([Access_Indicator4]="No", "Limited",IF(AND([Access_Indicator4]="yes", [Access_Indicator5]&lt;=[Access_Indicator6]),"Basic","Limited"))))</f>
        <v>Limited</v>
      </c>
      <c r="X715" s="133" t="str">
        <f>IF([Use_Indicator1]="", "Fill in data", IF([Use_Indicator1]="All", "Improved", IF([Use_Indicator1]="Some", "Basic", IF([Use_Indicator1]="No use", "No Service"))))</f>
        <v>Improved</v>
      </c>
      <c r="Y715" s="134" t="s">
        <v>1601</v>
      </c>
      <c r="Z715" s="134" t="str">
        <f>IF(S715="No data", "No Data", IF([Reliability_Indicator2]="Yes","No Service", IF(S715="Routine", "Improved", IF(S715="Unreliable", "Basic", IF(S715="No O&amp;M", "No service")))))</f>
        <v>No Data</v>
      </c>
      <c r="AA715" s="133" t="str">
        <f>IF([EnvPro_Indicator1]="", "Fill in data", IF([EnvPro_Indicator1]="Significant pollution", "No service", IF(AND([EnvPro_Indicator1]="Not polluting groundwater &amp; not untreated in river", [EnvPro_Indicator2]="No"),"Basic", IF([EnvPro_Indicator2]="Yes", "Improved"))))</f>
        <v>Basic</v>
      </c>
      <c r="AB715" s="134" t="str">
        <f t="shared" si="11"/>
        <v>Limited</v>
      </c>
      <c r="AC715" s="134" t="str">
        <f>IF(OR(San[[#This Row],[Access_SL1]]="No data",San[[#This Row],[Use_SL1]]="No data",San[[#This Row],[Reliability_SL1]]="No data",San[[#This Row],[EnvPro_SL1]]="No data"),"Incomplete", "Complete")</f>
        <v>Incomplete</v>
      </c>
      <c r="AD715" s="176" t="s">
        <v>1601</v>
      </c>
      <c r="AE715" s="176" t="s">
        <v>1601</v>
      </c>
      <c r="AF715" s="136" t="s">
        <v>1601</v>
      </c>
      <c r="AG715" s="136">
        <v>124.49287668647983</v>
      </c>
      <c r="AH715" s="136" t="s">
        <v>1601</v>
      </c>
      <c r="AW715" s="1">
        <f>IFERROR(VLOOKUP(San[[#This Row],[Access_SL1]],$AS$5:$AT$8,2,FALSE),"Error")</f>
        <v>1</v>
      </c>
      <c r="AX715" s="1">
        <f>IFERROR(VLOOKUP(San[[#This Row],[Use_SL1]],$AS$5:$AT$8,2,FALSE),"Error")</f>
        <v>3</v>
      </c>
      <c r="AY715" s="1" t="str">
        <f>IFERROR(VLOOKUP(San[[#This Row],[Use_SL2]],$AS$5:$AT$8,2,FALSE),"Error")</f>
        <v>Error</v>
      </c>
      <c r="AZ715" s="1" t="str">
        <f>IFERROR(VLOOKUP(San[[#This Row],[Reliability_SL1]],$AS$5:$AT$8,2,FALSE),"Error")</f>
        <v>Error</v>
      </c>
      <c r="BA715" s="1">
        <f>IFERROR(VLOOKUP(San[[#This Row],[EnvPro_SL1]],$AS$5:$AT$8,2,FALSE),"Error")</f>
        <v>2</v>
      </c>
    </row>
    <row r="716" spans="2:53">
      <c r="B716" s="133" t="s">
        <v>1028</v>
      </c>
      <c r="C716" s="171" t="s">
        <v>1649</v>
      </c>
      <c r="D716" s="171" t="s">
        <v>1609</v>
      </c>
      <c r="E716" s="171" t="s">
        <v>1011</v>
      </c>
      <c r="F716" s="172" t="s">
        <v>1601</v>
      </c>
      <c r="G716" s="173" t="s">
        <v>2020</v>
      </c>
      <c r="H716" s="50" t="s">
        <v>1783</v>
      </c>
      <c r="I716" s="50" t="s">
        <v>18</v>
      </c>
      <c r="J716" s="133" t="s">
        <v>1773</v>
      </c>
      <c r="K716" s="50" t="s">
        <v>1754</v>
      </c>
      <c r="L716" s="50" t="s">
        <v>1753</v>
      </c>
      <c r="M716" s="133" t="s">
        <v>1754</v>
      </c>
      <c r="N716" s="133" t="s">
        <v>1601</v>
      </c>
      <c r="O716" s="133" t="s">
        <v>1601</v>
      </c>
      <c r="P716" s="133" t="s">
        <v>1601</v>
      </c>
      <c r="Q716" s="133" t="s">
        <v>1755</v>
      </c>
      <c r="R716" s="142" t="s">
        <v>1601</v>
      </c>
      <c r="S716" s="174" t="s">
        <v>1601</v>
      </c>
      <c r="T716" s="175" t="s">
        <v>1601</v>
      </c>
      <c r="U716" s="133" t="s">
        <v>1756</v>
      </c>
      <c r="V716" s="133" t="s">
        <v>1754</v>
      </c>
      <c r="W716" s="133" t="str">
        <f>IF([Access_Indicator2]="Yes","No service",IF([Access_Indicator3]="Available", "Improved",IF([Access_Indicator4]="No", "Limited",IF(AND([Access_Indicator4]="yes", [Access_Indicator5]&lt;=[Access_Indicator6]),"Basic","Limited"))))</f>
        <v>Limited</v>
      </c>
      <c r="X716" s="133" t="str">
        <f>IF([Use_Indicator1]="", "Fill in data", IF([Use_Indicator1]="All", "Improved", IF([Use_Indicator1]="Some", "Basic", IF([Use_Indicator1]="No use", "No Service"))))</f>
        <v>Improved</v>
      </c>
      <c r="Y716" s="134" t="s">
        <v>1601</v>
      </c>
      <c r="Z716" s="134" t="str">
        <f>IF(S716="No data", "No Data", IF([Reliability_Indicator2]="Yes","No Service", IF(S716="Routine", "Improved", IF(S716="Unreliable", "Basic", IF(S716="No O&amp;M", "No service")))))</f>
        <v>No Data</v>
      </c>
      <c r="AA716" s="133" t="str">
        <f>IF([EnvPro_Indicator1]="", "Fill in data", IF([EnvPro_Indicator1]="Significant pollution", "No service", IF(AND([EnvPro_Indicator1]="Not polluting groundwater &amp; not untreated in river", [EnvPro_Indicator2]="No"),"Basic", IF([EnvPro_Indicator2]="Yes", "Improved"))))</f>
        <v>Basic</v>
      </c>
      <c r="AB716" s="134" t="str">
        <f t="shared" si="11"/>
        <v>Limited</v>
      </c>
      <c r="AC716" s="134" t="str">
        <f>IF(OR(San[[#This Row],[Access_SL1]]="No data",San[[#This Row],[Use_SL1]]="No data",San[[#This Row],[Reliability_SL1]]="No data",San[[#This Row],[EnvPro_SL1]]="No data"),"Incomplete", "Complete")</f>
        <v>Incomplete</v>
      </c>
      <c r="AD716" s="176" t="s">
        <v>1601</v>
      </c>
      <c r="AE716" s="176" t="s">
        <v>1601</v>
      </c>
      <c r="AF716" s="136" t="s">
        <v>1601</v>
      </c>
      <c r="AG716" s="136">
        <v>302.64647608264931</v>
      </c>
      <c r="AH716" s="136" t="s">
        <v>1601</v>
      </c>
      <c r="AW716" s="1">
        <f>IFERROR(VLOOKUP(San[[#This Row],[Access_SL1]],$AS$5:$AT$8,2,FALSE),"Error")</f>
        <v>1</v>
      </c>
      <c r="AX716" s="1">
        <f>IFERROR(VLOOKUP(San[[#This Row],[Use_SL1]],$AS$5:$AT$8,2,FALSE),"Error")</f>
        <v>3</v>
      </c>
      <c r="AY716" s="1" t="str">
        <f>IFERROR(VLOOKUP(San[[#This Row],[Use_SL2]],$AS$5:$AT$8,2,FALSE),"Error")</f>
        <v>Error</v>
      </c>
      <c r="AZ716" s="1" t="str">
        <f>IFERROR(VLOOKUP(San[[#This Row],[Reliability_SL1]],$AS$5:$AT$8,2,FALSE),"Error")</f>
        <v>Error</v>
      </c>
      <c r="BA716" s="1">
        <f>IFERROR(VLOOKUP(San[[#This Row],[EnvPro_SL1]],$AS$5:$AT$8,2,FALSE),"Error")</f>
        <v>2</v>
      </c>
    </row>
    <row r="717" spans="2:53">
      <c r="B717" s="133" t="s">
        <v>1029</v>
      </c>
      <c r="C717" s="171" t="s">
        <v>1649</v>
      </c>
      <c r="D717" s="171" t="s">
        <v>1609</v>
      </c>
      <c r="E717" s="171" t="s">
        <v>1011</v>
      </c>
      <c r="F717" s="172" t="s">
        <v>1601</v>
      </c>
      <c r="G717" s="173" t="s">
        <v>2026</v>
      </c>
      <c r="H717" s="50" t="s">
        <v>1783</v>
      </c>
      <c r="I717" s="50" t="s">
        <v>18</v>
      </c>
      <c r="J717" s="133" t="s">
        <v>1818</v>
      </c>
      <c r="K717" s="50" t="s">
        <v>1754</v>
      </c>
      <c r="L717" s="50" t="s">
        <v>1753</v>
      </c>
      <c r="M717" s="133" t="s">
        <v>1752</v>
      </c>
      <c r="N717" s="133" t="s">
        <v>1601</v>
      </c>
      <c r="O717" s="133" t="s">
        <v>1601</v>
      </c>
      <c r="P717" s="133" t="s">
        <v>1601</v>
      </c>
      <c r="Q717" s="133" t="s">
        <v>1755</v>
      </c>
      <c r="R717" s="142" t="s">
        <v>1601</v>
      </c>
      <c r="S717" s="174" t="s">
        <v>1601</v>
      </c>
      <c r="T717" s="175" t="s">
        <v>1754</v>
      </c>
      <c r="U717" s="133" t="s">
        <v>1756</v>
      </c>
      <c r="V717" s="133" t="s">
        <v>1754</v>
      </c>
      <c r="W717" s="133" t="str">
        <f>IF([Access_Indicator2]="Yes","No service",IF([Access_Indicator3]="Available", "Improved",IF([Access_Indicator4]="No", "Limited",IF(AND([Access_Indicator4]="yes", [Access_Indicator5]&lt;=[Access_Indicator6]),"Basic","Limited"))))</f>
        <v>Basic</v>
      </c>
      <c r="X717" s="133" t="str">
        <f>IF([Use_Indicator1]="", "Fill in data", IF([Use_Indicator1]="All", "Improved", IF([Use_Indicator1]="Some", "Basic", IF([Use_Indicator1]="No use", "No Service"))))</f>
        <v>Improved</v>
      </c>
      <c r="Y717" s="134" t="s">
        <v>1601</v>
      </c>
      <c r="Z717" s="134" t="str">
        <f>IF(S717="No data", "No Data", IF([Reliability_Indicator2]="Yes","No Service", IF(S717="Routine", "Improved", IF(S717="Unreliable", "Basic", IF(S717="No O&amp;M", "No service")))))</f>
        <v>No Data</v>
      </c>
      <c r="AA717" s="133" t="str">
        <f>IF([EnvPro_Indicator1]="", "Fill in data", IF([EnvPro_Indicator1]="Significant pollution", "No service", IF(AND([EnvPro_Indicator1]="Not polluting groundwater &amp; not untreated in river", [EnvPro_Indicator2]="No"),"Basic", IF([EnvPro_Indicator2]="Yes", "Improved"))))</f>
        <v>Basic</v>
      </c>
      <c r="AB717" s="134" t="str">
        <f t="shared" si="11"/>
        <v>Basic</v>
      </c>
      <c r="AC717" s="134" t="str">
        <f>IF(OR(San[[#This Row],[Access_SL1]]="No data",San[[#This Row],[Use_SL1]]="No data",San[[#This Row],[Reliability_SL1]]="No data",San[[#This Row],[EnvPro_SL1]]="No data"),"Incomplete", "Complete")</f>
        <v>Incomplete</v>
      </c>
      <c r="AD717" s="176" t="s">
        <v>1601</v>
      </c>
      <c r="AE717" s="176" t="s">
        <v>1601</v>
      </c>
      <c r="AF717" s="136" t="s">
        <v>1601</v>
      </c>
      <c r="AG717" s="136">
        <v>61.32654023964524</v>
      </c>
      <c r="AH717" s="136" t="s">
        <v>1601</v>
      </c>
      <c r="AW717" s="1">
        <f>IFERROR(VLOOKUP(San[[#This Row],[Access_SL1]],$AS$5:$AT$8,2,FALSE),"Error")</f>
        <v>2</v>
      </c>
      <c r="AX717" s="1">
        <f>IFERROR(VLOOKUP(San[[#This Row],[Use_SL1]],$AS$5:$AT$8,2,FALSE),"Error")</f>
        <v>3</v>
      </c>
      <c r="AY717" s="1" t="str">
        <f>IFERROR(VLOOKUP(San[[#This Row],[Use_SL2]],$AS$5:$AT$8,2,FALSE),"Error")</f>
        <v>Error</v>
      </c>
      <c r="AZ717" s="1" t="str">
        <f>IFERROR(VLOOKUP(San[[#This Row],[Reliability_SL1]],$AS$5:$AT$8,2,FALSE),"Error")</f>
        <v>Error</v>
      </c>
      <c r="BA717" s="1">
        <f>IFERROR(VLOOKUP(San[[#This Row],[EnvPro_SL1]],$AS$5:$AT$8,2,FALSE),"Error")</f>
        <v>2</v>
      </c>
    </row>
    <row r="718" spans="2:53">
      <c r="B718" s="133" t="s">
        <v>1030</v>
      </c>
      <c r="C718" s="171" t="s">
        <v>1649</v>
      </c>
      <c r="D718" s="171" t="s">
        <v>1609</v>
      </c>
      <c r="E718" s="171" t="s">
        <v>1011</v>
      </c>
      <c r="F718" s="172" t="s">
        <v>1601</v>
      </c>
      <c r="G718" s="173" t="s">
        <v>2021</v>
      </c>
      <c r="H718" s="50" t="s">
        <v>1783</v>
      </c>
      <c r="I718" s="50" t="s">
        <v>18</v>
      </c>
      <c r="J718" s="133" t="s">
        <v>1774</v>
      </c>
      <c r="K718" s="50" t="s">
        <v>1754</v>
      </c>
      <c r="L718" s="50" t="s">
        <v>1776</v>
      </c>
      <c r="M718" s="133" t="s">
        <v>1752</v>
      </c>
      <c r="N718" s="133" t="s">
        <v>1601</v>
      </c>
      <c r="O718" s="133" t="s">
        <v>1601</v>
      </c>
      <c r="P718" s="133" t="s">
        <v>1601</v>
      </c>
      <c r="Q718" s="133" t="s">
        <v>1755</v>
      </c>
      <c r="R718" s="142" t="s">
        <v>1601</v>
      </c>
      <c r="S718" s="174" t="s">
        <v>1801</v>
      </c>
      <c r="T718" s="175" t="s">
        <v>1754</v>
      </c>
      <c r="U718" s="133" t="s">
        <v>1756</v>
      </c>
      <c r="V718" s="133" t="s">
        <v>1754</v>
      </c>
      <c r="W718" s="133" t="str">
        <f>IF([Access_Indicator2]="Yes","No service",IF([Access_Indicator3]="Available", "Improved",IF([Access_Indicator4]="No", "Limited",IF(AND([Access_Indicator4]="yes", [Access_Indicator5]&lt;=[Access_Indicator6]),"Basic","Limited"))))</f>
        <v>Improved</v>
      </c>
      <c r="X718" s="133" t="str">
        <f>IF([Use_Indicator1]="", "Fill in data", IF([Use_Indicator1]="All", "Improved", IF([Use_Indicator1]="Some", "Basic", IF([Use_Indicator1]="No use", "No Service"))))</f>
        <v>Improved</v>
      </c>
      <c r="Y718" s="134" t="s">
        <v>1601</v>
      </c>
      <c r="Z718" s="134" t="str">
        <f>IF(S718="No data", "No Data", IF([Reliability_Indicator2]="Yes","No Service", IF(S718="Routine", "Improved", IF(S718="Unreliable", "Basic", IF(S718="No O&amp;M", "No service")))))</f>
        <v>Basic</v>
      </c>
      <c r="AA718" s="133" t="str">
        <f>IF([EnvPro_Indicator1]="", "Fill in data", IF([EnvPro_Indicator1]="Significant pollution", "No service", IF(AND([EnvPro_Indicator1]="Not polluting groundwater &amp; not untreated in river", [EnvPro_Indicator2]="No"),"Basic", IF([EnvPro_Indicator2]="Yes", "Improved"))))</f>
        <v>Basic</v>
      </c>
      <c r="AB718" s="134" t="str">
        <f t="shared" si="11"/>
        <v>Basic</v>
      </c>
      <c r="AC718" s="134" t="str">
        <f>IF(OR(San[[#This Row],[Access_SL1]]="No data",San[[#This Row],[Use_SL1]]="No data",San[[#This Row],[Reliability_SL1]]="No data",San[[#This Row],[EnvPro_SL1]]="No data"),"Incomplete", "Complete")</f>
        <v>Complete</v>
      </c>
      <c r="AD718" s="176" t="s">
        <v>1601</v>
      </c>
      <c r="AE718" s="176" t="s">
        <v>1601</v>
      </c>
      <c r="AF718" s="136" t="s">
        <v>1601</v>
      </c>
      <c r="AG718" s="136">
        <v>128.78573450325501</v>
      </c>
      <c r="AH718" s="136" t="s">
        <v>1601</v>
      </c>
      <c r="AW718" s="1">
        <f>IFERROR(VLOOKUP(San[[#This Row],[Access_SL1]],$AS$5:$AT$8,2,FALSE),"Error")</f>
        <v>3</v>
      </c>
      <c r="AX718" s="1">
        <f>IFERROR(VLOOKUP(San[[#This Row],[Use_SL1]],$AS$5:$AT$8,2,FALSE),"Error")</f>
        <v>3</v>
      </c>
      <c r="AY718" s="1" t="str">
        <f>IFERROR(VLOOKUP(San[[#This Row],[Use_SL2]],$AS$5:$AT$8,2,FALSE),"Error")</f>
        <v>Error</v>
      </c>
      <c r="AZ718" s="1">
        <f>IFERROR(VLOOKUP(San[[#This Row],[Reliability_SL1]],$AS$5:$AT$8,2,FALSE),"Error")</f>
        <v>2</v>
      </c>
      <c r="BA718" s="1">
        <f>IFERROR(VLOOKUP(San[[#This Row],[EnvPro_SL1]],$AS$5:$AT$8,2,FALSE),"Error")</f>
        <v>2</v>
      </c>
    </row>
    <row r="719" spans="2:53">
      <c r="B719" s="133" t="s">
        <v>1031</v>
      </c>
      <c r="C719" s="171" t="s">
        <v>1649</v>
      </c>
      <c r="D719" s="171" t="s">
        <v>1609</v>
      </c>
      <c r="E719" s="171" t="s">
        <v>1011</v>
      </c>
      <c r="F719" s="172" t="s">
        <v>1601</v>
      </c>
      <c r="G719" s="173" t="s">
        <v>2046</v>
      </c>
      <c r="H719" s="50" t="s">
        <v>1783</v>
      </c>
      <c r="I719" s="50" t="s">
        <v>18</v>
      </c>
      <c r="J719" s="133" t="s">
        <v>1779</v>
      </c>
      <c r="K719" s="50" t="s">
        <v>1754</v>
      </c>
      <c r="L719" s="50" t="s">
        <v>1753</v>
      </c>
      <c r="M719" s="133" t="s">
        <v>1754</v>
      </c>
      <c r="N719" s="133" t="s">
        <v>1601</v>
      </c>
      <c r="O719" s="133" t="s">
        <v>1601</v>
      </c>
      <c r="P719" s="133" t="s">
        <v>1601</v>
      </c>
      <c r="Q719" s="133" t="s">
        <v>1755</v>
      </c>
      <c r="R719" s="142" t="s">
        <v>1601</v>
      </c>
      <c r="S719" s="174" t="s">
        <v>1777</v>
      </c>
      <c r="T719" s="175" t="s">
        <v>1754</v>
      </c>
      <c r="U719" s="133" t="s">
        <v>1756</v>
      </c>
      <c r="V719" s="133" t="s">
        <v>1754</v>
      </c>
      <c r="W719" s="133" t="str">
        <f>IF([Access_Indicator2]="Yes","No service",IF([Access_Indicator3]="Available", "Improved",IF([Access_Indicator4]="No", "Limited",IF(AND([Access_Indicator4]="yes", [Access_Indicator5]&lt;=[Access_Indicator6]),"Basic","Limited"))))</f>
        <v>Limited</v>
      </c>
      <c r="X719" s="133" t="str">
        <f>IF([Use_Indicator1]="", "Fill in data", IF([Use_Indicator1]="All", "Improved", IF([Use_Indicator1]="Some", "Basic", IF([Use_Indicator1]="No use", "No Service"))))</f>
        <v>Improved</v>
      </c>
      <c r="Y719" s="134" t="s">
        <v>1601</v>
      </c>
      <c r="Z719" s="134" t="str">
        <f>IF(S719="No data", "No Data", IF([Reliability_Indicator2]="Yes","No Service", IF(S719="Routine", "Improved", IF(S719="Unreliable", "Basic", IF(S719="No O&amp;M", "No service")))))</f>
        <v>No service</v>
      </c>
      <c r="AA719" s="133" t="str">
        <f>IF([EnvPro_Indicator1]="", "Fill in data", IF([EnvPro_Indicator1]="Significant pollution", "No service", IF(AND([EnvPro_Indicator1]="Not polluting groundwater &amp; not untreated in river", [EnvPro_Indicator2]="No"),"Basic", IF([EnvPro_Indicator2]="Yes", "Improved"))))</f>
        <v>Basic</v>
      </c>
      <c r="AB719" s="134" t="str">
        <f t="shared" si="11"/>
        <v>No Service</v>
      </c>
      <c r="AC719" s="134" t="str">
        <f>IF(OR(San[[#This Row],[Access_SL1]]="No data",San[[#This Row],[Use_SL1]]="No data",San[[#This Row],[Reliability_SL1]]="No data",San[[#This Row],[EnvPro_SL1]]="No data"),"Incomplete", "Complete")</f>
        <v>Complete</v>
      </c>
      <c r="AD719" s="176" t="s">
        <v>1601</v>
      </c>
      <c r="AE719" s="176" t="s">
        <v>1601</v>
      </c>
      <c r="AF719" s="136" t="s">
        <v>1601</v>
      </c>
      <c r="AG719" s="136">
        <v>540.90008491367109</v>
      </c>
      <c r="AH719" s="136" t="s">
        <v>1601</v>
      </c>
      <c r="AW719" s="1">
        <f>IFERROR(VLOOKUP(San[[#This Row],[Access_SL1]],$AS$5:$AT$8,2,FALSE),"Error")</f>
        <v>1</v>
      </c>
      <c r="AX719" s="1">
        <f>IFERROR(VLOOKUP(San[[#This Row],[Use_SL1]],$AS$5:$AT$8,2,FALSE),"Error")</f>
        <v>3</v>
      </c>
      <c r="AY719" s="1" t="str">
        <f>IFERROR(VLOOKUP(San[[#This Row],[Use_SL2]],$AS$5:$AT$8,2,FALSE),"Error")</f>
        <v>Error</v>
      </c>
      <c r="AZ719" s="1">
        <f>IFERROR(VLOOKUP(San[[#This Row],[Reliability_SL1]],$AS$5:$AT$8,2,FALSE),"Error")</f>
        <v>0</v>
      </c>
      <c r="BA719" s="1">
        <f>IFERROR(VLOOKUP(San[[#This Row],[EnvPro_SL1]],$AS$5:$AT$8,2,FALSE),"Error")</f>
        <v>2</v>
      </c>
    </row>
    <row r="720" spans="2:53">
      <c r="B720" s="133" t="s">
        <v>1032</v>
      </c>
      <c r="C720" s="171" t="s">
        <v>1649</v>
      </c>
      <c r="D720" s="171" t="s">
        <v>1609</v>
      </c>
      <c r="E720" s="171" t="s">
        <v>1011</v>
      </c>
      <c r="F720" s="172" t="s">
        <v>1601</v>
      </c>
      <c r="G720" s="173" t="s">
        <v>2029</v>
      </c>
      <c r="H720" s="50" t="s">
        <v>1783</v>
      </c>
      <c r="I720" s="50" t="s">
        <v>18</v>
      </c>
      <c r="J720" s="133" t="s">
        <v>1779</v>
      </c>
      <c r="K720" s="50" t="s">
        <v>1754</v>
      </c>
      <c r="L720" s="50" t="s">
        <v>1753</v>
      </c>
      <c r="M720" s="133" t="s">
        <v>1754</v>
      </c>
      <c r="N720" s="133" t="s">
        <v>1601</v>
      </c>
      <c r="O720" s="133" t="s">
        <v>1601</v>
      </c>
      <c r="P720" s="133" t="s">
        <v>1601</v>
      </c>
      <c r="Q720" s="133" t="s">
        <v>1755</v>
      </c>
      <c r="R720" s="142" t="s">
        <v>1601</v>
      </c>
      <c r="S720" s="174" t="s">
        <v>1777</v>
      </c>
      <c r="T720" s="175" t="s">
        <v>1754</v>
      </c>
      <c r="U720" s="133" t="s">
        <v>1756</v>
      </c>
      <c r="V720" s="133" t="s">
        <v>1754</v>
      </c>
      <c r="W720" s="133" t="str">
        <f>IF([Access_Indicator2]="Yes","No service",IF([Access_Indicator3]="Available", "Improved",IF([Access_Indicator4]="No", "Limited",IF(AND([Access_Indicator4]="yes", [Access_Indicator5]&lt;=[Access_Indicator6]),"Basic","Limited"))))</f>
        <v>Limited</v>
      </c>
      <c r="X720" s="133" t="str">
        <f>IF([Use_Indicator1]="", "Fill in data", IF([Use_Indicator1]="All", "Improved", IF([Use_Indicator1]="Some", "Basic", IF([Use_Indicator1]="No use", "No Service"))))</f>
        <v>Improved</v>
      </c>
      <c r="Y720" s="134" t="s">
        <v>1601</v>
      </c>
      <c r="Z720" s="134" t="str">
        <f>IF(S720="No data", "No Data", IF([Reliability_Indicator2]="Yes","No Service", IF(S720="Routine", "Improved", IF(S720="Unreliable", "Basic", IF(S720="No O&amp;M", "No service")))))</f>
        <v>No service</v>
      </c>
      <c r="AA720" s="133" t="str">
        <f>IF([EnvPro_Indicator1]="", "Fill in data", IF([EnvPro_Indicator1]="Significant pollution", "No service", IF(AND([EnvPro_Indicator1]="Not polluting groundwater &amp; not untreated in river", [EnvPro_Indicator2]="No"),"Basic", IF([EnvPro_Indicator2]="Yes", "Improved"))))</f>
        <v>Basic</v>
      </c>
      <c r="AB720" s="134" t="str">
        <f t="shared" si="11"/>
        <v>No Service</v>
      </c>
      <c r="AC720" s="134" t="str">
        <f>IF(OR(San[[#This Row],[Access_SL1]]="No data",San[[#This Row],[Use_SL1]]="No data",San[[#This Row],[Reliability_SL1]]="No data",San[[#This Row],[EnvPro_SL1]]="No data"),"Incomplete", "Complete")</f>
        <v>Complete</v>
      </c>
      <c r="AD720" s="176" t="s">
        <v>1601</v>
      </c>
      <c r="AE720" s="176" t="s">
        <v>1601</v>
      </c>
      <c r="AF720" s="136" t="s">
        <v>1601</v>
      </c>
      <c r="AG720" s="136">
        <v>40.475516558165872</v>
      </c>
      <c r="AH720" s="136" t="s">
        <v>1601</v>
      </c>
      <c r="AW720" s="1">
        <f>IFERROR(VLOOKUP(San[[#This Row],[Access_SL1]],$AS$5:$AT$8,2,FALSE),"Error")</f>
        <v>1</v>
      </c>
      <c r="AX720" s="1">
        <f>IFERROR(VLOOKUP(San[[#This Row],[Use_SL1]],$AS$5:$AT$8,2,FALSE),"Error")</f>
        <v>3</v>
      </c>
      <c r="AY720" s="1" t="str">
        <f>IFERROR(VLOOKUP(San[[#This Row],[Use_SL2]],$AS$5:$AT$8,2,FALSE),"Error")</f>
        <v>Error</v>
      </c>
      <c r="AZ720" s="1">
        <f>IFERROR(VLOOKUP(San[[#This Row],[Reliability_SL1]],$AS$5:$AT$8,2,FALSE),"Error")</f>
        <v>0</v>
      </c>
      <c r="BA720" s="1">
        <f>IFERROR(VLOOKUP(San[[#This Row],[EnvPro_SL1]],$AS$5:$AT$8,2,FALSE),"Error")</f>
        <v>2</v>
      </c>
    </row>
    <row r="721" spans="2:53">
      <c r="B721" s="133" t="s">
        <v>1033</v>
      </c>
      <c r="C721" s="171" t="s">
        <v>1649</v>
      </c>
      <c r="D721" s="171" t="s">
        <v>1609</v>
      </c>
      <c r="E721" s="171" t="s">
        <v>1011</v>
      </c>
      <c r="F721" s="172" t="s">
        <v>1601</v>
      </c>
      <c r="G721" s="173" t="s">
        <v>2027</v>
      </c>
      <c r="H721" s="50" t="s">
        <v>1783</v>
      </c>
      <c r="I721" s="50" t="s">
        <v>18</v>
      </c>
      <c r="J721" s="133" t="s">
        <v>1779</v>
      </c>
      <c r="K721" s="50" t="s">
        <v>1754</v>
      </c>
      <c r="L721" s="50" t="s">
        <v>1753</v>
      </c>
      <c r="M721" s="133" t="s">
        <v>1754</v>
      </c>
      <c r="N721" s="133" t="s">
        <v>1601</v>
      </c>
      <c r="O721" s="133" t="s">
        <v>1601</v>
      </c>
      <c r="P721" s="133" t="s">
        <v>1601</v>
      </c>
      <c r="Q721" s="133" t="s">
        <v>1755</v>
      </c>
      <c r="R721" s="142" t="s">
        <v>1601</v>
      </c>
      <c r="S721" s="174" t="s">
        <v>1777</v>
      </c>
      <c r="T721" s="175" t="s">
        <v>1754</v>
      </c>
      <c r="U721" s="133" t="s">
        <v>1756</v>
      </c>
      <c r="V721" s="133" t="s">
        <v>1754</v>
      </c>
      <c r="W721" s="133" t="str">
        <f>IF([Access_Indicator2]="Yes","No service",IF([Access_Indicator3]="Available", "Improved",IF([Access_Indicator4]="No", "Limited",IF(AND([Access_Indicator4]="yes", [Access_Indicator5]&lt;=[Access_Indicator6]),"Basic","Limited"))))</f>
        <v>Limited</v>
      </c>
      <c r="X721" s="133" t="str">
        <f>IF([Use_Indicator1]="", "Fill in data", IF([Use_Indicator1]="All", "Improved", IF([Use_Indicator1]="Some", "Basic", IF([Use_Indicator1]="No use", "No Service"))))</f>
        <v>Improved</v>
      </c>
      <c r="Y721" s="134" t="s">
        <v>1601</v>
      </c>
      <c r="Z721" s="134" t="str">
        <f>IF(S721="No data", "No Data", IF([Reliability_Indicator2]="Yes","No Service", IF(S721="Routine", "Improved", IF(S721="Unreliable", "Basic", IF(S721="No O&amp;M", "No service")))))</f>
        <v>No service</v>
      </c>
      <c r="AA721" s="133" t="str">
        <f>IF([EnvPro_Indicator1]="", "Fill in data", IF([EnvPro_Indicator1]="Significant pollution", "No service", IF(AND([EnvPro_Indicator1]="Not polluting groundwater &amp; not untreated in river", [EnvPro_Indicator2]="No"),"Basic", IF([EnvPro_Indicator2]="Yes", "Improved"))))</f>
        <v>Basic</v>
      </c>
      <c r="AB721" s="134" t="str">
        <f t="shared" si="11"/>
        <v>No Service</v>
      </c>
      <c r="AC721" s="134" t="str">
        <f>IF(OR(San[[#This Row],[Access_SL1]]="No data",San[[#This Row],[Use_SL1]]="No data",San[[#This Row],[Reliability_SL1]]="No data",San[[#This Row],[EnvPro_SL1]]="No data"),"Incomplete", "Complete")</f>
        <v>Complete</v>
      </c>
      <c r="AD721" s="176" t="s">
        <v>1601</v>
      </c>
      <c r="AE721" s="176" t="s">
        <v>1601</v>
      </c>
      <c r="AF721" s="136" t="s">
        <v>1601</v>
      </c>
      <c r="AG721" s="136">
        <v>73.591848287574294</v>
      </c>
      <c r="AH721" s="136" t="s">
        <v>1601</v>
      </c>
      <c r="AW721" s="1">
        <f>IFERROR(VLOOKUP(San[[#This Row],[Access_SL1]],$AS$5:$AT$8,2,FALSE),"Error")</f>
        <v>1</v>
      </c>
      <c r="AX721" s="1">
        <f>IFERROR(VLOOKUP(San[[#This Row],[Use_SL1]],$AS$5:$AT$8,2,FALSE),"Error")</f>
        <v>3</v>
      </c>
      <c r="AY721" s="1" t="str">
        <f>IFERROR(VLOOKUP(San[[#This Row],[Use_SL2]],$AS$5:$AT$8,2,FALSE),"Error")</f>
        <v>Error</v>
      </c>
      <c r="AZ721" s="1">
        <f>IFERROR(VLOOKUP(San[[#This Row],[Reliability_SL1]],$AS$5:$AT$8,2,FALSE),"Error")</f>
        <v>0</v>
      </c>
      <c r="BA721" s="1">
        <f>IFERROR(VLOOKUP(San[[#This Row],[EnvPro_SL1]],$AS$5:$AT$8,2,FALSE),"Error")</f>
        <v>2</v>
      </c>
    </row>
    <row r="722" spans="2:53">
      <c r="B722" s="133" t="s">
        <v>1034</v>
      </c>
      <c r="C722" s="171" t="s">
        <v>1649</v>
      </c>
      <c r="D722" s="171" t="s">
        <v>1609</v>
      </c>
      <c r="E722" s="171" t="s">
        <v>1011</v>
      </c>
      <c r="F722" s="172" t="s">
        <v>1601</v>
      </c>
      <c r="G722" s="173" t="s">
        <v>1961</v>
      </c>
      <c r="H722" s="50" t="s">
        <v>1783</v>
      </c>
      <c r="I722" s="50" t="s">
        <v>18</v>
      </c>
      <c r="J722" s="133" t="s">
        <v>1774</v>
      </c>
      <c r="K722" s="50" t="s">
        <v>1754</v>
      </c>
      <c r="L722" s="50" t="s">
        <v>1776</v>
      </c>
      <c r="M722" s="133" t="s">
        <v>1752</v>
      </c>
      <c r="N722" s="133" t="s">
        <v>1601</v>
      </c>
      <c r="O722" s="133" t="s">
        <v>1601</v>
      </c>
      <c r="P722" s="133" t="s">
        <v>1601</v>
      </c>
      <c r="Q722" s="133" t="s">
        <v>1755</v>
      </c>
      <c r="R722" s="142" t="s">
        <v>1601</v>
      </c>
      <c r="S722" s="174" t="s">
        <v>1801</v>
      </c>
      <c r="T722" s="175" t="s">
        <v>1754</v>
      </c>
      <c r="U722" s="133" t="s">
        <v>1756</v>
      </c>
      <c r="V722" s="133" t="s">
        <v>1754</v>
      </c>
      <c r="W722" s="133" t="str">
        <f>IF([Access_Indicator2]="Yes","No service",IF([Access_Indicator3]="Available", "Improved",IF([Access_Indicator4]="No", "Limited",IF(AND([Access_Indicator4]="yes", [Access_Indicator5]&lt;=[Access_Indicator6]),"Basic","Limited"))))</f>
        <v>Improved</v>
      </c>
      <c r="X722" s="133" t="str">
        <f>IF([Use_Indicator1]="", "Fill in data", IF([Use_Indicator1]="All", "Improved", IF([Use_Indicator1]="Some", "Basic", IF([Use_Indicator1]="No use", "No Service"))))</f>
        <v>Improved</v>
      </c>
      <c r="Y722" s="134" t="s">
        <v>1601</v>
      </c>
      <c r="Z722" s="134" t="str">
        <f>IF(S722="No data", "No Data", IF([Reliability_Indicator2]="Yes","No Service", IF(S722="Routine", "Improved", IF(S722="Unreliable", "Basic", IF(S722="No O&amp;M", "No service")))))</f>
        <v>Basic</v>
      </c>
      <c r="AA722" s="133" t="str">
        <f>IF([EnvPro_Indicator1]="", "Fill in data", IF([EnvPro_Indicator1]="Significant pollution", "No service", IF(AND([EnvPro_Indicator1]="Not polluting groundwater &amp; not untreated in river", [EnvPro_Indicator2]="No"),"Basic", IF([EnvPro_Indicator2]="Yes", "Improved"))))</f>
        <v>Basic</v>
      </c>
      <c r="AB722" s="134" t="str">
        <f t="shared" si="11"/>
        <v>Basic</v>
      </c>
      <c r="AC722" s="134" t="str">
        <f>IF(OR(San[[#This Row],[Access_SL1]]="No data",San[[#This Row],[Use_SL1]]="No data",San[[#This Row],[Reliability_SL1]]="No data",San[[#This Row],[EnvPro_SL1]]="No data"),"Incomplete", "Complete")</f>
        <v>Complete</v>
      </c>
      <c r="AD722" s="176" t="s">
        <v>1601</v>
      </c>
      <c r="AE722" s="176" t="s">
        <v>1601</v>
      </c>
      <c r="AF722" s="136" t="s">
        <v>1601</v>
      </c>
      <c r="AG722" s="136">
        <v>225.37503538069629</v>
      </c>
      <c r="AH722" s="136" t="s">
        <v>1601</v>
      </c>
      <c r="AW722" s="1">
        <f>IFERROR(VLOOKUP(San[[#This Row],[Access_SL1]],$AS$5:$AT$8,2,FALSE),"Error")</f>
        <v>3</v>
      </c>
      <c r="AX722" s="1">
        <f>IFERROR(VLOOKUP(San[[#This Row],[Use_SL1]],$AS$5:$AT$8,2,FALSE),"Error")</f>
        <v>3</v>
      </c>
      <c r="AY722" s="1" t="str">
        <f>IFERROR(VLOOKUP(San[[#This Row],[Use_SL2]],$AS$5:$AT$8,2,FALSE),"Error")</f>
        <v>Error</v>
      </c>
      <c r="AZ722" s="1">
        <f>IFERROR(VLOOKUP(San[[#This Row],[Reliability_SL1]],$AS$5:$AT$8,2,FALSE),"Error")</f>
        <v>2</v>
      </c>
      <c r="BA722" s="1">
        <f>IFERROR(VLOOKUP(San[[#This Row],[EnvPro_SL1]],$AS$5:$AT$8,2,FALSE),"Error")</f>
        <v>2</v>
      </c>
    </row>
    <row r="723" spans="2:53">
      <c r="B723" s="133" t="s">
        <v>1035</v>
      </c>
      <c r="C723" s="171" t="s">
        <v>1649</v>
      </c>
      <c r="D723" s="171" t="s">
        <v>1609</v>
      </c>
      <c r="E723" s="171" t="s">
        <v>1011</v>
      </c>
      <c r="F723" s="172" t="s">
        <v>1601</v>
      </c>
      <c r="G723" s="173" t="s">
        <v>1952</v>
      </c>
      <c r="H723" s="50" t="s">
        <v>1783</v>
      </c>
      <c r="I723" s="50" t="s">
        <v>18</v>
      </c>
      <c r="J723" s="133" t="s">
        <v>1751</v>
      </c>
      <c r="K723" s="50" t="s">
        <v>1752</v>
      </c>
      <c r="L723" s="50" t="s">
        <v>1753</v>
      </c>
      <c r="M723" s="133" t="s">
        <v>1754</v>
      </c>
      <c r="N723" s="133" t="s">
        <v>1601</v>
      </c>
      <c r="O723" s="133" t="s">
        <v>1601</v>
      </c>
      <c r="P723" s="133" t="s">
        <v>1601</v>
      </c>
      <c r="Q723" s="133" t="s">
        <v>1755</v>
      </c>
      <c r="R723" s="142" t="s">
        <v>1601</v>
      </c>
      <c r="S723" s="174" t="s">
        <v>1601</v>
      </c>
      <c r="T723" s="175" t="s">
        <v>1601</v>
      </c>
      <c r="U723" s="133" t="s">
        <v>1756</v>
      </c>
      <c r="V723" s="133" t="s">
        <v>1754</v>
      </c>
      <c r="W723" s="133" t="str">
        <f>IF([Access_Indicator2]="Yes","No service",IF([Access_Indicator3]="Available", "Improved",IF([Access_Indicator4]="No", "Limited",IF(AND([Access_Indicator4]="yes", [Access_Indicator5]&lt;=[Access_Indicator6]),"Basic","Limited"))))</f>
        <v>No service</v>
      </c>
      <c r="X723" s="133" t="str">
        <f>IF([Use_Indicator1]="", "Fill in data", IF([Use_Indicator1]="All", "Improved", IF([Use_Indicator1]="Some", "Basic", IF([Use_Indicator1]="No use", "No Service"))))</f>
        <v>Improved</v>
      </c>
      <c r="Y723" s="134" t="s">
        <v>1601</v>
      </c>
      <c r="Z723" s="134" t="str">
        <f>IF(S723="No data", "No Data", IF([Reliability_Indicator2]="Yes","No Service", IF(S723="Routine", "Improved", IF(S723="Unreliable", "Basic", IF(S723="No O&amp;M", "No service")))))</f>
        <v>No Data</v>
      </c>
      <c r="AA723" s="133" t="str">
        <f>IF([EnvPro_Indicator1]="", "Fill in data", IF([EnvPro_Indicator1]="Significant pollution", "No service", IF(AND([EnvPro_Indicator1]="Not polluting groundwater &amp; not untreated in river", [EnvPro_Indicator2]="No"),"Basic", IF([EnvPro_Indicator2]="Yes", "Improved"))))</f>
        <v>Basic</v>
      </c>
      <c r="AB723" s="134" t="str">
        <f t="shared" si="11"/>
        <v>No Service</v>
      </c>
      <c r="AC723" s="134" t="str">
        <f>IF(OR(San[[#This Row],[Access_SL1]]="No data",San[[#This Row],[Use_SL1]]="No data",San[[#This Row],[Reliability_SL1]]="No data",San[[#This Row],[EnvPro_SL1]]="No data"),"Incomplete", "Complete")</f>
        <v>Incomplete</v>
      </c>
      <c r="AD723" s="176" t="s">
        <v>1601</v>
      </c>
      <c r="AE723" s="176" t="s">
        <v>1601</v>
      </c>
      <c r="AF723" s="136" t="s">
        <v>1601</v>
      </c>
      <c r="AG723" s="136">
        <v>117.74695726011888</v>
      </c>
      <c r="AH723" s="136" t="s">
        <v>1601</v>
      </c>
      <c r="AW723" s="1">
        <f>IFERROR(VLOOKUP(San[[#This Row],[Access_SL1]],$AS$5:$AT$8,2,FALSE),"Error")</f>
        <v>0</v>
      </c>
      <c r="AX723" s="1">
        <f>IFERROR(VLOOKUP(San[[#This Row],[Use_SL1]],$AS$5:$AT$8,2,FALSE),"Error")</f>
        <v>3</v>
      </c>
      <c r="AY723" s="1" t="str">
        <f>IFERROR(VLOOKUP(San[[#This Row],[Use_SL2]],$AS$5:$AT$8,2,FALSE),"Error")</f>
        <v>Error</v>
      </c>
      <c r="AZ723" s="1" t="str">
        <f>IFERROR(VLOOKUP(San[[#This Row],[Reliability_SL1]],$AS$5:$AT$8,2,FALSE),"Error")</f>
        <v>Error</v>
      </c>
      <c r="BA723" s="1">
        <f>IFERROR(VLOOKUP(San[[#This Row],[EnvPro_SL1]],$AS$5:$AT$8,2,FALSE),"Error")</f>
        <v>2</v>
      </c>
    </row>
    <row r="724" spans="2:53">
      <c r="B724" s="133" t="s">
        <v>1036</v>
      </c>
      <c r="C724" s="171" t="s">
        <v>1649</v>
      </c>
      <c r="D724" s="171" t="s">
        <v>1609</v>
      </c>
      <c r="E724" s="171" t="s">
        <v>1011</v>
      </c>
      <c r="F724" s="172" t="s">
        <v>1601</v>
      </c>
      <c r="G724" s="173" t="s">
        <v>1975</v>
      </c>
      <c r="H724" s="50" t="s">
        <v>1783</v>
      </c>
      <c r="I724" s="50" t="s">
        <v>18</v>
      </c>
      <c r="J724" s="133" t="s">
        <v>1751</v>
      </c>
      <c r="K724" s="50" t="s">
        <v>1752</v>
      </c>
      <c r="L724" s="50" t="s">
        <v>1753</v>
      </c>
      <c r="M724" s="133" t="s">
        <v>1754</v>
      </c>
      <c r="N724" s="133" t="s">
        <v>1601</v>
      </c>
      <c r="O724" s="133" t="s">
        <v>1601</v>
      </c>
      <c r="P724" s="133" t="s">
        <v>1601</v>
      </c>
      <c r="Q724" s="133" t="s">
        <v>1755</v>
      </c>
      <c r="R724" s="142" t="s">
        <v>1601</v>
      </c>
      <c r="S724" s="174" t="s">
        <v>1601</v>
      </c>
      <c r="T724" s="175" t="s">
        <v>1601</v>
      </c>
      <c r="U724" s="133" t="s">
        <v>1756</v>
      </c>
      <c r="V724" s="133" t="s">
        <v>1754</v>
      </c>
      <c r="W724" s="133" t="str">
        <f>IF([Access_Indicator2]="Yes","No service",IF([Access_Indicator3]="Available", "Improved",IF([Access_Indicator4]="No", "Limited",IF(AND([Access_Indicator4]="yes", [Access_Indicator5]&lt;=[Access_Indicator6]),"Basic","Limited"))))</f>
        <v>No service</v>
      </c>
      <c r="X724" s="133" t="str">
        <f>IF([Use_Indicator1]="", "Fill in data", IF([Use_Indicator1]="All", "Improved", IF([Use_Indicator1]="Some", "Basic", IF([Use_Indicator1]="No use", "No Service"))))</f>
        <v>Improved</v>
      </c>
      <c r="Y724" s="134" t="s">
        <v>1601</v>
      </c>
      <c r="Z724" s="134" t="str">
        <f>IF(S724="No data", "No Data", IF([Reliability_Indicator2]="Yes","No Service", IF(S724="Routine", "Improved", IF(S724="Unreliable", "Basic", IF(S724="No O&amp;M", "No service")))))</f>
        <v>No Data</v>
      </c>
      <c r="AA724" s="133" t="str">
        <f>IF([EnvPro_Indicator1]="", "Fill in data", IF([EnvPro_Indicator1]="Significant pollution", "No service", IF(AND([EnvPro_Indicator1]="Not polluting groundwater &amp; not untreated in river", [EnvPro_Indicator2]="No"),"Basic", IF([EnvPro_Indicator2]="Yes", "Improved"))))</f>
        <v>Basic</v>
      </c>
      <c r="AB724" s="134" t="str">
        <f t="shared" si="11"/>
        <v>No Service</v>
      </c>
      <c r="AC724" s="134" t="str">
        <f>IF(OR(San[[#This Row],[Access_SL1]]="No data",San[[#This Row],[Use_SL1]]="No data",San[[#This Row],[Reliability_SL1]]="No data",San[[#This Row],[EnvPro_SL1]]="No data"),"Incomplete", "Complete")</f>
        <v>Incomplete</v>
      </c>
      <c r="AD724" s="176" t="s">
        <v>1601</v>
      </c>
      <c r="AE724" s="176" t="s">
        <v>1601</v>
      </c>
      <c r="AF724" s="136" t="s">
        <v>1601</v>
      </c>
      <c r="AG724" s="136">
        <v>29.436739315029719</v>
      </c>
      <c r="AH724" s="136" t="s">
        <v>1601</v>
      </c>
      <c r="AW724" s="1">
        <f>IFERROR(VLOOKUP(San[[#This Row],[Access_SL1]],$AS$5:$AT$8,2,FALSE),"Error")</f>
        <v>0</v>
      </c>
      <c r="AX724" s="1">
        <f>IFERROR(VLOOKUP(San[[#This Row],[Use_SL1]],$AS$5:$AT$8,2,FALSE),"Error")</f>
        <v>3</v>
      </c>
      <c r="AY724" s="1" t="str">
        <f>IFERROR(VLOOKUP(San[[#This Row],[Use_SL2]],$AS$5:$AT$8,2,FALSE),"Error")</f>
        <v>Error</v>
      </c>
      <c r="AZ724" s="1" t="str">
        <f>IFERROR(VLOOKUP(San[[#This Row],[Reliability_SL1]],$AS$5:$AT$8,2,FALSE),"Error")</f>
        <v>Error</v>
      </c>
      <c r="BA724" s="1">
        <f>IFERROR(VLOOKUP(San[[#This Row],[EnvPro_SL1]],$AS$5:$AT$8,2,FALSE),"Error")</f>
        <v>2</v>
      </c>
    </row>
    <row r="725" spans="2:53">
      <c r="B725" s="133" t="s">
        <v>1037</v>
      </c>
      <c r="C725" s="171" t="s">
        <v>1649</v>
      </c>
      <c r="D725" s="171" t="s">
        <v>1609</v>
      </c>
      <c r="E725" s="171" t="s">
        <v>1011</v>
      </c>
      <c r="F725" s="172" t="s">
        <v>1601</v>
      </c>
      <c r="G725" s="173" t="s">
        <v>2047</v>
      </c>
      <c r="H725" s="50" t="s">
        <v>1783</v>
      </c>
      <c r="I725" s="50" t="s">
        <v>18</v>
      </c>
      <c r="J725" s="133" t="s">
        <v>1751</v>
      </c>
      <c r="K725" s="50" t="s">
        <v>1752</v>
      </c>
      <c r="L725" s="50" t="s">
        <v>1753</v>
      </c>
      <c r="M725" s="133" t="s">
        <v>1754</v>
      </c>
      <c r="N725" s="133" t="s">
        <v>1601</v>
      </c>
      <c r="O725" s="133" t="s">
        <v>1601</v>
      </c>
      <c r="P725" s="133" t="s">
        <v>1601</v>
      </c>
      <c r="Q725" s="133" t="s">
        <v>1755</v>
      </c>
      <c r="R725" s="142" t="s">
        <v>1601</v>
      </c>
      <c r="S725" s="174" t="s">
        <v>1601</v>
      </c>
      <c r="T725" s="175" t="s">
        <v>1601</v>
      </c>
      <c r="U725" s="133" t="s">
        <v>1756</v>
      </c>
      <c r="V725" s="133" t="s">
        <v>1754</v>
      </c>
      <c r="W725" s="133" t="str">
        <f>IF([Access_Indicator2]="Yes","No service",IF([Access_Indicator3]="Available", "Improved",IF([Access_Indicator4]="No", "Limited",IF(AND([Access_Indicator4]="yes", [Access_Indicator5]&lt;=[Access_Indicator6]),"Basic","Limited"))))</f>
        <v>No service</v>
      </c>
      <c r="X725" s="133" t="str">
        <f>IF([Use_Indicator1]="", "Fill in data", IF([Use_Indicator1]="All", "Improved", IF([Use_Indicator1]="Some", "Basic", IF([Use_Indicator1]="No use", "No Service"))))</f>
        <v>Improved</v>
      </c>
      <c r="Y725" s="134" t="s">
        <v>1601</v>
      </c>
      <c r="Z725" s="134" t="str">
        <f>IF(S725="No data", "No Data", IF([Reliability_Indicator2]="Yes","No Service", IF(S725="Routine", "Improved", IF(S725="Unreliable", "Basic", IF(S725="No O&amp;M", "No service")))))</f>
        <v>No Data</v>
      </c>
      <c r="AA725" s="133" t="str">
        <f>IF([EnvPro_Indicator1]="", "Fill in data", IF([EnvPro_Indicator1]="Significant pollution", "No service", IF(AND([EnvPro_Indicator1]="Not polluting groundwater &amp; not untreated in river", [EnvPro_Indicator2]="No"),"Basic", IF([EnvPro_Indicator2]="Yes", "Improved"))))</f>
        <v>Basic</v>
      </c>
      <c r="AB725" s="134" t="str">
        <f t="shared" si="11"/>
        <v>No Service</v>
      </c>
      <c r="AC725" s="134" t="str">
        <f>IF(OR(San[[#This Row],[Access_SL1]]="No data",San[[#This Row],[Use_SL1]]="No data",San[[#This Row],[Reliability_SL1]]="No data",San[[#This Row],[EnvPro_SL1]]="No data"),"Incomplete", "Complete")</f>
        <v>Incomplete</v>
      </c>
      <c r="AD725" s="176" t="s">
        <v>1601</v>
      </c>
      <c r="AE725" s="176" t="s">
        <v>1601</v>
      </c>
      <c r="AF725" s="136" t="s">
        <v>1601</v>
      </c>
      <c r="AG725" s="136">
        <v>209.73676761958677</v>
      </c>
      <c r="AH725" s="136" t="s">
        <v>1601</v>
      </c>
      <c r="AW725" s="1">
        <f>IFERROR(VLOOKUP(San[[#This Row],[Access_SL1]],$AS$5:$AT$8,2,FALSE),"Error")</f>
        <v>0</v>
      </c>
      <c r="AX725" s="1">
        <f>IFERROR(VLOOKUP(San[[#This Row],[Use_SL1]],$AS$5:$AT$8,2,FALSE),"Error")</f>
        <v>3</v>
      </c>
      <c r="AY725" s="1" t="str">
        <f>IFERROR(VLOOKUP(San[[#This Row],[Use_SL2]],$AS$5:$AT$8,2,FALSE),"Error")</f>
        <v>Error</v>
      </c>
      <c r="AZ725" s="1" t="str">
        <f>IFERROR(VLOOKUP(San[[#This Row],[Reliability_SL1]],$AS$5:$AT$8,2,FALSE),"Error")</f>
        <v>Error</v>
      </c>
      <c r="BA725" s="1">
        <f>IFERROR(VLOOKUP(San[[#This Row],[EnvPro_SL1]],$AS$5:$AT$8,2,FALSE),"Error")</f>
        <v>2</v>
      </c>
    </row>
    <row r="726" spans="2:53">
      <c r="B726" s="133" t="s">
        <v>1038</v>
      </c>
      <c r="C726" s="171" t="s">
        <v>1649</v>
      </c>
      <c r="D726" s="171" t="s">
        <v>1609</v>
      </c>
      <c r="E726" s="171" t="s">
        <v>1011</v>
      </c>
      <c r="F726" s="172" t="s">
        <v>1601</v>
      </c>
      <c r="G726" s="173" t="s">
        <v>2007</v>
      </c>
      <c r="H726" s="50" t="s">
        <v>1783</v>
      </c>
      <c r="I726" s="50" t="s">
        <v>18</v>
      </c>
      <c r="J726" s="133" t="s">
        <v>1773</v>
      </c>
      <c r="K726" s="50" t="s">
        <v>1754</v>
      </c>
      <c r="L726" s="50" t="s">
        <v>1753</v>
      </c>
      <c r="M726" s="133" t="s">
        <v>1754</v>
      </c>
      <c r="N726" s="133" t="s">
        <v>1601</v>
      </c>
      <c r="O726" s="133" t="s">
        <v>1601</v>
      </c>
      <c r="P726" s="133" t="s">
        <v>1601</v>
      </c>
      <c r="Q726" s="133" t="s">
        <v>1755</v>
      </c>
      <c r="R726" s="142" t="s">
        <v>1601</v>
      </c>
      <c r="S726" s="174" t="s">
        <v>1601</v>
      </c>
      <c r="T726" s="175" t="s">
        <v>1601</v>
      </c>
      <c r="U726" s="133" t="s">
        <v>1756</v>
      </c>
      <c r="V726" s="133" t="s">
        <v>1754</v>
      </c>
      <c r="W726" s="133" t="str">
        <f>IF([Access_Indicator2]="Yes","No service",IF([Access_Indicator3]="Available", "Improved",IF([Access_Indicator4]="No", "Limited",IF(AND([Access_Indicator4]="yes", [Access_Indicator5]&lt;=[Access_Indicator6]),"Basic","Limited"))))</f>
        <v>Limited</v>
      </c>
      <c r="X726" s="133" t="str">
        <f>IF([Use_Indicator1]="", "Fill in data", IF([Use_Indicator1]="All", "Improved", IF([Use_Indicator1]="Some", "Basic", IF([Use_Indicator1]="No use", "No Service"))))</f>
        <v>Improved</v>
      </c>
      <c r="Y726" s="134" t="s">
        <v>1601</v>
      </c>
      <c r="Z726" s="134" t="str">
        <f>IF(S726="No data", "No Data", IF([Reliability_Indicator2]="Yes","No Service", IF(S726="Routine", "Improved", IF(S726="Unreliable", "Basic", IF(S726="No O&amp;M", "No service")))))</f>
        <v>No Data</v>
      </c>
      <c r="AA726" s="133" t="str">
        <f>IF([EnvPro_Indicator1]="", "Fill in data", IF([EnvPro_Indicator1]="Significant pollution", "No service", IF(AND([EnvPro_Indicator1]="Not polluting groundwater &amp; not untreated in river", [EnvPro_Indicator2]="No"),"Basic", IF([EnvPro_Indicator2]="Yes", "Improved"))))</f>
        <v>Basic</v>
      </c>
      <c r="AB726" s="134" t="str">
        <f t="shared" si="11"/>
        <v>Limited</v>
      </c>
      <c r="AC726" s="134" t="str">
        <f>IF(OR(San[[#This Row],[Access_SL1]]="No data",San[[#This Row],[Use_SL1]]="No data",San[[#This Row],[Reliability_SL1]]="No data",San[[#This Row],[EnvPro_SL1]]="No data"),"Incomplete", "Complete")</f>
        <v>Incomplete</v>
      </c>
      <c r="AD726" s="176" t="s">
        <v>1601</v>
      </c>
      <c r="AE726" s="176" t="s">
        <v>1601</v>
      </c>
      <c r="AF726" s="136" t="s">
        <v>1601</v>
      </c>
      <c r="AG726" s="136">
        <v>0</v>
      </c>
      <c r="AH726" s="136" t="s">
        <v>1601</v>
      </c>
      <c r="AW726" s="1">
        <f>IFERROR(VLOOKUP(San[[#This Row],[Access_SL1]],$AS$5:$AT$8,2,FALSE),"Error")</f>
        <v>1</v>
      </c>
      <c r="AX726" s="1">
        <f>IFERROR(VLOOKUP(San[[#This Row],[Use_SL1]],$AS$5:$AT$8,2,FALSE),"Error")</f>
        <v>3</v>
      </c>
      <c r="AY726" s="1" t="str">
        <f>IFERROR(VLOOKUP(San[[#This Row],[Use_SL2]],$AS$5:$AT$8,2,FALSE),"Error")</f>
        <v>Error</v>
      </c>
      <c r="AZ726" s="1" t="str">
        <f>IFERROR(VLOOKUP(San[[#This Row],[Reliability_SL1]],$AS$5:$AT$8,2,FALSE),"Error")</f>
        <v>Error</v>
      </c>
      <c r="BA726" s="1">
        <f>IFERROR(VLOOKUP(San[[#This Row],[EnvPro_SL1]],$AS$5:$AT$8,2,FALSE),"Error")</f>
        <v>2</v>
      </c>
    </row>
    <row r="727" spans="2:53">
      <c r="B727" s="133" t="s">
        <v>1039</v>
      </c>
      <c r="C727" s="171" t="s">
        <v>1649</v>
      </c>
      <c r="D727" s="171" t="s">
        <v>1609</v>
      </c>
      <c r="E727" s="171" t="s">
        <v>1011</v>
      </c>
      <c r="F727" s="172" t="s">
        <v>1601</v>
      </c>
      <c r="G727" s="173" t="s">
        <v>1958</v>
      </c>
      <c r="H727" s="50" t="s">
        <v>1783</v>
      </c>
      <c r="I727" s="50" t="s">
        <v>18</v>
      </c>
      <c r="J727" s="133" t="s">
        <v>1751</v>
      </c>
      <c r="K727" s="50" t="s">
        <v>1752</v>
      </c>
      <c r="L727" s="50" t="s">
        <v>1753</v>
      </c>
      <c r="M727" s="133" t="s">
        <v>1754</v>
      </c>
      <c r="N727" s="133" t="s">
        <v>1601</v>
      </c>
      <c r="O727" s="133" t="s">
        <v>1601</v>
      </c>
      <c r="P727" s="133" t="s">
        <v>1601</v>
      </c>
      <c r="Q727" s="133" t="s">
        <v>1755</v>
      </c>
      <c r="R727" s="142" t="s">
        <v>1601</v>
      </c>
      <c r="S727" s="174" t="s">
        <v>1601</v>
      </c>
      <c r="T727" s="175" t="s">
        <v>1601</v>
      </c>
      <c r="U727" s="133" t="s">
        <v>1756</v>
      </c>
      <c r="V727" s="133" t="s">
        <v>1754</v>
      </c>
      <c r="W727" s="133" t="str">
        <f>IF([Access_Indicator2]="Yes","No service",IF([Access_Indicator3]="Available", "Improved",IF([Access_Indicator4]="No", "Limited",IF(AND([Access_Indicator4]="yes", [Access_Indicator5]&lt;=[Access_Indicator6]),"Basic","Limited"))))</f>
        <v>No service</v>
      </c>
      <c r="X727" s="133" t="str">
        <f>IF([Use_Indicator1]="", "Fill in data", IF([Use_Indicator1]="All", "Improved", IF([Use_Indicator1]="Some", "Basic", IF([Use_Indicator1]="No use", "No Service"))))</f>
        <v>Improved</v>
      </c>
      <c r="Y727" s="134" t="s">
        <v>1601</v>
      </c>
      <c r="Z727" s="134" t="str">
        <f>IF(S727="No data", "No Data", IF([Reliability_Indicator2]="Yes","No Service", IF(S727="Routine", "Improved", IF(S727="Unreliable", "Basic", IF(S727="No O&amp;M", "No service")))))</f>
        <v>No Data</v>
      </c>
      <c r="AA727" s="133" t="str">
        <f>IF([EnvPro_Indicator1]="", "Fill in data", IF([EnvPro_Indicator1]="Significant pollution", "No service", IF(AND([EnvPro_Indicator1]="Not polluting groundwater &amp; not untreated in river", [EnvPro_Indicator2]="No"),"Basic", IF([EnvPro_Indicator2]="Yes", "Improved"))))</f>
        <v>Basic</v>
      </c>
      <c r="AB727" s="134" t="str">
        <f t="shared" si="11"/>
        <v>No Service</v>
      </c>
      <c r="AC727" s="134" t="str">
        <f>IF(OR(San[[#This Row],[Access_SL1]]="No data",San[[#This Row],[Use_SL1]]="No data",San[[#This Row],[Reliability_SL1]]="No data",San[[#This Row],[EnvPro_SL1]]="No data"),"Incomplete", "Complete")</f>
        <v>Incomplete</v>
      </c>
      <c r="AD727" s="176" t="s">
        <v>1601</v>
      </c>
      <c r="AE727" s="176" t="s">
        <v>1601</v>
      </c>
      <c r="AF727" s="136" t="s">
        <v>1601</v>
      </c>
      <c r="AG727" s="136">
        <v>142.73752240777435</v>
      </c>
      <c r="AH727" s="136" t="s">
        <v>1601</v>
      </c>
      <c r="AW727" s="1">
        <f>IFERROR(VLOOKUP(San[[#This Row],[Access_SL1]],$AS$5:$AT$8,2,FALSE),"Error")</f>
        <v>0</v>
      </c>
      <c r="AX727" s="1">
        <f>IFERROR(VLOOKUP(San[[#This Row],[Use_SL1]],$AS$5:$AT$8,2,FALSE),"Error")</f>
        <v>3</v>
      </c>
      <c r="AY727" s="1" t="str">
        <f>IFERROR(VLOOKUP(San[[#This Row],[Use_SL2]],$AS$5:$AT$8,2,FALSE),"Error")</f>
        <v>Error</v>
      </c>
      <c r="AZ727" s="1" t="str">
        <f>IFERROR(VLOOKUP(San[[#This Row],[Reliability_SL1]],$AS$5:$AT$8,2,FALSE),"Error")</f>
        <v>Error</v>
      </c>
      <c r="BA727" s="1">
        <f>IFERROR(VLOOKUP(San[[#This Row],[EnvPro_SL1]],$AS$5:$AT$8,2,FALSE),"Error")</f>
        <v>2</v>
      </c>
    </row>
    <row r="728" spans="2:53">
      <c r="B728" s="133" t="s">
        <v>1040</v>
      </c>
      <c r="C728" s="171" t="s">
        <v>1649</v>
      </c>
      <c r="D728" s="171" t="s">
        <v>1609</v>
      </c>
      <c r="E728" s="171" t="s">
        <v>1011</v>
      </c>
      <c r="F728" s="172" t="s">
        <v>1601</v>
      </c>
      <c r="G728" s="173" t="s">
        <v>1959</v>
      </c>
      <c r="H728" s="50" t="s">
        <v>1783</v>
      </c>
      <c r="I728" s="50" t="s">
        <v>18</v>
      </c>
      <c r="J728" s="133" t="s">
        <v>1773</v>
      </c>
      <c r="K728" s="50" t="s">
        <v>1754</v>
      </c>
      <c r="L728" s="50" t="s">
        <v>1753</v>
      </c>
      <c r="M728" s="133" t="s">
        <v>1754</v>
      </c>
      <c r="N728" s="133" t="s">
        <v>1601</v>
      </c>
      <c r="O728" s="133" t="s">
        <v>1601</v>
      </c>
      <c r="P728" s="133" t="s">
        <v>1601</v>
      </c>
      <c r="Q728" s="133" t="s">
        <v>1755</v>
      </c>
      <c r="R728" s="142" t="s">
        <v>1601</v>
      </c>
      <c r="S728" s="174" t="s">
        <v>1601</v>
      </c>
      <c r="T728" s="175" t="s">
        <v>1601</v>
      </c>
      <c r="U728" s="133" t="s">
        <v>1756</v>
      </c>
      <c r="V728" s="133" t="s">
        <v>1754</v>
      </c>
      <c r="W728" s="133" t="str">
        <f>IF([Access_Indicator2]="Yes","No service",IF([Access_Indicator3]="Available", "Improved",IF([Access_Indicator4]="No", "Limited",IF(AND([Access_Indicator4]="yes", [Access_Indicator5]&lt;=[Access_Indicator6]),"Basic","Limited"))))</f>
        <v>Limited</v>
      </c>
      <c r="X728" s="133" t="str">
        <f>IF([Use_Indicator1]="", "Fill in data", IF([Use_Indicator1]="All", "Improved", IF([Use_Indicator1]="Some", "Basic", IF([Use_Indicator1]="No use", "No Service"))))</f>
        <v>Improved</v>
      </c>
      <c r="Y728" s="134" t="s">
        <v>1601</v>
      </c>
      <c r="Z728" s="134" t="str">
        <f>IF(S728="No data", "No Data", IF([Reliability_Indicator2]="Yes","No Service", IF(S728="Routine", "Improved", IF(S728="Unreliable", "Basic", IF(S728="No O&amp;M", "No service")))))</f>
        <v>No Data</v>
      </c>
      <c r="AA728" s="133" t="str">
        <f>IF([EnvPro_Indicator1]="", "Fill in data", IF([EnvPro_Indicator1]="Significant pollution", "No service", IF(AND([EnvPro_Indicator1]="Not polluting groundwater &amp; not untreated in river", [EnvPro_Indicator2]="No"),"Basic", IF([EnvPro_Indicator2]="Yes", "Improved"))))</f>
        <v>Basic</v>
      </c>
      <c r="AB728" s="134" t="str">
        <f t="shared" si="11"/>
        <v>Limited</v>
      </c>
      <c r="AC728" s="134" t="str">
        <f>IF(OR(San[[#This Row],[Access_SL1]]="No data",San[[#This Row],[Use_SL1]]="No data",San[[#This Row],[Reliability_SL1]]="No data",San[[#This Row],[EnvPro_SL1]]="No data"),"Incomplete", "Complete")</f>
        <v>Incomplete</v>
      </c>
      <c r="AD728" s="176" t="s">
        <v>1601</v>
      </c>
      <c r="AE728" s="176" t="s">
        <v>1601</v>
      </c>
      <c r="AF728" s="136" t="s">
        <v>1601</v>
      </c>
      <c r="AG728" s="136">
        <v>33.729597131804887</v>
      </c>
      <c r="AH728" s="136" t="s">
        <v>1601</v>
      </c>
      <c r="AW728" s="1">
        <f>IFERROR(VLOOKUP(San[[#This Row],[Access_SL1]],$AS$5:$AT$8,2,FALSE),"Error")</f>
        <v>1</v>
      </c>
      <c r="AX728" s="1">
        <f>IFERROR(VLOOKUP(San[[#This Row],[Use_SL1]],$AS$5:$AT$8,2,FALSE),"Error")</f>
        <v>3</v>
      </c>
      <c r="AY728" s="1" t="str">
        <f>IFERROR(VLOOKUP(San[[#This Row],[Use_SL2]],$AS$5:$AT$8,2,FALSE),"Error")</f>
        <v>Error</v>
      </c>
      <c r="AZ728" s="1" t="str">
        <f>IFERROR(VLOOKUP(San[[#This Row],[Reliability_SL1]],$AS$5:$AT$8,2,FALSE),"Error")</f>
        <v>Error</v>
      </c>
      <c r="BA728" s="1">
        <f>IFERROR(VLOOKUP(San[[#This Row],[EnvPro_SL1]],$AS$5:$AT$8,2,FALSE),"Error")</f>
        <v>2</v>
      </c>
    </row>
    <row r="729" spans="2:53">
      <c r="B729" s="133" t="s">
        <v>1041</v>
      </c>
      <c r="C729" s="171" t="s">
        <v>1649</v>
      </c>
      <c r="D729" s="171" t="s">
        <v>1609</v>
      </c>
      <c r="E729" s="171" t="s">
        <v>1011</v>
      </c>
      <c r="F729" s="172" t="s">
        <v>1601</v>
      </c>
      <c r="G729" s="173" t="s">
        <v>1960</v>
      </c>
      <c r="H729" s="50" t="s">
        <v>1783</v>
      </c>
      <c r="I729" s="50" t="s">
        <v>18</v>
      </c>
      <c r="J729" s="133" t="s">
        <v>1751</v>
      </c>
      <c r="K729" s="50" t="s">
        <v>1752</v>
      </c>
      <c r="L729" s="50" t="s">
        <v>1753</v>
      </c>
      <c r="M729" s="133" t="s">
        <v>1754</v>
      </c>
      <c r="N729" s="133" t="s">
        <v>1601</v>
      </c>
      <c r="O729" s="133" t="s">
        <v>1601</v>
      </c>
      <c r="P729" s="133" t="s">
        <v>1601</v>
      </c>
      <c r="Q729" s="133" t="s">
        <v>1755</v>
      </c>
      <c r="R729" s="142" t="s">
        <v>1601</v>
      </c>
      <c r="S729" s="174" t="s">
        <v>1601</v>
      </c>
      <c r="T729" s="175" t="s">
        <v>1601</v>
      </c>
      <c r="U729" s="133" t="s">
        <v>1756</v>
      </c>
      <c r="V729" s="133" t="s">
        <v>1754</v>
      </c>
      <c r="W729" s="133" t="str">
        <f>IF([Access_Indicator2]="Yes","No service",IF([Access_Indicator3]="Available", "Improved",IF([Access_Indicator4]="No", "Limited",IF(AND([Access_Indicator4]="yes", [Access_Indicator5]&lt;=[Access_Indicator6]),"Basic","Limited"))))</f>
        <v>No service</v>
      </c>
      <c r="X729" s="133" t="str">
        <f>IF([Use_Indicator1]="", "Fill in data", IF([Use_Indicator1]="All", "Improved", IF([Use_Indicator1]="Some", "Basic", IF([Use_Indicator1]="No use", "No Service"))))</f>
        <v>Improved</v>
      </c>
      <c r="Y729" s="134" t="s">
        <v>1601</v>
      </c>
      <c r="Z729" s="134" t="str">
        <f>IF(S729="No data", "No Data", IF([Reliability_Indicator2]="Yes","No Service", IF(S729="Routine", "Improved", IF(S729="Unreliable", "Basic", IF(S729="No O&amp;M", "No service")))))</f>
        <v>No Data</v>
      </c>
      <c r="AA729" s="133" t="str">
        <f>IF([EnvPro_Indicator1]="", "Fill in data", IF([EnvPro_Indicator1]="Significant pollution", "No service", IF(AND([EnvPro_Indicator1]="Not polluting groundwater &amp; not untreated in river", [EnvPro_Indicator2]="No"),"Basic", IF([EnvPro_Indicator2]="Yes", "Improved"))))</f>
        <v>Basic</v>
      </c>
      <c r="AB729" s="134" t="str">
        <f t="shared" si="11"/>
        <v>No Service</v>
      </c>
      <c r="AC729" s="134" t="str">
        <f>IF(OR(San[[#This Row],[Access_SL1]]="No data",San[[#This Row],[Use_SL1]]="No data",San[[#This Row],[Reliability_SL1]]="No data",San[[#This Row],[EnvPro_SL1]]="No data"),"Incomplete", "Complete")</f>
        <v>Incomplete</v>
      </c>
      <c r="AD729" s="176" t="s">
        <v>1601</v>
      </c>
      <c r="AE729" s="176" t="s">
        <v>1601</v>
      </c>
      <c r="AF729" s="136" t="s">
        <v>1601</v>
      </c>
      <c r="AG729" s="136">
        <v>108.18001698273422</v>
      </c>
      <c r="AH729" s="136" t="s">
        <v>1601</v>
      </c>
      <c r="AW729" s="1">
        <f>IFERROR(VLOOKUP(San[[#This Row],[Access_SL1]],$AS$5:$AT$8,2,FALSE),"Error")</f>
        <v>0</v>
      </c>
      <c r="AX729" s="1">
        <f>IFERROR(VLOOKUP(San[[#This Row],[Use_SL1]],$AS$5:$AT$8,2,FALSE),"Error")</f>
        <v>3</v>
      </c>
      <c r="AY729" s="1" t="str">
        <f>IFERROR(VLOOKUP(San[[#This Row],[Use_SL2]],$AS$5:$AT$8,2,FALSE),"Error")</f>
        <v>Error</v>
      </c>
      <c r="AZ729" s="1" t="str">
        <f>IFERROR(VLOOKUP(San[[#This Row],[Reliability_SL1]],$AS$5:$AT$8,2,FALSE),"Error")</f>
        <v>Error</v>
      </c>
      <c r="BA729" s="1">
        <f>IFERROR(VLOOKUP(San[[#This Row],[EnvPro_SL1]],$AS$5:$AT$8,2,FALSE),"Error")</f>
        <v>2</v>
      </c>
    </row>
    <row r="730" spans="2:53">
      <c r="B730" s="133" t="s">
        <v>1042</v>
      </c>
      <c r="C730" s="171" t="s">
        <v>1649</v>
      </c>
      <c r="D730" s="171" t="s">
        <v>1609</v>
      </c>
      <c r="E730" s="171" t="s">
        <v>1011</v>
      </c>
      <c r="F730" s="172" t="s">
        <v>1601</v>
      </c>
      <c r="G730" s="173" t="s">
        <v>1962</v>
      </c>
      <c r="H730" s="50" t="s">
        <v>1786</v>
      </c>
      <c r="I730" s="50" t="s">
        <v>18</v>
      </c>
      <c r="J730" s="133" t="s">
        <v>1818</v>
      </c>
      <c r="K730" s="50" t="s">
        <v>1754</v>
      </c>
      <c r="L730" s="50" t="s">
        <v>1753</v>
      </c>
      <c r="M730" s="133" t="s">
        <v>1754</v>
      </c>
      <c r="N730" s="133" t="s">
        <v>1601</v>
      </c>
      <c r="O730" s="133" t="s">
        <v>1601</v>
      </c>
      <c r="P730" s="133" t="s">
        <v>1601</v>
      </c>
      <c r="Q730" s="133" t="s">
        <v>1755</v>
      </c>
      <c r="R730" s="142" t="s">
        <v>1601</v>
      </c>
      <c r="S730" s="174" t="s">
        <v>1601</v>
      </c>
      <c r="T730" s="175" t="s">
        <v>1754</v>
      </c>
      <c r="U730" s="133" t="s">
        <v>1756</v>
      </c>
      <c r="V730" s="133" t="s">
        <v>1754</v>
      </c>
      <c r="W730" s="133" t="str">
        <f>IF([Access_Indicator2]="Yes","No service",IF([Access_Indicator3]="Available", "Improved",IF([Access_Indicator4]="No", "Limited",IF(AND([Access_Indicator4]="yes", [Access_Indicator5]&lt;=[Access_Indicator6]),"Basic","Limited"))))</f>
        <v>Limited</v>
      </c>
      <c r="X730" s="133" t="str">
        <f>IF([Use_Indicator1]="", "Fill in data", IF([Use_Indicator1]="All", "Improved", IF([Use_Indicator1]="Some", "Basic", IF([Use_Indicator1]="No use", "No Service"))))</f>
        <v>Improved</v>
      </c>
      <c r="Y730" s="134" t="s">
        <v>1601</v>
      </c>
      <c r="Z730" s="134" t="str">
        <f>IF(S730="No data", "No Data", IF([Reliability_Indicator2]="Yes","No Service", IF(S730="Routine", "Improved", IF(S730="Unreliable", "Basic", IF(S730="No O&amp;M", "No service")))))</f>
        <v>No Data</v>
      </c>
      <c r="AA730" s="133" t="str">
        <f>IF([EnvPro_Indicator1]="", "Fill in data", IF([EnvPro_Indicator1]="Significant pollution", "No service", IF(AND([EnvPro_Indicator1]="Not polluting groundwater &amp; not untreated in river", [EnvPro_Indicator2]="No"),"Basic", IF([EnvPro_Indicator2]="Yes", "Improved"))))</f>
        <v>Basic</v>
      </c>
      <c r="AB730" s="134" t="str">
        <f t="shared" si="11"/>
        <v>Limited</v>
      </c>
      <c r="AC730" s="134" t="str">
        <f>IF(OR(San[[#This Row],[Access_SL1]]="No data",San[[#This Row],[Use_SL1]]="No data",San[[#This Row],[Reliability_SL1]]="No data",San[[#This Row],[EnvPro_SL1]]="No data"),"Incomplete", "Complete")</f>
        <v>Incomplete</v>
      </c>
      <c r="AD730" s="176" t="s">
        <v>1601</v>
      </c>
      <c r="AE730" s="176" t="s">
        <v>1601</v>
      </c>
      <c r="AF730" s="136" t="s">
        <v>1601</v>
      </c>
      <c r="AG730" s="136">
        <v>18.397962071893573</v>
      </c>
      <c r="AH730" s="136" t="s">
        <v>1601</v>
      </c>
      <c r="AW730" s="1">
        <f>IFERROR(VLOOKUP(San[[#This Row],[Access_SL1]],$AS$5:$AT$8,2,FALSE),"Error")</f>
        <v>1</v>
      </c>
      <c r="AX730" s="1">
        <f>IFERROR(VLOOKUP(San[[#This Row],[Use_SL1]],$AS$5:$AT$8,2,FALSE),"Error")</f>
        <v>3</v>
      </c>
      <c r="AY730" s="1" t="str">
        <f>IFERROR(VLOOKUP(San[[#This Row],[Use_SL2]],$AS$5:$AT$8,2,FALSE),"Error")</f>
        <v>Error</v>
      </c>
      <c r="AZ730" s="1" t="str">
        <f>IFERROR(VLOOKUP(San[[#This Row],[Reliability_SL1]],$AS$5:$AT$8,2,FALSE),"Error")</f>
        <v>Error</v>
      </c>
      <c r="BA730" s="1">
        <f>IFERROR(VLOOKUP(San[[#This Row],[EnvPro_SL1]],$AS$5:$AT$8,2,FALSE),"Error")</f>
        <v>2</v>
      </c>
    </row>
    <row r="731" spans="2:53">
      <c r="B731" s="133" t="s">
        <v>1043</v>
      </c>
      <c r="C731" s="171" t="s">
        <v>1649</v>
      </c>
      <c r="D731" s="171" t="s">
        <v>1609</v>
      </c>
      <c r="E731" s="171" t="s">
        <v>1011</v>
      </c>
      <c r="F731" s="172" t="s">
        <v>1601</v>
      </c>
      <c r="G731" s="173" t="s">
        <v>2023</v>
      </c>
      <c r="H731" s="50" t="s">
        <v>1783</v>
      </c>
      <c r="I731" s="50" t="s">
        <v>18</v>
      </c>
      <c r="J731" s="133" t="s">
        <v>1779</v>
      </c>
      <c r="K731" s="50" t="s">
        <v>1754</v>
      </c>
      <c r="L731" s="50" t="s">
        <v>1753</v>
      </c>
      <c r="M731" s="133" t="s">
        <v>1754</v>
      </c>
      <c r="N731" s="133" t="s">
        <v>1601</v>
      </c>
      <c r="O731" s="133" t="s">
        <v>1601</v>
      </c>
      <c r="P731" s="133" t="s">
        <v>1601</v>
      </c>
      <c r="Q731" s="133" t="s">
        <v>1755</v>
      </c>
      <c r="R731" s="142" t="s">
        <v>1601</v>
      </c>
      <c r="S731" s="174" t="s">
        <v>1777</v>
      </c>
      <c r="T731" s="175" t="s">
        <v>1754</v>
      </c>
      <c r="U731" s="133" t="s">
        <v>1756</v>
      </c>
      <c r="V731" s="133" t="s">
        <v>1754</v>
      </c>
      <c r="W731" s="133" t="str">
        <f>IF([Access_Indicator2]="Yes","No service",IF([Access_Indicator3]="Available", "Improved",IF([Access_Indicator4]="No", "Limited",IF(AND([Access_Indicator4]="yes", [Access_Indicator5]&lt;=[Access_Indicator6]),"Basic","Limited"))))</f>
        <v>Limited</v>
      </c>
      <c r="X731" s="133" t="str">
        <f>IF([Use_Indicator1]="", "Fill in data", IF([Use_Indicator1]="All", "Improved", IF([Use_Indicator1]="Some", "Basic", IF([Use_Indicator1]="No use", "No Service"))))</f>
        <v>Improved</v>
      </c>
      <c r="Y731" s="134" t="s">
        <v>1601</v>
      </c>
      <c r="Z731" s="134" t="str">
        <f>IF(S731="No data", "No Data", IF([Reliability_Indicator2]="Yes","No Service", IF(S731="Routine", "Improved", IF(S731="Unreliable", "Basic", IF(S731="No O&amp;M", "No service")))))</f>
        <v>No service</v>
      </c>
      <c r="AA731" s="133" t="str">
        <f>IF([EnvPro_Indicator1]="", "Fill in data", IF([EnvPro_Indicator1]="Significant pollution", "No service", IF(AND([EnvPro_Indicator1]="Not polluting groundwater &amp; not untreated in river", [EnvPro_Indicator2]="No"),"Basic", IF([EnvPro_Indicator2]="Yes", "Improved"))))</f>
        <v>Basic</v>
      </c>
      <c r="AB731" s="134" t="str">
        <f t="shared" si="11"/>
        <v>No Service</v>
      </c>
      <c r="AC731" s="134" t="str">
        <f>IF(OR(San[[#This Row],[Access_SL1]]="No data",San[[#This Row],[Use_SL1]]="No data",San[[#This Row],[Reliability_SL1]]="No data",San[[#This Row],[EnvPro_SL1]]="No data"),"Incomplete", "Complete")</f>
        <v>Complete</v>
      </c>
      <c r="AD731" s="176" t="s">
        <v>1601</v>
      </c>
      <c r="AE731" s="176" t="s">
        <v>1601</v>
      </c>
      <c r="AF731" s="136" t="s">
        <v>1601</v>
      </c>
      <c r="AG731" s="136">
        <v>49.674497594112651</v>
      </c>
      <c r="AH731" s="136" t="s">
        <v>1601</v>
      </c>
      <c r="AW731" s="1">
        <f>IFERROR(VLOOKUP(San[[#This Row],[Access_SL1]],$AS$5:$AT$8,2,FALSE),"Error")</f>
        <v>1</v>
      </c>
      <c r="AX731" s="1">
        <f>IFERROR(VLOOKUP(San[[#This Row],[Use_SL1]],$AS$5:$AT$8,2,FALSE),"Error")</f>
        <v>3</v>
      </c>
      <c r="AY731" s="1" t="str">
        <f>IFERROR(VLOOKUP(San[[#This Row],[Use_SL2]],$AS$5:$AT$8,2,FALSE),"Error")</f>
        <v>Error</v>
      </c>
      <c r="AZ731" s="1">
        <f>IFERROR(VLOOKUP(San[[#This Row],[Reliability_SL1]],$AS$5:$AT$8,2,FALSE),"Error")</f>
        <v>0</v>
      </c>
      <c r="BA731" s="1">
        <f>IFERROR(VLOOKUP(San[[#This Row],[EnvPro_SL1]],$AS$5:$AT$8,2,FALSE),"Error")</f>
        <v>2</v>
      </c>
    </row>
    <row r="732" spans="2:53">
      <c r="B732" s="133" t="s">
        <v>1044</v>
      </c>
      <c r="C732" s="171" t="s">
        <v>1649</v>
      </c>
      <c r="D732" s="171" t="s">
        <v>1609</v>
      </c>
      <c r="E732" s="171" t="s">
        <v>1011</v>
      </c>
      <c r="F732" s="172" t="s">
        <v>1601</v>
      </c>
      <c r="G732" s="173" t="s">
        <v>1945</v>
      </c>
      <c r="H732" s="50" t="s">
        <v>1786</v>
      </c>
      <c r="I732" s="50" t="s">
        <v>18</v>
      </c>
      <c r="J732" s="133" t="s">
        <v>1774</v>
      </c>
      <c r="K732" s="50" t="s">
        <v>1754</v>
      </c>
      <c r="L732" s="50" t="s">
        <v>1776</v>
      </c>
      <c r="M732" s="133" t="s">
        <v>1752</v>
      </c>
      <c r="N732" s="133" t="s">
        <v>1601</v>
      </c>
      <c r="O732" s="133" t="s">
        <v>1601</v>
      </c>
      <c r="P732" s="133" t="s">
        <v>1601</v>
      </c>
      <c r="Q732" s="133" t="s">
        <v>1755</v>
      </c>
      <c r="R732" s="142" t="s">
        <v>1601</v>
      </c>
      <c r="S732" s="174" t="s">
        <v>1801</v>
      </c>
      <c r="T732" s="175" t="s">
        <v>1754</v>
      </c>
      <c r="U732" s="133" t="s">
        <v>1756</v>
      </c>
      <c r="V732" s="133" t="s">
        <v>1754</v>
      </c>
      <c r="W732" s="133" t="str">
        <f>IF([Access_Indicator2]="Yes","No service",IF([Access_Indicator3]="Available", "Improved",IF([Access_Indicator4]="No", "Limited",IF(AND([Access_Indicator4]="yes", [Access_Indicator5]&lt;=[Access_Indicator6]),"Basic","Limited"))))</f>
        <v>Improved</v>
      </c>
      <c r="X732" s="133" t="str">
        <f>IF([Use_Indicator1]="", "Fill in data", IF([Use_Indicator1]="All", "Improved", IF([Use_Indicator1]="Some", "Basic", IF([Use_Indicator1]="No use", "No Service"))))</f>
        <v>Improved</v>
      </c>
      <c r="Y732" s="134" t="s">
        <v>1601</v>
      </c>
      <c r="Z732" s="134" t="str">
        <f>IF(S732="No data", "No Data", IF([Reliability_Indicator2]="Yes","No Service", IF(S732="Routine", "Improved", IF(S732="Unreliable", "Basic", IF(S732="No O&amp;M", "No service")))))</f>
        <v>Basic</v>
      </c>
      <c r="AA732" s="133" t="str">
        <f>IF([EnvPro_Indicator1]="", "Fill in data", IF([EnvPro_Indicator1]="Significant pollution", "No service", IF(AND([EnvPro_Indicator1]="Not polluting groundwater &amp; not untreated in river", [EnvPro_Indicator2]="No"),"Basic", IF([EnvPro_Indicator2]="Yes", "Improved"))))</f>
        <v>Basic</v>
      </c>
      <c r="AB732" s="134" t="str">
        <f t="shared" si="11"/>
        <v>Basic</v>
      </c>
      <c r="AC732" s="134" t="str">
        <f>IF(OR(San[[#This Row],[Access_SL1]]="No data",San[[#This Row],[Use_SL1]]="No data",San[[#This Row],[Reliability_SL1]]="No data",San[[#This Row],[EnvPro_SL1]]="No data"),"Incomplete", "Complete")</f>
        <v>Complete</v>
      </c>
      <c r="AD732" s="176" t="s">
        <v>1601</v>
      </c>
      <c r="AE732" s="176" t="s">
        <v>1601</v>
      </c>
      <c r="AF732" s="136" t="s">
        <v>1601</v>
      </c>
      <c r="AG732" s="136">
        <v>0</v>
      </c>
      <c r="AH732" s="136" t="s">
        <v>1601</v>
      </c>
      <c r="AW732" s="1">
        <f>IFERROR(VLOOKUP(San[[#This Row],[Access_SL1]],$AS$5:$AT$8,2,FALSE),"Error")</f>
        <v>3</v>
      </c>
      <c r="AX732" s="1">
        <f>IFERROR(VLOOKUP(San[[#This Row],[Use_SL1]],$AS$5:$AT$8,2,FALSE),"Error")</f>
        <v>3</v>
      </c>
      <c r="AY732" s="1" t="str">
        <f>IFERROR(VLOOKUP(San[[#This Row],[Use_SL2]],$AS$5:$AT$8,2,FALSE),"Error")</f>
        <v>Error</v>
      </c>
      <c r="AZ732" s="1">
        <f>IFERROR(VLOOKUP(San[[#This Row],[Reliability_SL1]],$AS$5:$AT$8,2,FALSE),"Error")</f>
        <v>2</v>
      </c>
      <c r="BA732" s="1">
        <f>IFERROR(VLOOKUP(San[[#This Row],[EnvPro_SL1]],$AS$5:$AT$8,2,FALSE),"Error")</f>
        <v>2</v>
      </c>
    </row>
    <row r="733" spans="2:53">
      <c r="B733" s="133" t="s">
        <v>1045</v>
      </c>
      <c r="C733" s="171" t="s">
        <v>1649</v>
      </c>
      <c r="D733" s="171" t="s">
        <v>1609</v>
      </c>
      <c r="E733" s="171" t="s">
        <v>1011</v>
      </c>
      <c r="F733" s="172" t="s">
        <v>1601</v>
      </c>
      <c r="G733" s="173" t="s">
        <v>2003</v>
      </c>
      <c r="H733" s="50" t="s">
        <v>1783</v>
      </c>
      <c r="I733" s="50" t="s">
        <v>18</v>
      </c>
      <c r="J733" s="133" t="s">
        <v>1774</v>
      </c>
      <c r="K733" s="50" t="s">
        <v>1754</v>
      </c>
      <c r="L733" s="50" t="s">
        <v>1776</v>
      </c>
      <c r="M733" s="133" t="s">
        <v>1752</v>
      </c>
      <c r="N733" s="133" t="s">
        <v>1601</v>
      </c>
      <c r="O733" s="133" t="s">
        <v>1601</v>
      </c>
      <c r="P733" s="133" t="s">
        <v>1601</v>
      </c>
      <c r="Q733" s="133" t="s">
        <v>1755</v>
      </c>
      <c r="R733" s="142" t="s">
        <v>1601</v>
      </c>
      <c r="S733" s="174" t="s">
        <v>1801</v>
      </c>
      <c r="T733" s="175" t="s">
        <v>1754</v>
      </c>
      <c r="U733" s="133" t="s">
        <v>1756</v>
      </c>
      <c r="V733" s="133" t="s">
        <v>1754</v>
      </c>
      <c r="W733" s="133" t="str">
        <f>IF([Access_Indicator2]="Yes","No service",IF([Access_Indicator3]="Available", "Improved",IF([Access_Indicator4]="No", "Limited",IF(AND([Access_Indicator4]="yes", [Access_Indicator5]&lt;=[Access_Indicator6]),"Basic","Limited"))))</f>
        <v>Improved</v>
      </c>
      <c r="X733" s="133" t="str">
        <f>IF([Use_Indicator1]="", "Fill in data", IF([Use_Indicator1]="All", "Improved", IF([Use_Indicator1]="Some", "Basic", IF([Use_Indicator1]="No use", "No Service"))))</f>
        <v>Improved</v>
      </c>
      <c r="Y733" s="134" t="s">
        <v>1601</v>
      </c>
      <c r="Z733" s="134" t="str">
        <f>IF(S733="No data", "No Data", IF([Reliability_Indicator2]="Yes","No Service", IF(S733="Routine", "Improved", IF(S733="Unreliable", "Basic", IF(S733="No O&amp;M", "No service")))))</f>
        <v>Basic</v>
      </c>
      <c r="AA733" s="133" t="str">
        <f>IF([EnvPro_Indicator1]="", "Fill in data", IF([EnvPro_Indicator1]="Significant pollution", "No service", IF(AND([EnvPro_Indicator1]="Not polluting groundwater &amp; not untreated in river", [EnvPro_Indicator2]="No"),"Basic", IF([EnvPro_Indicator2]="Yes", "Improved"))))</f>
        <v>Basic</v>
      </c>
      <c r="AB733" s="134" t="str">
        <f t="shared" si="11"/>
        <v>Basic</v>
      </c>
      <c r="AC733" s="134" t="str">
        <f>IF(OR(San[[#This Row],[Access_SL1]]="No data",San[[#This Row],[Use_SL1]]="No data",San[[#This Row],[Reliability_SL1]]="No data",San[[#This Row],[EnvPro_SL1]]="No data"),"Incomplete", "Complete")</f>
        <v>Complete</v>
      </c>
      <c r="AD733" s="176" t="s">
        <v>1601</v>
      </c>
      <c r="AE733" s="176" t="s">
        <v>1601</v>
      </c>
      <c r="AF733" s="136" t="s">
        <v>1601</v>
      </c>
      <c r="AG733" s="136">
        <v>42.928578167751674</v>
      </c>
      <c r="AH733" s="136" t="s">
        <v>1601</v>
      </c>
      <c r="AW733" s="1">
        <f>IFERROR(VLOOKUP(San[[#This Row],[Access_SL1]],$AS$5:$AT$8,2,FALSE),"Error")</f>
        <v>3</v>
      </c>
      <c r="AX733" s="1">
        <f>IFERROR(VLOOKUP(San[[#This Row],[Use_SL1]],$AS$5:$AT$8,2,FALSE),"Error")</f>
        <v>3</v>
      </c>
      <c r="AY733" s="1" t="str">
        <f>IFERROR(VLOOKUP(San[[#This Row],[Use_SL2]],$AS$5:$AT$8,2,FALSE),"Error")</f>
        <v>Error</v>
      </c>
      <c r="AZ733" s="1">
        <f>IFERROR(VLOOKUP(San[[#This Row],[Reliability_SL1]],$AS$5:$AT$8,2,FALSE),"Error")</f>
        <v>2</v>
      </c>
      <c r="BA733" s="1">
        <f>IFERROR(VLOOKUP(San[[#This Row],[EnvPro_SL1]],$AS$5:$AT$8,2,FALSE),"Error")</f>
        <v>2</v>
      </c>
    </row>
    <row r="734" spans="2:53">
      <c r="B734" s="133" t="s">
        <v>1046</v>
      </c>
      <c r="C734" s="171" t="s">
        <v>1649</v>
      </c>
      <c r="D734" s="171" t="s">
        <v>1609</v>
      </c>
      <c r="E734" s="171" t="s">
        <v>1011</v>
      </c>
      <c r="F734" s="172" t="s">
        <v>1601</v>
      </c>
      <c r="G734" s="173" t="s">
        <v>1993</v>
      </c>
      <c r="H734" s="50" t="s">
        <v>1783</v>
      </c>
      <c r="I734" s="50" t="s">
        <v>18</v>
      </c>
      <c r="J734" s="133" t="s">
        <v>1779</v>
      </c>
      <c r="K734" s="50" t="s">
        <v>1754</v>
      </c>
      <c r="L734" s="50" t="s">
        <v>1753</v>
      </c>
      <c r="M734" s="133" t="s">
        <v>1754</v>
      </c>
      <c r="N734" s="133" t="s">
        <v>1601</v>
      </c>
      <c r="O734" s="133" t="s">
        <v>1601</v>
      </c>
      <c r="P734" s="133" t="s">
        <v>1601</v>
      </c>
      <c r="Q734" s="133" t="s">
        <v>1755</v>
      </c>
      <c r="R734" s="142" t="s">
        <v>1601</v>
      </c>
      <c r="S734" s="174" t="s">
        <v>1601</v>
      </c>
      <c r="T734" s="175" t="s">
        <v>1754</v>
      </c>
      <c r="U734" s="133" t="s">
        <v>1756</v>
      </c>
      <c r="V734" s="133" t="s">
        <v>1754</v>
      </c>
      <c r="W734" s="133" t="str">
        <f>IF([Access_Indicator2]="Yes","No service",IF([Access_Indicator3]="Available", "Improved",IF([Access_Indicator4]="No", "Limited",IF(AND([Access_Indicator4]="yes", [Access_Indicator5]&lt;=[Access_Indicator6]),"Basic","Limited"))))</f>
        <v>Limited</v>
      </c>
      <c r="X734" s="133" t="str">
        <f>IF([Use_Indicator1]="", "Fill in data", IF([Use_Indicator1]="All", "Improved", IF([Use_Indicator1]="Some", "Basic", IF([Use_Indicator1]="No use", "No Service"))))</f>
        <v>Improved</v>
      </c>
      <c r="Y734" s="134" t="s">
        <v>1601</v>
      </c>
      <c r="Z734" s="134" t="str">
        <f>IF(S734="No data", "No Data", IF([Reliability_Indicator2]="Yes","No Service", IF(S734="Routine", "Improved", IF(S734="Unreliable", "Basic", IF(S734="No O&amp;M", "No service")))))</f>
        <v>No Data</v>
      </c>
      <c r="AA734" s="133" t="str">
        <f>IF([EnvPro_Indicator1]="", "Fill in data", IF([EnvPro_Indicator1]="Significant pollution", "No service", IF(AND([EnvPro_Indicator1]="Not polluting groundwater &amp; not untreated in river", [EnvPro_Indicator2]="No"),"Basic", IF([EnvPro_Indicator2]="Yes", "Improved"))))</f>
        <v>Basic</v>
      </c>
      <c r="AB734" s="134" t="str">
        <f t="shared" si="11"/>
        <v>Limited</v>
      </c>
      <c r="AC734" s="134" t="str">
        <f>IF(OR(San[[#This Row],[Access_SL1]]="No data",San[[#This Row],[Use_SL1]]="No data",San[[#This Row],[Reliability_SL1]]="No data",San[[#This Row],[EnvPro_SL1]]="No data"),"Incomplete", "Complete")</f>
        <v>Incomplete</v>
      </c>
      <c r="AD734" s="176" t="s">
        <v>1601</v>
      </c>
      <c r="AE734" s="176" t="s">
        <v>1601</v>
      </c>
      <c r="AF734" s="136" t="s">
        <v>1601</v>
      </c>
      <c r="AG734" s="136">
        <v>61.63317294084348</v>
      </c>
      <c r="AH734" s="136" t="s">
        <v>1601</v>
      </c>
      <c r="AW734" s="1">
        <f>IFERROR(VLOOKUP(San[[#This Row],[Access_SL1]],$AS$5:$AT$8,2,FALSE),"Error")</f>
        <v>1</v>
      </c>
      <c r="AX734" s="1">
        <f>IFERROR(VLOOKUP(San[[#This Row],[Use_SL1]],$AS$5:$AT$8,2,FALSE),"Error")</f>
        <v>3</v>
      </c>
      <c r="AY734" s="1" t="str">
        <f>IFERROR(VLOOKUP(San[[#This Row],[Use_SL2]],$AS$5:$AT$8,2,FALSE),"Error")</f>
        <v>Error</v>
      </c>
      <c r="AZ734" s="1" t="str">
        <f>IFERROR(VLOOKUP(San[[#This Row],[Reliability_SL1]],$AS$5:$AT$8,2,FALSE),"Error")</f>
        <v>Error</v>
      </c>
      <c r="BA734" s="1">
        <f>IFERROR(VLOOKUP(San[[#This Row],[EnvPro_SL1]],$AS$5:$AT$8,2,FALSE),"Error")</f>
        <v>2</v>
      </c>
    </row>
    <row r="735" spans="2:53">
      <c r="B735" s="133" t="s">
        <v>1047</v>
      </c>
      <c r="C735" s="171" t="s">
        <v>1649</v>
      </c>
      <c r="D735" s="171" t="s">
        <v>1609</v>
      </c>
      <c r="E735" s="171" t="s">
        <v>1011</v>
      </c>
      <c r="F735" s="172" t="s">
        <v>1601</v>
      </c>
      <c r="G735" s="173" t="s">
        <v>1950</v>
      </c>
      <c r="H735" s="50" t="s">
        <v>1783</v>
      </c>
      <c r="I735" s="50" t="s">
        <v>18</v>
      </c>
      <c r="J735" s="133" t="s">
        <v>203</v>
      </c>
      <c r="K735" s="50" t="s">
        <v>1754</v>
      </c>
      <c r="L735" s="50" t="s">
        <v>1776</v>
      </c>
      <c r="M735" s="133" t="s">
        <v>1752</v>
      </c>
      <c r="N735" s="133" t="s">
        <v>1601</v>
      </c>
      <c r="O735" s="133" t="s">
        <v>1601</v>
      </c>
      <c r="P735" s="133" t="s">
        <v>1601</v>
      </c>
      <c r="Q735" s="133" t="s">
        <v>1755</v>
      </c>
      <c r="R735" s="142" t="s">
        <v>1601</v>
      </c>
      <c r="S735" s="174" t="s">
        <v>1801</v>
      </c>
      <c r="T735" s="175" t="s">
        <v>1754</v>
      </c>
      <c r="U735" s="133" t="s">
        <v>1756</v>
      </c>
      <c r="V735" s="133" t="s">
        <v>1754</v>
      </c>
      <c r="W735" s="133" t="str">
        <f>IF([Access_Indicator2]="Yes","No service",IF([Access_Indicator3]="Available", "Improved",IF([Access_Indicator4]="No", "Limited",IF(AND([Access_Indicator4]="yes", [Access_Indicator5]&lt;=[Access_Indicator6]),"Basic","Limited"))))</f>
        <v>Improved</v>
      </c>
      <c r="X735" s="133" t="str">
        <f>IF([Use_Indicator1]="", "Fill in data", IF([Use_Indicator1]="All", "Improved", IF([Use_Indicator1]="Some", "Basic", IF([Use_Indicator1]="No use", "No Service"))))</f>
        <v>Improved</v>
      </c>
      <c r="Y735" s="134" t="s">
        <v>1601</v>
      </c>
      <c r="Z735" s="134" t="str">
        <f>IF(S735="No data", "No Data", IF([Reliability_Indicator2]="Yes","No Service", IF(S735="Routine", "Improved", IF(S735="Unreliable", "Basic", IF(S735="No O&amp;M", "No service")))))</f>
        <v>Basic</v>
      </c>
      <c r="AA735" s="133" t="str">
        <f>IF([EnvPro_Indicator1]="", "Fill in data", IF([EnvPro_Indicator1]="Significant pollution", "No service", IF(AND([EnvPro_Indicator1]="Not polluting groundwater &amp; not untreated in river", [EnvPro_Indicator2]="No"),"Basic", IF([EnvPro_Indicator2]="Yes", "Improved"))))</f>
        <v>Basic</v>
      </c>
      <c r="AB735" s="134" t="str">
        <f t="shared" si="11"/>
        <v>Basic</v>
      </c>
      <c r="AC735" s="134" t="str">
        <f>IF(OR(San[[#This Row],[Access_SL1]]="No data",San[[#This Row],[Use_SL1]]="No data",San[[#This Row],[Reliability_SL1]]="No data",San[[#This Row],[EnvPro_SL1]]="No data"),"Incomplete", "Complete")</f>
        <v>Complete</v>
      </c>
      <c r="AD735" s="176" t="s">
        <v>1601</v>
      </c>
      <c r="AE735" s="176" t="s">
        <v>1601</v>
      </c>
      <c r="AF735" s="136" t="s">
        <v>1601</v>
      </c>
      <c r="AG735" s="136">
        <v>69.912255873195576</v>
      </c>
      <c r="AH735" s="136" t="s">
        <v>1601</v>
      </c>
      <c r="AW735" s="1">
        <f>IFERROR(VLOOKUP(San[[#This Row],[Access_SL1]],$AS$5:$AT$8,2,FALSE),"Error")</f>
        <v>3</v>
      </c>
      <c r="AX735" s="1">
        <f>IFERROR(VLOOKUP(San[[#This Row],[Use_SL1]],$AS$5:$AT$8,2,FALSE),"Error")</f>
        <v>3</v>
      </c>
      <c r="AY735" s="1" t="str">
        <f>IFERROR(VLOOKUP(San[[#This Row],[Use_SL2]],$AS$5:$AT$8,2,FALSE),"Error")</f>
        <v>Error</v>
      </c>
      <c r="AZ735" s="1">
        <f>IFERROR(VLOOKUP(San[[#This Row],[Reliability_SL1]],$AS$5:$AT$8,2,FALSE),"Error")</f>
        <v>2</v>
      </c>
      <c r="BA735" s="1">
        <f>IFERROR(VLOOKUP(San[[#This Row],[EnvPro_SL1]],$AS$5:$AT$8,2,FALSE),"Error")</f>
        <v>2</v>
      </c>
    </row>
    <row r="736" spans="2:53">
      <c r="B736" s="133" t="s">
        <v>1048</v>
      </c>
      <c r="C736" s="171" t="s">
        <v>1649</v>
      </c>
      <c r="D736" s="171" t="s">
        <v>1609</v>
      </c>
      <c r="E736" s="171" t="s">
        <v>1011</v>
      </c>
      <c r="F736" s="172" t="s">
        <v>1601</v>
      </c>
      <c r="G736" s="173" t="s">
        <v>2048</v>
      </c>
      <c r="H736" s="50" t="s">
        <v>1783</v>
      </c>
      <c r="I736" s="50" t="s">
        <v>18</v>
      </c>
      <c r="J736" s="133" t="s">
        <v>1774</v>
      </c>
      <c r="K736" s="50" t="s">
        <v>1754</v>
      </c>
      <c r="L736" s="50" t="s">
        <v>1776</v>
      </c>
      <c r="M736" s="133" t="s">
        <v>1752</v>
      </c>
      <c r="N736" s="133" t="s">
        <v>1601</v>
      </c>
      <c r="O736" s="133" t="s">
        <v>1601</v>
      </c>
      <c r="P736" s="133" t="s">
        <v>1601</v>
      </c>
      <c r="Q736" s="133" t="s">
        <v>1755</v>
      </c>
      <c r="R736" s="142" t="s">
        <v>1601</v>
      </c>
      <c r="S736" s="174" t="s">
        <v>1801</v>
      </c>
      <c r="T736" s="175" t="s">
        <v>1754</v>
      </c>
      <c r="U736" s="133" t="s">
        <v>1756</v>
      </c>
      <c r="V736" s="133" t="s">
        <v>1754</v>
      </c>
      <c r="W736" s="133" t="str">
        <f>IF([Access_Indicator2]="Yes","No service",IF([Access_Indicator3]="Available", "Improved",IF([Access_Indicator4]="No", "Limited",IF(AND([Access_Indicator4]="yes", [Access_Indicator5]&lt;=[Access_Indicator6]),"Basic","Limited"))))</f>
        <v>Improved</v>
      </c>
      <c r="X736" s="133" t="str">
        <f>IF([Use_Indicator1]="", "Fill in data", IF([Use_Indicator1]="All", "Improved", IF([Use_Indicator1]="Some", "Basic", IF([Use_Indicator1]="No use", "No Service"))))</f>
        <v>Improved</v>
      </c>
      <c r="Y736" s="134" t="s">
        <v>1601</v>
      </c>
      <c r="Z736" s="134" t="str">
        <f>IF(S736="No data", "No Data", IF([Reliability_Indicator2]="Yes","No Service", IF(S736="Routine", "Improved", IF(S736="Unreliable", "Basic", IF(S736="No O&amp;M", "No service")))))</f>
        <v>Basic</v>
      </c>
      <c r="AA736" s="133" t="str">
        <f>IF([EnvPro_Indicator1]="", "Fill in data", IF([EnvPro_Indicator1]="Significant pollution", "No service", IF(AND([EnvPro_Indicator1]="Not polluting groundwater &amp; not untreated in river", [EnvPro_Indicator2]="No"),"Basic", IF([EnvPro_Indicator2]="Yes", "Improved"))))</f>
        <v>Basic</v>
      </c>
      <c r="AB736" s="134" t="str">
        <f t="shared" si="11"/>
        <v>Basic</v>
      </c>
      <c r="AC736" s="134" t="str">
        <f>IF(OR(San[[#This Row],[Access_SL1]]="No data",San[[#This Row],[Use_SL1]]="No data",San[[#This Row],[Reliability_SL1]]="No data",San[[#This Row],[EnvPro_SL1]]="No data"),"Incomplete", "Complete")</f>
        <v>Complete</v>
      </c>
      <c r="AD736" s="176" t="s">
        <v>1601</v>
      </c>
      <c r="AE736" s="176" t="s">
        <v>1601</v>
      </c>
      <c r="AF736" s="136" t="s">
        <v>1601</v>
      </c>
      <c r="AG736" s="136">
        <v>136.14491933201245</v>
      </c>
      <c r="AH736" s="136" t="s">
        <v>1601</v>
      </c>
      <c r="AW736" s="1">
        <f>IFERROR(VLOOKUP(San[[#This Row],[Access_SL1]],$AS$5:$AT$8,2,FALSE),"Error")</f>
        <v>3</v>
      </c>
      <c r="AX736" s="1">
        <f>IFERROR(VLOOKUP(San[[#This Row],[Use_SL1]],$AS$5:$AT$8,2,FALSE),"Error")</f>
        <v>3</v>
      </c>
      <c r="AY736" s="1" t="str">
        <f>IFERROR(VLOOKUP(San[[#This Row],[Use_SL2]],$AS$5:$AT$8,2,FALSE),"Error")</f>
        <v>Error</v>
      </c>
      <c r="AZ736" s="1">
        <f>IFERROR(VLOOKUP(San[[#This Row],[Reliability_SL1]],$AS$5:$AT$8,2,FALSE),"Error")</f>
        <v>2</v>
      </c>
      <c r="BA736" s="1">
        <f>IFERROR(VLOOKUP(San[[#This Row],[EnvPro_SL1]],$AS$5:$AT$8,2,FALSE),"Error")</f>
        <v>2</v>
      </c>
    </row>
    <row r="737" spans="2:53">
      <c r="B737" s="133" t="s">
        <v>1049</v>
      </c>
      <c r="C737" s="171" t="s">
        <v>1649</v>
      </c>
      <c r="D737" s="171" t="s">
        <v>1609</v>
      </c>
      <c r="E737" s="171" t="s">
        <v>1011</v>
      </c>
      <c r="F737" s="172" t="s">
        <v>1601</v>
      </c>
      <c r="G737" s="173" t="s">
        <v>2049</v>
      </c>
      <c r="H737" s="50" t="s">
        <v>1783</v>
      </c>
      <c r="I737" s="50" t="s">
        <v>18</v>
      </c>
      <c r="J737" s="133" t="s">
        <v>1774</v>
      </c>
      <c r="K737" s="50" t="s">
        <v>1754</v>
      </c>
      <c r="L737" s="50" t="s">
        <v>1776</v>
      </c>
      <c r="M737" s="133" t="s">
        <v>1752</v>
      </c>
      <c r="N737" s="133" t="s">
        <v>1601</v>
      </c>
      <c r="O737" s="133" t="s">
        <v>1601</v>
      </c>
      <c r="P737" s="133" t="s">
        <v>1601</v>
      </c>
      <c r="Q737" s="133" t="s">
        <v>1755</v>
      </c>
      <c r="R737" s="142" t="s">
        <v>1601</v>
      </c>
      <c r="S737" s="174" t="s">
        <v>1801</v>
      </c>
      <c r="T737" s="175" t="s">
        <v>1754</v>
      </c>
      <c r="U737" s="133" t="s">
        <v>1756</v>
      </c>
      <c r="V737" s="133" t="s">
        <v>1754</v>
      </c>
      <c r="W737" s="133" t="str">
        <f>IF([Access_Indicator2]="Yes","No service",IF([Access_Indicator3]="Available", "Improved",IF([Access_Indicator4]="No", "Limited",IF(AND([Access_Indicator4]="yes", [Access_Indicator5]&lt;=[Access_Indicator6]),"Basic","Limited"))))</f>
        <v>Improved</v>
      </c>
      <c r="X737" s="133" t="str">
        <f>IF([Use_Indicator1]="", "Fill in data", IF([Use_Indicator1]="All", "Improved", IF([Use_Indicator1]="Some", "Basic", IF([Use_Indicator1]="No use", "No Service"))))</f>
        <v>Improved</v>
      </c>
      <c r="Y737" s="134" t="s">
        <v>1601</v>
      </c>
      <c r="Z737" s="134" t="str">
        <f>IF(S737="No data", "No Data", IF([Reliability_Indicator2]="Yes","No Service", IF(S737="Routine", "Improved", IF(S737="Unreliable", "Basic", IF(S737="No O&amp;M", "No service")))))</f>
        <v>Basic</v>
      </c>
      <c r="AA737" s="133" t="str">
        <f>IF([EnvPro_Indicator1]="", "Fill in data", IF([EnvPro_Indicator1]="Significant pollution", "No service", IF(AND([EnvPro_Indicator1]="Not polluting groundwater &amp; not untreated in river", [EnvPro_Indicator2]="No"),"Basic", IF([EnvPro_Indicator2]="Yes", "Improved"))))</f>
        <v>Basic</v>
      </c>
      <c r="AB737" s="134" t="str">
        <f t="shared" si="11"/>
        <v>Basic</v>
      </c>
      <c r="AC737" s="134" t="str">
        <f>IF(OR(San[[#This Row],[Access_SL1]]="No data",San[[#This Row],[Use_SL1]]="No data",San[[#This Row],[Reliability_SL1]]="No data",San[[#This Row],[EnvPro_SL1]]="No data"),"Incomplete", "Complete")</f>
        <v>Complete</v>
      </c>
      <c r="AD737" s="176" t="s">
        <v>1601</v>
      </c>
      <c r="AE737" s="176" t="s">
        <v>1601</v>
      </c>
      <c r="AF737" s="136" t="s">
        <v>1601</v>
      </c>
      <c r="AG737" s="136">
        <v>33.116331729408429</v>
      </c>
      <c r="AH737" s="136" t="s">
        <v>1601</v>
      </c>
      <c r="AW737" s="1">
        <f>IFERROR(VLOOKUP(San[[#This Row],[Access_SL1]],$AS$5:$AT$8,2,FALSE),"Error")</f>
        <v>3</v>
      </c>
      <c r="AX737" s="1">
        <f>IFERROR(VLOOKUP(San[[#This Row],[Use_SL1]],$AS$5:$AT$8,2,FALSE),"Error")</f>
        <v>3</v>
      </c>
      <c r="AY737" s="1" t="str">
        <f>IFERROR(VLOOKUP(San[[#This Row],[Use_SL2]],$AS$5:$AT$8,2,FALSE),"Error")</f>
        <v>Error</v>
      </c>
      <c r="AZ737" s="1">
        <f>IFERROR(VLOOKUP(San[[#This Row],[Reliability_SL1]],$AS$5:$AT$8,2,FALSE),"Error")</f>
        <v>2</v>
      </c>
      <c r="BA737" s="1">
        <f>IFERROR(VLOOKUP(San[[#This Row],[EnvPro_SL1]],$AS$5:$AT$8,2,FALSE),"Error")</f>
        <v>2</v>
      </c>
    </row>
    <row r="738" spans="2:53">
      <c r="B738" s="133" t="s">
        <v>1050</v>
      </c>
      <c r="C738" s="171" t="s">
        <v>1649</v>
      </c>
      <c r="D738" s="171" t="s">
        <v>1609</v>
      </c>
      <c r="E738" s="171" t="s">
        <v>1011</v>
      </c>
      <c r="F738" s="172" t="s">
        <v>1601</v>
      </c>
      <c r="G738" s="173" t="s">
        <v>1957</v>
      </c>
      <c r="H738" s="50" t="s">
        <v>1783</v>
      </c>
      <c r="I738" s="50" t="s">
        <v>18</v>
      </c>
      <c r="J738" s="133" t="s">
        <v>1818</v>
      </c>
      <c r="K738" s="50" t="s">
        <v>1754</v>
      </c>
      <c r="L738" s="50" t="s">
        <v>1753</v>
      </c>
      <c r="M738" s="133" t="s">
        <v>1752</v>
      </c>
      <c r="N738" s="133" t="s">
        <v>1601</v>
      </c>
      <c r="O738" s="133" t="s">
        <v>1601</v>
      </c>
      <c r="P738" s="133" t="s">
        <v>1601</v>
      </c>
      <c r="Q738" s="133" t="s">
        <v>1755</v>
      </c>
      <c r="R738" s="142" t="s">
        <v>1601</v>
      </c>
      <c r="S738" s="174" t="s">
        <v>1601</v>
      </c>
      <c r="T738" s="175" t="s">
        <v>1754</v>
      </c>
      <c r="U738" s="133" t="s">
        <v>1756</v>
      </c>
      <c r="V738" s="133" t="s">
        <v>1754</v>
      </c>
      <c r="W738" s="133" t="str">
        <f>IF([Access_Indicator2]="Yes","No service",IF([Access_Indicator3]="Available", "Improved",IF([Access_Indicator4]="No", "Limited",IF(AND([Access_Indicator4]="yes", [Access_Indicator5]&lt;=[Access_Indicator6]),"Basic","Limited"))))</f>
        <v>Basic</v>
      </c>
      <c r="X738" s="133" t="str">
        <f>IF([Use_Indicator1]="", "Fill in data", IF([Use_Indicator1]="All", "Improved", IF([Use_Indicator1]="Some", "Basic", IF([Use_Indicator1]="No use", "No Service"))))</f>
        <v>Improved</v>
      </c>
      <c r="Y738" s="134" t="s">
        <v>1601</v>
      </c>
      <c r="Z738" s="134" t="str">
        <f>IF(S738="No data", "No Data", IF([Reliability_Indicator2]="Yes","No Service", IF(S738="Routine", "Improved", IF(S738="Unreliable", "Basic", IF(S738="No O&amp;M", "No service")))))</f>
        <v>No Data</v>
      </c>
      <c r="AA738" s="133" t="str">
        <f>IF([EnvPro_Indicator1]="", "Fill in data", IF([EnvPro_Indicator1]="Significant pollution", "No service", IF(AND([EnvPro_Indicator1]="Not polluting groundwater &amp; not untreated in river", [EnvPro_Indicator2]="No"),"Basic", IF([EnvPro_Indicator2]="Yes", "Improved"))))</f>
        <v>Basic</v>
      </c>
      <c r="AB738" s="134" t="str">
        <f t="shared" si="11"/>
        <v>Basic</v>
      </c>
      <c r="AC738" s="134" t="str">
        <f>IF(OR(San[[#This Row],[Access_SL1]]="No data",San[[#This Row],[Use_SL1]]="No data",San[[#This Row],[Reliability_SL1]]="No data",San[[#This Row],[EnvPro_SL1]]="No data"),"Incomplete", "Complete")</f>
        <v>Incomplete</v>
      </c>
      <c r="AD738" s="176" t="s">
        <v>1601</v>
      </c>
      <c r="AE738" s="176" t="s">
        <v>1601</v>
      </c>
      <c r="AF738" s="136" t="s">
        <v>1601</v>
      </c>
      <c r="AG738" s="136">
        <v>62.553071044438155</v>
      </c>
      <c r="AH738" s="136" t="s">
        <v>1601</v>
      </c>
      <c r="AW738" s="1">
        <f>IFERROR(VLOOKUP(San[[#This Row],[Access_SL1]],$AS$5:$AT$8,2,FALSE),"Error")</f>
        <v>2</v>
      </c>
      <c r="AX738" s="1">
        <f>IFERROR(VLOOKUP(San[[#This Row],[Use_SL1]],$AS$5:$AT$8,2,FALSE),"Error")</f>
        <v>3</v>
      </c>
      <c r="AY738" s="1" t="str">
        <f>IFERROR(VLOOKUP(San[[#This Row],[Use_SL2]],$AS$5:$AT$8,2,FALSE),"Error")</f>
        <v>Error</v>
      </c>
      <c r="AZ738" s="1" t="str">
        <f>IFERROR(VLOOKUP(San[[#This Row],[Reliability_SL1]],$AS$5:$AT$8,2,FALSE),"Error")</f>
        <v>Error</v>
      </c>
      <c r="BA738" s="1">
        <f>IFERROR(VLOOKUP(San[[#This Row],[EnvPro_SL1]],$AS$5:$AT$8,2,FALSE),"Error")</f>
        <v>2</v>
      </c>
    </row>
    <row r="739" spans="2:53">
      <c r="B739" s="133" t="s">
        <v>1051</v>
      </c>
      <c r="C739" s="171" t="s">
        <v>1649</v>
      </c>
      <c r="D739" s="171" t="s">
        <v>1609</v>
      </c>
      <c r="E739" s="171" t="s">
        <v>1011</v>
      </c>
      <c r="F739" s="172" t="s">
        <v>1601</v>
      </c>
      <c r="G739" s="173" t="s">
        <v>1956</v>
      </c>
      <c r="H739" s="50" t="s">
        <v>1786</v>
      </c>
      <c r="I739" s="50" t="s">
        <v>18</v>
      </c>
      <c r="J739" s="133" t="s">
        <v>1779</v>
      </c>
      <c r="K739" s="50" t="s">
        <v>1754</v>
      </c>
      <c r="L739" s="50" t="s">
        <v>1753</v>
      </c>
      <c r="M739" s="133" t="s">
        <v>1754</v>
      </c>
      <c r="N739" s="133" t="s">
        <v>1601</v>
      </c>
      <c r="O739" s="133" t="s">
        <v>1601</v>
      </c>
      <c r="P739" s="133" t="s">
        <v>1601</v>
      </c>
      <c r="Q739" s="133" t="s">
        <v>1755</v>
      </c>
      <c r="R739" s="142" t="s">
        <v>1601</v>
      </c>
      <c r="S739" s="174" t="s">
        <v>1777</v>
      </c>
      <c r="T739" s="175" t="s">
        <v>1754</v>
      </c>
      <c r="U739" s="133" t="s">
        <v>1756</v>
      </c>
      <c r="V739" s="133" t="s">
        <v>1754</v>
      </c>
      <c r="W739" s="133" t="str">
        <f>IF([Access_Indicator2]="Yes","No service",IF([Access_Indicator3]="Available", "Improved",IF([Access_Indicator4]="No", "Limited",IF(AND([Access_Indicator4]="yes", [Access_Indicator5]&lt;=[Access_Indicator6]),"Basic","Limited"))))</f>
        <v>Limited</v>
      </c>
      <c r="X739" s="133" t="str">
        <f>IF([Use_Indicator1]="", "Fill in data", IF([Use_Indicator1]="All", "Improved", IF([Use_Indicator1]="Some", "Basic", IF([Use_Indicator1]="No use", "No Service"))))</f>
        <v>Improved</v>
      </c>
      <c r="Y739" s="134" t="s">
        <v>1601</v>
      </c>
      <c r="Z739" s="134" t="str">
        <f>IF(S739="No data", "No Data", IF([Reliability_Indicator2]="Yes","No Service", IF(S739="Routine", "Improved", IF(S739="Unreliable", "Basic", IF(S739="No O&amp;M", "No service")))))</f>
        <v>No service</v>
      </c>
      <c r="AA739" s="133" t="str">
        <f>IF([EnvPro_Indicator1]="", "Fill in data", IF([EnvPro_Indicator1]="Significant pollution", "No service", IF(AND([EnvPro_Indicator1]="Not polluting groundwater &amp; not untreated in river", [EnvPro_Indicator2]="No"),"Basic", IF([EnvPro_Indicator2]="Yes", "Improved"))))</f>
        <v>Basic</v>
      </c>
      <c r="AB739" s="134" t="str">
        <f t="shared" si="11"/>
        <v>No Service</v>
      </c>
      <c r="AC739" s="134" t="str">
        <f>IF(OR(San[[#This Row],[Access_SL1]]="No data",San[[#This Row],[Use_SL1]]="No data",San[[#This Row],[Reliability_SL1]]="No data",San[[#This Row],[EnvPro_SL1]]="No data"),"Incomplete", "Complete")</f>
        <v>Complete</v>
      </c>
      <c r="AD739" s="176" t="s">
        <v>1601</v>
      </c>
      <c r="AE739" s="176" t="s">
        <v>1601</v>
      </c>
      <c r="AF739" s="136" t="s">
        <v>1601</v>
      </c>
      <c r="AG739" s="136">
        <v>86.010472686102446</v>
      </c>
      <c r="AH739" s="136" t="s">
        <v>1601</v>
      </c>
      <c r="AW739" s="1">
        <f>IFERROR(VLOOKUP(San[[#This Row],[Access_SL1]],$AS$5:$AT$8,2,FALSE),"Error")</f>
        <v>1</v>
      </c>
      <c r="AX739" s="1">
        <f>IFERROR(VLOOKUP(San[[#This Row],[Use_SL1]],$AS$5:$AT$8,2,FALSE),"Error")</f>
        <v>3</v>
      </c>
      <c r="AY739" s="1" t="str">
        <f>IFERROR(VLOOKUP(San[[#This Row],[Use_SL2]],$AS$5:$AT$8,2,FALSE),"Error")</f>
        <v>Error</v>
      </c>
      <c r="AZ739" s="1">
        <f>IFERROR(VLOOKUP(San[[#This Row],[Reliability_SL1]],$AS$5:$AT$8,2,FALSE),"Error")</f>
        <v>0</v>
      </c>
      <c r="BA739" s="1">
        <f>IFERROR(VLOOKUP(San[[#This Row],[EnvPro_SL1]],$AS$5:$AT$8,2,FALSE),"Error")</f>
        <v>2</v>
      </c>
    </row>
    <row r="740" spans="2:53">
      <c r="B740" s="133" t="s">
        <v>1052</v>
      </c>
      <c r="C740" s="171" t="s">
        <v>1649</v>
      </c>
      <c r="D740" s="171" t="s">
        <v>1609</v>
      </c>
      <c r="E740" s="171" t="s">
        <v>1011</v>
      </c>
      <c r="F740" s="172" t="s">
        <v>1601</v>
      </c>
      <c r="G740" s="173" t="s">
        <v>2050</v>
      </c>
      <c r="H740" s="50" t="s">
        <v>1783</v>
      </c>
      <c r="I740" s="50" t="s">
        <v>18</v>
      </c>
      <c r="J740" s="133" t="s">
        <v>1779</v>
      </c>
      <c r="K740" s="50" t="s">
        <v>1754</v>
      </c>
      <c r="L740" s="50" t="s">
        <v>1753</v>
      </c>
      <c r="M740" s="133" t="s">
        <v>1754</v>
      </c>
      <c r="N740" s="133" t="s">
        <v>1601</v>
      </c>
      <c r="O740" s="133" t="s">
        <v>1601</v>
      </c>
      <c r="P740" s="133" t="s">
        <v>1601</v>
      </c>
      <c r="Q740" s="133" t="s">
        <v>1755</v>
      </c>
      <c r="R740" s="142" t="s">
        <v>1601</v>
      </c>
      <c r="S740" s="174" t="s">
        <v>1777</v>
      </c>
      <c r="T740" s="175" t="s">
        <v>1754</v>
      </c>
      <c r="U740" s="133" t="s">
        <v>1756</v>
      </c>
      <c r="V740" s="133" t="s">
        <v>1754</v>
      </c>
      <c r="W740" s="133" t="str">
        <f>IF([Access_Indicator2]="Yes","No service",IF([Access_Indicator3]="Available", "Improved",IF([Access_Indicator4]="No", "Limited",IF(AND([Access_Indicator4]="yes", [Access_Indicator5]&lt;=[Access_Indicator6]),"Basic","Limited"))))</f>
        <v>Limited</v>
      </c>
      <c r="X740" s="133" t="str">
        <f>IF([Use_Indicator1]="", "Fill in data", IF([Use_Indicator1]="All", "Improved", IF([Use_Indicator1]="Some", "Basic", IF([Use_Indicator1]="No use", "No Service"))))</f>
        <v>Improved</v>
      </c>
      <c r="Y740" s="134" t="s">
        <v>1601</v>
      </c>
      <c r="Z740" s="134" t="str">
        <f>IF(S740="No data", "No Data", IF([Reliability_Indicator2]="Yes","No Service", IF(S740="Routine", "Improved", IF(S740="Unreliable", "Basic", IF(S740="No O&amp;M", "No service")))))</f>
        <v>No service</v>
      </c>
      <c r="AA740" s="133" t="str">
        <f>IF([EnvPro_Indicator1]="", "Fill in data", IF([EnvPro_Indicator1]="Significant pollution", "No service", IF(AND([EnvPro_Indicator1]="Not polluting groundwater &amp; not untreated in river", [EnvPro_Indicator2]="No"),"Basic", IF([EnvPro_Indicator2]="Yes", "Improved"))))</f>
        <v>Basic</v>
      </c>
      <c r="AB740" s="134" t="str">
        <f t="shared" si="11"/>
        <v>No Service</v>
      </c>
      <c r="AC740" s="134" t="str">
        <f>IF(OR(San[[#This Row],[Access_SL1]]="No data",San[[#This Row],[Use_SL1]]="No data",San[[#This Row],[Reliability_SL1]]="No data",San[[#This Row],[EnvPro_SL1]]="No data"),"Incomplete", "Complete")</f>
        <v>Complete</v>
      </c>
      <c r="AD740" s="176" t="s">
        <v>1601</v>
      </c>
      <c r="AE740" s="176" t="s">
        <v>1601</v>
      </c>
      <c r="AF740" s="136" t="s">
        <v>1601</v>
      </c>
      <c r="AG740" s="136">
        <v>64.392867251627507</v>
      </c>
      <c r="AH740" s="136" t="s">
        <v>1601</v>
      </c>
      <c r="AW740" s="1">
        <f>IFERROR(VLOOKUP(San[[#This Row],[Access_SL1]],$AS$5:$AT$8,2,FALSE),"Error")</f>
        <v>1</v>
      </c>
      <c r="AX740" s="1">
        <f>IFERROR(VLOOKUP(San[[#This Row],[Use_SL1]],$AS$5:$AT$8,2,FALSE),"Error")</f>
        <v>3</v>
      </c>
      <c r="AY740" s="1" t="str">
        <f>IFERROR(VLOOKUP(San[[#This Row],[Use_SL2]],$AS$5:$AT$8,2,FALSE),"Error")</f>
        <v>Error</v>
      </c>
      <c r="AZ740" s="1">
        <f>IFERROR(VLOOKUP(San[[#This Row],[Reliability_SL1]],$AS$5:$AT$8,2,FALSE),"Error")</f>
        <v>0</v>
      </c>
      <c r="BA740" s="1">
        <f>IFERROR(VLOOKUP(San[[#This Row],[EnvPro_SL1]],$AS$5:$AT$8,2,FALSE),"Error")</f>
        <v>2</v>
      </c>
    </row>
    <row r="741" spans="2:53">
      <c r="B741" s="133" t="s">
        <v>1053</v>
      </c>
      <c r="C741" s="171" t="s">
        <v>1649</v>
      </c>
      <c r="D741" s="171" t="s">
        <v>1609</v>
      </c>
      <c r="E741" s="171" t="s">
        <v>1011</v>
      </c>
      <c r="F741" s="172" t="s">
        <v>1601</v>
      </c>
      <c r="G741" s="173" t="s">
        <v>1996</v>
      </c>
      <c r="H741" s="50" t="s">
        <v>1783</v>
      </c>
      <c r="I741" s="50" t="s">
        <v>18</v>
      </c>
      <c r="J741" s="133" t="s">
        <v>1779</v>
      </c>
      <c r="K741" s="50" t="s">
        <v>1754</v>
      </c>
      <c r="L741" s="50" t="s">
        <v>1753</v>
      </c>
      <c r="M741" s="133" t="s">
        <v>1754</v>
      </c>
      <c r="N741" s="133" t="s">
        <v>1601</v>
      </c>
      <c r="O741" s="133" t="s">
        <v>1601</v>
      </c>
      <c r="P741" s="133" t="s">
        <v>1601</v>
      </c>
      <c r="Q741" s="133" t="s">
        <v>1755</v>
      </c>
      <c r="R741" s="142" t="s">
        <v>1601</v>
      </c>
      <c r="S741" s="174" t="s">
        <v>1777</v>
      </c>
      <c r="T741" s="175" t="s">
        <v>1754</v>
      </c>
      <c r="U741" s="133" t="s">
        <v>1756</v>
      </c>
      <c r="V741" s="133" t="s">
        <v>1754</v>
      </c>
      <c r="W741" s="133" t="str">
        <f>IF([Access_Indicator2]="Yes","No service",IF([Access_Indicator3]="Available", "Improved",IF([Access_Indicator4]="No", "Limited",IF(AND([Access_Indicator4]="yes", [Access_Indicator5]&lt;=[Access_Indicator6]),"Basic","Limited"))))</f>
        <v>Limited</v>
      </c>
      <c r="X741" s="133" t="str">
        <f>IF([Use_Indicator1]="", "Fill in data", IF([Use_Indicator1]="All", "Improved", IF([Use_Indicator1]="Some", "Basic", IF([Use_Indicator1]="No use", "No Service"))))</f>
        <v>Improved</v>
      </c>
      <c r="Y741" s="134" t="s">
        <v>1601</v>
      </c>
      <c r="Z741" s="134" t="str">
        <f>IF(S741="No data", "No Data", IF([Reliability_Indicator2]="Yes","No Service", IF(S741="Routine", "Improved", IF(S741="Unreliable", "Basic", IF(S741="No O&amp;M", "No service")))))</f>
        <v>No service</v>
      </c>
      <c r="AA741" s="133" t="str">
        <f>IF([EnvPro_Indicator1]="", "Fill in data", IF([EnvPro_Indicator1]="Significant pollution", "No service", IF(AND([EnvPro_Indicator1]="Not polluting groundwater &amp; not untreated in river", [EnvPro_Indicator2]="No"),"Basic", IF([EnvPro_Indicator2]="Yes", "Improved"))))</f>
        <v>Basic</v>
      </c>
      <c r="AB741" s="134" t="str">
        <f t="shared" si="11"/>
        <v>No Service</v>
      </c>
      <c r="AC741" s="134" t="str">
        <f>IF(OR(San[[#This Row],[Access_SL1]]="No data",San[[#This Row],[Use_SL1]]="No data",San[[#This Row],[Reliability_SL1]]="No data",San[[#This Row],[EnvPro_SL1]]="No data"),"Incomplete", "Complete")</f>
        <v>Complete</v>
      </c>
      <c r="AD741" s="176" t="s">
        <v>1601</v>
      </c>
      <c r="AE741" s="176" t="s">
        <v>1601</v>
      </c>
      <c r="AF741" s="136" t="s">
        <v>1601</v>
      </c>
      <c r="AG741" s="136">
        <v>147.18369657514859</v>
      </c>
      <c r="AH741" s="136" t="s">
        <v>1601</v>
      </c>
      <c r="AW741" s="1">
        <f>IFERROR(VLOOKUP(San[[#This Row],[Access_SL1]],$AS$5:$AT$8,2,FALSE),"Error")</f>
        <v>1</v>
      </c>
      <c r="AX741" s="1">
        <f>IFERROR(VLOOKUP(San[[#This Row],[Use_SL1]],$AS$5:$AT$8,2,FALSE),"Error")</f>
        <v>3</v>
      </c>
      <c r="AY741" s="1" t="str">
        <f>IFERROR(VLOOKUP(San[[#This Row],[Use_SL2]],$AS$5:$AT$8,2,FALSE),"Error")</f>
        <v>Error</v>
      </c>
      <c r="AZ741" s="1">
        <f>IFERROR(VLOOKUP(San[[#This Row],[Reliability_SL1]],$AS$5:$AT$8,2,FALSE),"Error")</f>
        <v>0</v>
      </c>
      <c r="BA741" s="1">
        <f>IFERROR(VLOOKUP(San[[#This Row],[EnvPro_SL1]],$AS$5:$AT$8,2,FALSE),"Error")</f>
        <v>2</v>
      </c>
    </row>
    <row r="742" spans="2:53">
      <c r="B742" s="133" t="s">
        <v>1054</v>
      </c>
      <c r="C742" s="171" t="s">
        <v>1649</v>
      </c>
      <c r="D742" s="171" t="s">
        <v>1609</v>
      </c>
      <c r="E742" s="171" t="s">
        <v>1011</v>
      </c>
      <c r="F742" s="172" t="s">
        <v>1601</v>
      </c>
      <c r="G742" s="173" t="s">
        <v>2013</v>
      </c>
      <c r="H742" s="50" t="s">
        <v>1783</v>
      </c>
      <c r="I742" s="50" t="s">
        <v>18</v>
      </c>
      <c r="J742" s="133" t="s">
        <v>1751</v>
      </c>
      <c r="K742" s="50" t="s">
        <v>1752</v>
      </c>
      <c r="L742" s="50" t="s">
        <v>1753</v>
      </c>
      <c r="M742" s="133" t="s">
        <v>1754</v>
      </c>
      <c r="N742" s="133" t="s">
        <v>1601</v>
      </c>
      <c r="O742" s="133" t="s">
        <v>1601</v>
      </c>
      <c r="P742" s="133" t="s">
        <v>1601</v>
      </c>
      <c r="Q742" s="133" t="s">
        <v>1755</v>
      </c>
      <c r="R742" s="142" t="s">
        <v>1601</v>
      </c>
      <c r="S742" s="174" t="s">
        <v>1601</v>
      </c>
      <c r="T742" s="175" t="s">
        <v>1601</v>
      </c>
      <c r="U742" s="133" t="s">
        <v>1756</v>
      </c>
      <c r="V742" s="133" t="s">
        <v>1754</v>
      </c>
      <c r="W742" s="133" t="str">
        <f>IF([Access_Indicator2]="Yes","No service",IF([Access_Indicator3]="Available", "Improved",IF([Access_Indicator4]="No", "Limited",IF(AND([Access_Indicator4]="yes", [Access_Indicator5]&lt;=[Access_Indicator6]),"Basic","Limited"))))</f>
        <v>No service</v>
      </c>
      <c r="X742" s="133" t="str">
        <f>IF([Use_Indicator1]="", "Fill in data", IF([Use_Indicator1]="All", "Improved", IF([Use_Indicator1]="Some", "Basic", IF([Use_Indicator1]="No use", "No Service"))))</f>
        <v>Improved</v>
      </c>
      <c r="Y742" s="134" t="s">
        <v>1601</v>
      </c>
      <c r="Z742" s="134" t="str">
        <f>IF(S742="No data", "No Data", IF([Reliability_Indicator2]="Yes","No Service", IF(S742="Routine", "Improved", IF(S742="Unreliable", "Basic", IF(S742="No O&amp;M", "No service")))))</f>
        <v>No Data</v>
      </c>
      <c r="AA742" s="133" t="str">
        <f>IF([EnvPro_Indicator1]="", "Fill in data", IF([EnvPro_Indicator1]="Significant pollution", "No service", IF(AND([EnvPro_Indicator1]="Not polluting groundwater &amp; not untreated in river", [EnvPro_Indicator2]="No"),"Basic", IF([EnvPro_Indicator2]="Yes", "Improved"))))</f>
        <v>Basic</v>
      </c>
      <c r="AB742" s="134" t="str">
        <f t="shared" si="11"/>
        <v>No Service</v>
      </c>
      <c r="AC742" s="134" t="str">
        <f>IF(OR(San[[#This Row],[Access_SL1]]="No data",San[[#This Row],[Use_SL1]]="No data",San[[#This Row],[Reliability_SL1]]="No data",San[[#This Row],[EnvPro_SL1]]="No data"),"Incomplete", "Complete")</f>
        <v>Incomplete</v>
      </c>
      <c r="AD742" s="176" t="s">
        <v>1601</v>
      </c>
      <c r="AE742" s="176" t="s">
        <v>1601</v>
      </c>
      <c r="AF742" s="136" t="s">
        <v>1601</v>
      </c>
      <c r="AG742" s="136">
        <v>180.30002830455703</v>
      </c>
      <c r="AH742" s="136" t="s">
        <v>1601</v>
      </c>
      <c r="AW742" s="1">
        <f>IFERROR(VLOOKUP(San[[#This Row],[Access_SL1]],$AS$5:$AT$8,2,FALSE),"Error")</f>
        <v>0</v>
      </c>
      <c r="AX742" s="1">
        <f>IFERROR(VLOOKUP(San[[#This Row],[Use_SL1]],$AS$5:$AT$8,2,FALSE),"Error")</f>
        <v>3</v>
      </c>
      <c r="AY742" s="1" t="str">
        <f>IFERROR(VLOOKUP(San[[#This Row],[Use_SL2]],$AS$5:$AT$8,2,FALSE),"Error")</f>
        <v>Error</v>
      </c>
      <c r="AZ742" s="1" t="str">
        <f>IFERROR(VLOOKUP(San[[#This Row],[Reliability_SL1]],$AS$5:$AT$8,2,FALSE),"Error")</f>
        <v>Error</v>
      </c>
      <c r="BA742" s="1">
        <f>IFERROR(VLOOKUP(San[[#This Row],[EnvPro_SL1]],$AS$5:$AT$8,2,FALSE),"Error")</f>
        <v>2</v>
      </c>
    </row>
    <row r="743" spans="2:53">
      <c r="B743" s="133" t="s">
        <v>1055</v>
      </c>
      <c r="C743" s="171" t="s">
        <v>1649</v>
      </c>
      <c r="D743" s="171" t="s">
        <v>1609</v>
      </c>
      <c r="E743" s="171" t="s">
        <v>1011</v>
      </c>
      <c r="F743" s="172" t="s">
        <v>1601</v>
      </c>
      <c r="G743" s="173" t="s">
        <v>1971</v>
      </c>
      <c r="H743" s="50" t="s">
        <v>1783</v>
      </c>
      <c r="I743" s="50" t="s">
        <v>18</v>
      </c>
      <c r="J743" s="133" t="s">
        <v>1779</v>
      </c>
      <c r="K743" s="50" t="s">
        <v>1754</v>
      </c>
      <c r="L743" s="50" t="s">
        <v>1753</v>
      </c>
      <c r="M743" s="133" t="s">
        <v>1754</v>
      </c>
      <c r="N743" s="133" t="s">
        <v>1601</v>
      </c>
      <c r="O743" s="133" t="s">
        <v>1601</v>
      </c>
      <c r="P743" s="133" t="s">
        <v>1601</v>
      </c>
      <c r="Q743" s="133" t="s">
        <v>1755</v>
      </c>
      <c r="R743" s="142" t="s">
        <v>1601</v>
      </c>
      <c r="S743" s="174" t="s">
        <v>1601</v>
      </c>
      <c r="T743" s="175" t="s">
        <v>1754</v>
      </c>
      <c r="U743" s="133" t="s">
        <v>1756</v>
      </c>
      <c r="V743" s="133" t="s">
        <v>1754</v>
      </c>
      <c r="W743" s="133" t="str">
        <f>IF([Access_Indicator2]="Yes","No service",IF([Access_Indicator3]="Available", "Improved",IF([Access_Indicator4]="No", "Limited",IF(AND([Access_Indicator4]="yes", [Access_Indicator5]&lt;=[Access_Indicator6]),"Basic","Limited"))))</f>
        <v>Limited</v>
      </c>
      <c r="X743" s="133" t="str">
        <f>IF([Use_Indicator1]="", "Fill in data", IF([Use_Indicator1]="All", "Improved", IF([Use_Indicator1]="Some", "Basic", IF([Use_Indicator1]="No use", "No Service"))))</f>
        <v>Improved</v>
      </c>
      <c r="Y743" s="134" t="s">
        <v>1601</v>
      </c>
      <c r="Z743" s="134" t="str">
        <f>IF(S743="No data", "No Data", IF([Reliability_Indicator2]="Yes","No Service", IF(S743="Routine", "Improved", IF(S743="Unreliable", "Basic", IF(S743="No O&amp;M", "No service")))))</f>
        <v>No Data</v>
      </c>
      <c r="AA743" s="133" t="str">
        <f>IF([EnvPro_Indicator1]="", "Fill in data", IF([EnvPro_Indicator1]="Significant pollution", "No service", IF(AND([EnvPro_Indicator1]="Not polluting groundwater &amp; not untreated in river", [EnvPro_Indicator2]="No"),"Basic", IF([EnvPro_Indicator2]="Yes", "Improved"))))</f>
        <v>Basic</v>
      </c>
      <c r="AB743" s="134" t="str">
        <f t="shared" si="11"/>
        <v>Limited</v>
      </c>
      <c r="AC743" s="134" t="str">
        <f>IF(OR(San[[#This Row],[Access_SL1]]="No data",San[[#This Row],[Use_SL1]]="No data",San[[#This Row],[Reliability_SL1]]="No data",San[[#This Row],[EnvPro_SL1]]="No data"),"Incomplete", "Complete")</f>
        <v>Incomplete</v>
      </c>
      <c r="AD743" s="176" t="s">
        <v>1601</v>
      </c>
      <c r="AE743" s="176" t="s">
        <v>1601</v>
      </c>
      <c r="AF743" s="136" t="s">
        <v>1601</v>
      </c>
      <c r="AG743" s="136">
        <v>206.05717520520804</v>
      </c>
      <c r="AH743" s="136" t="s">
        <v>1601</v>
      </c>
      <c r="AW743" s="1">
        <f>IFERROR(VLOOKUP(San[[#This Row],[Access_SL1]],$AS$5:$AT$8,2,FALSE),"Error")</f>
        <v>1</v>
      </c>
      <c r="AX743" s="1">
        <f>IFERROR(VLOOKUP(San[[#This Row],[Use_SL1]],$AS$5:$AT$8,2,FALSE),"Error")</f>
        <v>3</v>
      </c>
      <c r="AY743" s="1" t="str">
        <f>IFERROR(VLOOKUP(San[[#This Row],[Use_SL2]],$AS$5:$AT$8,2,FALSE),"Error")</f>
        <v>Error</v>
      </c>
      <c r="AZ743" s="1" t="str">
        <f>IFERROR(VLOOKUP(San[[#This Row],[Reliability_SL1]],$AS$5:$AT$8,2,FALSE),"Error")</f>
        <v>Error</v>
      </c>
      <c r="BA743" s="1">
        <f>IFERROR(VLOOKUP(San[[#This Row],[EnvPro_SL1]],$AS$5:$AT$8,2,FALSE),"Error")</f>
        <v>2</v>
      </c>
    </row>
    <row r="744" spans="2:53">
      <c r="B744" s="133" t="s">
        <v>1056</v>
      </c>
      <c r="C744" s="171" t="s">
        <v>1649</v>
      </c>
      <c r="D744" s="171" t="s">
        <v>1609</v>
      </c>
      <c r="E744" s="171" t="s">
        <v>1011</v>
      </c>
      <c r="F744" s="172" t="s">
        <v>1601</v>
      </c>
      <c r="G744" s="173" t="s">
        <v>1977</v>
      </c>
      <c r="H744" s="50" t="s">
        <v>1783</v>
      </c>
      <c r="I744" s="50" t="s">
        <v>18</v>
      </c>
      <c r="J744" s="133" t="s">
        <v>1818</v>
      </c>
      <c r="K744" s="50" t="s">
        <v>1754</v>
      </c>
      <c r="L744" s="50" t="s">
        <v>1753</v>
      </c>
      <c r="M744" s="133" t="s">
        <v>1754</v>
      </c>
      <c r="N744" s="133" t="s">
        <v>1601</v>
      </c>
      <c r="O744" s="133" t="s">
        <v>1601</v>
      </c>
      <c r="P744" s="133" t="s">
        <v>1601</v>
      </c>
      <c r="Q744" s="133" t="s">
        <v>1755</v>
      </c>
      <c r="R744" s="142" t="s">
        <v>1601</v>
      </c>
      <c r="S744" s="174" t="s">
        <v>1601</v>
      </c>
      <c r="T744" s="175" t="s">
        <v>1754</v>
      </c>
      <c r="U744" s="133" t="s">
        <v>1756</v>
      </c>
      <c r="V744" s="133" t="s">
        <v>1754</v>
      </c>
      <c r="W744" s="133" t="str">
        <f>IF([Access_Indicator2]="Yes","No service",IF([Access_Indicator3]="Available", "Improved",IF([Access_Indicator4]="No", "Limited",IF(AND([Access_Indicator4]="yes", [Access_Indicator5]&lt;=[Access_Indicator6]),"Basic","Limited"))))</f>
        <v>Limited</v>
      </c>
      <c r="X744" s="133" t="str">
        <f>IF([Use_Indicator1]="", "Fill in data", IF([Use_Indicator1]="All", "Improved", IF([Use_Indicator1]="Some", "Basic", IF([Use_Indicator1]="No use", "No Service"))))</f>
        <v>Improved</v>
      </c>
      <c r="Y744" s="134" t="s">
        <v>1601</v>
      </c>
      <c r="Z744" s="134" t="str">
        <f>IF(S744="No data", "No Data", IF([Reliability_Indicator2]="Yes","No Service", IF(S744="Routine", "Improved", IF(S744="Unreliable", "Basic", IF(S744="No O&amp;M", "No service")))))</f>
        <v>No Data</v>
      </c>
      <c r="AA744" s="133" t="str">
        <f>IF([EnvPro_Indicator1]="", "Fill in data", IF([EnvPro_Indicator1]="Significant pollution", "No service", IF(AND([EnvPro_Indicator1]="Not polluting groundwater &amp; not untreated in river", [EnvPro_Indicator2]="No"),"Basic", IF([EnvPro_Indicator2]="Yes", "Improved"))))</f>
        <v>Basic</v>
      </c>
      <c r="AB744" s="134" t="str">
        <f t="shared" si="11"/>
        <v>Limited</v>
      </c>
      <c r="AC744" s="134" t="str">
        <f>IF(OR(San[[#This Row],[Access_SL1]]="No data",San[[#This Row],[Use_SL1]]="No data",San[[#This Row],[Reliability_SL1]]="No data",San[[#This Row],[EnvPro_SL1]]="No data"),"Incomplete", "Complete")</f>
        <v>Incomplete</v>
      </c>
      <c r="AD744" s="176" t="s">
        <v>1601</v>
      </c>
      <c r="AE744" s="176" t="s">
        <v>1601</v>
      </c>
      <c r="AF744" s="136" t="s">
        <v>1601</v>
      </c>
      <c r="AG744" s="136">
        <v>239.17350693461648</v>
      </c>
      <c r="AH744" s="136" t="s">
        <v>1601</v>
      </c>
      <c r="AW744" s="1">
        <f>IFERROR(VLOOKUP(San[[#This Row],[Access_SL1]],$AS$5:$AT$8,2,FALSE),"Error")</f>
        <v>1</v>
      </c>
      <c r="AX744" s="1">
        <f>IFERROR(VLOOKUP(San[[#This Row],[Use_SL1]],$AS$5:$AT$8,2,FALSE),"Error")</f>
        <v>3</v>
      </c>
      <c r="AY744" s="1" t="str">
        <f>IFERROR(VLOOKUP(San[[#This Row],[Use_SL2]],$AS$5:$AT$8,2,FALSE),"Error")</f>
        <v>Error</v>
      </c>
      <c r="AZ744" s="1" t="str">
        <f>IFERROR(VLOOKUP(San[[#This Row],[Reliability_SL1]],$AS$5:$AT$8,2,FALSE),"Error")</f>
        <v>Error</v>
      </c>
      <c r="BA744" s="1">
        <f>IFERROR(VLOOKUP(San[[#This Row],[EnvPro_SL1]],$AS$5:$AT$8,2,FALSE),"Error")</f>
        <v>2</v>
      </c>
    </row>
    <row r="745" spans="2:53">
      <c r="B745" s="133" t="s">
        <v>1057</v>
      </c>
      <c r="C745" s="171" t="s">
        <v>1649</v>
      </c>
      <c r="D745" s="171" t="s">
        <v>1609</v>
      </c>
      <c r="E745" s="171" t="s">
        <v>1011</v>
      </c>
      <c r="F745" s="172" t="s">
        <v>1601</v>
      </c>
      <c r="G745" s="173" t="s">
        <v>1976</v>
      </c>
      <c r="H745" s="50" t="s">
        <v>1786</v>
      </c>
      <c r="I745" s="50" t="s">
        <v>18</v>
      </c>
      <c r="J745" s="133" t="s">
        <v>1779</v>
      </c>
      <c r="K745" s="50" t="s">
        <v>1754</v>
      </c>
      <c r="L745" s="50" t="s">
        <v>1753</v>
      </c>
      <c r="M745" s="133" t="s">
        <v>1754</v>
      </c>
      <c r="N745" s="133" t="s">
        <v>1601</v>
      </c>
      <c r="O745" s="133" t="s">
        <v>1601</v>
      </c>
      <c r="P745" s="133" t="s">
        <v>1601</v>
      </c>
      <c r="Q745" s="133" t="s">
        <v>1755</v>
      </c>
      <c r="R745" s="142" t="s">
        <v>1601</v>
      </c>
      <c r="S745" s="174" t="s">
        <v>1801</v>
      </c>
      <c r="T745" s="175" t="s">
        <v>1754</v>
      </c>
      <c r="U745" s="133" t="s">
        <v>1756</v>
      </c>
      <c r="V745" s="133" t="s">
        <v>1754</v>
      </c>
      <c r="W745" s="133" t="str">
        <f>IF([Access_Indicator2]="Yes","No service",IF([Access_Indicator3]="Available", "Improved",IF([Access_Indicator4]="No", "Limited",IF(AND([Access_Indicator4]="yes", [Access_Indicator5]&lt;=[Access_Indicator6]),"Basic","Limited"))))</f>
        <v>Limited</v>
      </c>
      <c r="X745" s="133" t="str">
        <f>IF([Use_Indicator1]="", "Fill in data", IF([Use_Indicator1]="All", "Improved", IF([Use_Indicator1]="Some", "Basic", IF([Use_Indicator1]="No use", "No Service"))))</f>
        <v>Improved</v>
      </c>
      <c r="Y745" s="134" t="s">
        <v>1601</v>
      </c>
      <c r="Z745" s="134" t="str">
        <f>IF(S745="No data", "No Data", IF([Reliability_Indicator2]="Yes","No Service", IF(S745="Routine", "Improved", IF(S745="Unreliable", "Basic", IF(S745="No O&amp;M", "No service")))))</f>
        <v>Basic</v>
      </c>
      <c r="AA745" s="133" t="str">
        <f>IF([EnvPro_Indicator1]="", "Fill in data", IF([EnvPro_Indicator1]="Significant pollution", "No service", IF(AND([EnvPro_Indicator1]="Not polluting groundwater &amp; not untreated in river", [EnvPro_Indicator2]="No"),"Basic", IF([EnvPro_Indicator2]="Yes", "Improved"))))</f>
        <v>Basic</v>
      </c>
      <c r="AB745" s="134" t="str">
        <f t="shared" si="11"/>
        <v>Limited</v>
      </c>
      <c r="AC745" s="134" t="str">
        <f>IF(OR(San[[#This Row],[Access_SL1]]="No data",San[[#This Row],[Use_SL1]]="No data",San[[#This Row],[Reliability_SL1]]="No data",San[[#This Row],[EnvPro_SL1]]="No data"),"Incomplete", "Complete")</f>
        <v>Complete</v>
      </c>
      <c r="AD745" s="176" t="s">
        <v>1601</v>
      </c>
      <c r="AE745" s="176" t="s">
        <v>1601</v>
      </c>
      <c r="AF745" s="136" t="s">
        <v>1601</v>
      </c>
      <c r="AG745" s="136">
        <v>0</v>
      </c>
      <c r="AH745" s="136" t="s">
        <v>1601</v>
      </c>
      <c r="AW745" s="1">
        <f>IFERROR(VLOOKUP(San[[#This Row],[Access_SL1]],$AS$5:$AT$8,2,FALSE),"Error")</f>
        <v>1</v>
      </c>
      <c r="AX745" s="1">
        <f>IFERROR(VLOOKUP(San[[#This Row],[Use_SL1]],$AS$5:$AT$8,2,FALSE),"Error")</f>
        <v>3</v>
      </c>
      <c r="AY745" s="1" t="str">
        <f>IFERROR(VLOOKUP(San[[#This Row],[Use_SL2]],$AS$5:$AT$8,2,FALSE),"Error")</f>
        <v>Error</v>
      </c>
      <c r="AZ745" s="1">
        <f>IFERROR(VLOOKUP(San[[#This Row],[Reliability_SL1]],$AS$5:$AT$8,2,FALSE),"Error")</f>
        <v>2</v>
      </c>
      <c r="BA745" s="1">
        <f>IFERROR(VLOOKUP(San[[#This Row],[EnvPro_SL1]],$AS$5:$AT$8,2,FALSE),"Error")</f>
        <v>2</v>
      </c>
    </row>
    <row r="746" spans="2:53">
      <c r="B746" s="133" t="s">
        <v>1058</v>
      </c>
      <c r="C746" s="171" t="s">
        <v>1649</v>
      </c>
      <c r="D746" s="171" t="s">
        <v>1609</v>
      </c>
      <c r="E746" s="171" t="s">
        <v>1011</v>
      </c>
      <c r="F746" s="172" t="s">
        <v>1601</v>
      </c>
      <c r="G746" s="173" t="s">
        <v>1949</v>
      </c>
      <c r="H746" s="50" t="s">
        <v>1786</v>
      </c>
      <c r="I746" s="50" t="s">
        <v>18</v>
      </c>
      <c r="J746" s="133" t="s">
        <v>1773</v>
      </c>
      <c r="K746" s="50" t="s">
        <v>1754</v>
      </c>
      <c r="L746" s="50" t="s">
        <v>1753</v>
      </c>
      <c r="M746" s="133" t="s">
        <v>1754</v>
      </c>
      <c r="N746" s="133" t="s">
        <v>1601</v>
      </c>
      <c r="O746" s="133" t="s">
        <v>1601</v>
      </c>
      <c r="P746" s="133" t="s">
        <v>1601</v>
      </c>
      <c r="Q746" s="133" t="s">
        <v>1755</v>
      </c>
      <c r="R746" s="142" t="s">
        <v>1601</v>
      </c>
      <c r="S746" s="174" t="s">
        <v>1601</v>
      </c>
      <c r="T746" s="175" t="s">
        <v>1601</v>
      </c>
      <c r="U746" s="133" t="s">
        <v>1756</v>
      </c>
      <c r="V746" s="133" t="s">
        <v>1754</v>
      </c>
      <c r="W746" s="133" t="str">
        <f>IF([Access_Indicator2]="Yes","No service",IF([Access_Indicator3]="Available", "Improved",IF([Access_Indicator4]="No", "Limited",IF(AND([Access_Indicator4]="yes", [Access_Indicator5]&lt;=[Access_Indicator6]),"Basic","Limited"))))</f>
        <v>Limited</v>
      </c>
      <c r="X746" s="133" t="str">
        <f>IF([Use_Indicator1]="", "Fill in data", IF([Use_Indicator1]="All", "Improved", IF([Use_Indicator1]="Some", "Basic", IF([Use_Indicator1]="No use", "No Service"))))</f>
        <v>Improved</v>
      </c>
      <c r="Y746" s="134" t="s">
        <v>1601</v>
      </c>
      <c r="Z746" s="134" t="str">
        <f>IF(S746="No data", "No Data", IF([Reliability_Indicator2]="Yes","No Service", IF(S746="Routine", "Improved", IF(S746="Unreliable", "Basic", IF(S746="No O&amp;M", "No service")))))</f>
        <v>No Data</v>
      </c>
      <c r="AA746" s="133" t="str">
        <f>IF([EnvPro_Indicator1]="", "Fill in data", IF([EnvPro_Indicator1]="Significant pollution", "No service", IF(AND([EnvPro_Indicator1]="Not polluting groundwater &amp; not untreated in river", [EnvPro_Indicator2]="No"),"Basic", IF([EnvPro_Indicator2]="Yes", "Improved"))))</f>
        <v>Basic</v>
      </c>
      <c r="AB746" s="134" t="str">
        <f t="shared" si="11"/>
        <v>Limited</v>
      </c>
      <c r="AC746" s="134" t="str">
        <f>IF(OR(San[[#This Row],[Access_SL1]]="No data",San[[#This Row],[Use_SL1]]="No data",San[[#This Row],[Reliability_SL1]]="No data",San[[#This Row],[EnvPro_SL1]]="No data"),"Incomplete", "Complete")</f>
        <v>Incomplete</v>
      </c>
      <c r="AD746" s="176" t="s">
        <v>1601</v>
      </c>
      <c r="AE746" s="176" t="s">
        <v>1601</v>
      </c>
      <c r="AF746" s="136" t="s">
        <v>1601</v>
      </c>
      <c r="AG746" s="136">
        <v>88.31021794508915</v>
      </c>
      <c r="AH746" s="136" t="s">
        <v>1601</v>
      </c>
      <c r="AW746" s="1">
        <f>IFERROR(VLOOKUP(San[[#This Row],[Access_SL1]],$AS$5:$AT$8,2,FALSE),"Error")</f>
        <v>1</v>
      </c>
      <c r="AX746" s="1">
        <f>IFERROR(VLOOKUP(San[[#This Row],[Use_SL1]],$AS$5:$AT$8,2,FALSE),"Error")</f>
        <v>3</v>
      </c>
      <c r="AY746" s="1" t="str">
        <f>IFERROR(VLOOKUP(San[[#This Row],[Use_SL2]],$AS$5:$AT$8,2,FALSE),"Error")</f>
        <v>Error</v>
      </c>
      <c r="AZ746" s="1" t="str">
        <f>IFERROR(VLOOKUP(San[[#This Row],[Reliability_SL1]],$AS$5:$AT$8,2,FALSE),"Error")</f>
        <v>Error</v>
      </c>
      <c r="BA746" s="1">
        <f>IFERROR(VLOOKUP(San[[#This Row],[EnvPro_SL1]],$AS$5:$AT$8,2,FALSE),"Error")</f>
        <v>2</v>
      </c>
    </row>
    <row r="747" spans="2:53">
      <c r="B747" s="133" t="s">
        <v>1059</v>
      </c>
      <c r="C747" s="171" t="s">
        <v>1649</v>
      </c>
      <c r="D747" s="171" t="s">
        <v>1609</v>
      </c>
      <c r="E747" s="171" t="s">
        <v>1011</v>
      </c>
      <c r="F747" s="172" t="s">
        <v>1601</v>
      </c>
      <c r="G747" s="173" t="s">
        <v>1936</v>
      </c>
      <c r="H747" s="50" t="s">
        <v>1786</v>
      </c>
      <c r="I747" s="50" t="s">
        <v>18</v>
      </c>
      <c r="J747" s="133" t="s">
        <v>1779</v>
      </c>
      <c r="K747" s="50" t="s">
        <v>1754</v>
      </c>
      <c r="L747" s="50" t="s">
        <v>1753</v>
      </c>
      <c r="M747" s="133" t="s">
        <v>1754</v>
      </c>
      <c r="N747" s="133" t="s">
        <v>1601</v>
      </c>
      <c r="O747" s="133" t="s">
        <v>1601</v>
      </c>
      <c r="P747" s="133" t="s">
        <v>1601</v>
      </c>
      <c r="Q747" s="133" t="s">
        <v>1755</v>
      </c>
      <c r="R747" s="142" t="s">
        <v>1601</v>
      </c>
      <c r="S747" s="174" t="s">
        <v>1777</v>
      </c>
      <c r="T747" s="175" t="s">
        <v>1754</v>
      </c>
      <c r="U747" s="133" t="s">
        <v>1756</v>
      </c>
      <c r="V747" s="133" t="s">
        <v>1754</v>
      </c>
      <c r="W747" s="133" t="str">
        <f>IF([Access_Indicator2]="Yes","No service",IF([Access_Indicator3]="Available", "Improved",IF([Access_Indicator4]="No", "Limited",IF(AND([Access_Indicator4]="yes", [Access_Indicator5]&lt;=[Access_Indicator6]),"Basic","Limited"))))</f>
        <v>Limited</v>
      </c>
      <c r="X747" s="133" t="str">
        <f>IF([Use_Indicator1]="", "Fill in data", IF([Use_Indicator1]="All", "Improved", IF([Use_Indicator1]="Some", "Basic", IF([Use_Indicator1]="No use", "No Service"))))</f>
        <v>Improved</v>
      </c>
      <c r="Y747" s="134" t="s">
        <v>1601</v>
      </c>
      <c r="Z747" s="134" t="str">
        <f>IF(S747="No data", "No Data", IF([Reliability_Indicator2]="Yes","No Service", IF(S747="Routine", "Improved", IF(S747="Unreliable", "Basic", IF(S747="No O&amp;M", "No service")))))</f>
        <v>No service</v>
      </c>
      <c r="AA747" s="133" t="str">
        <f>IF([EnvPro_Indicator1]="", "Fill in data", IF([EnvPro_Indicator1]="Significant pollution", "No service", IF(AND([EnvPro_Indicator1]="Not polluting groundwater &amp; not untreated in river", [EnvPro_Indicator2]="No"),"Basic", IF([EnvPro_Indicator2]="Yes", "Improved"))))</f>
        <v>Basic</v>
      </c>
      <c r="AB747" s="134" t="str">
        <f t="shared" si="11"/>
        <v>No Service</v>
      </c>
      <c r="AC747" s="134" t="str">
        <f>IF(OR(San[[#This Row],[Access_SL1]]="No data",San[[#This Row],[Use_SL1]]="No data",San[[#This Row],[Reliability_SL1]]="No data",San[[#This Row],[EnvPro_SL1]]="No data"),"Incomplete", "Complete")</f>
        <v>Complete</v>
      </c>
      <c r="AD747" s="176" t="s">
        <v>1601</v>
      </c>
      <c r="AE747" s="176" t="s">
        <v>1601</v>
      </c>
      <c r="AF747" s="136" t="s">
        <v>1601</v>
      </c>
      <c r="AG747" s="136">
        <v>88.310217945089164</v>
      </c>
      <c r="AH747" s="136" t="s">
        <v>1601</v>
      </c>
      <c r="AW747" s="1">
        <f>IFERROR(VLOOKUP(San[[#This Row],[Access_SL1]],$AS$5:$AT$8,2,FALSE),"Error")</f>
        <v>1</v>
      </c>
      <c r="AX747" s="1">
        <f>IFERROR(VLOOKUP(San[[#This Row],[Use_SL1]],$AS$5:$AT$8,2,FALSE),"Error")</f>
        <v>3</v>
      </c>
      <c r="AY747" s="1" t="str">
        <f>IFERROR(VLOOKUP(San[[#This Row],[Use_SL2]],$AS$5:$AT$8,2,FALSE),"Error")</f>
        <v>Error</v>
      </c>
      <c r="AZ747" s="1">
        <f>IFERROR(VLOOKUP(San[[#This Row],[Reliability_SL1]],$AS$5:$AT$8,2,FALSE),"Error")</f>
        <v>0</v>
      </c>
      <c r="BA747" s="1">
        <f>IFERROR(VLOOKUP(San[[#This Row],[EnvPro_SL1]],$AS$5:$AT$8,2,FALSE),"Error")</f>
        <v>2</v>
      </c>
    </row>
    <row r="748" spans="2:53">
      <c r="B748" s="133" t="s">
        <v>1060</v>
      </c>
      <c r="C748" s="171" t="s">
        <v>1649</v>
      </c>
      <c r="D748" s="171" t="s">
        <v>1609</v>
      </c>
      <c r="E748" s="171" t="s">
        <v>1011</v>
      </c>
      <c r="F748" s="172" t="s">
        <v>1601</v>
      </c>
      <c r="G748" s="173" t="s">
        <v>2051</v>
      </c>
      <c r="H748" s="50" t="s">
        <v>1786</v>
      </c>
      <c r="I748" s="50" t="s">
        <v>18</v>
      </c>
      <c r="J748" s="133" t="s">
        <v>1779</v>
      </c>
      <c r="K748" s="50" t="s">
        <v>1754</v>
      </c>
      <c r="L748" s="50" t="s">
        <v>1753</v>
      </c>
      <c r="M748" s="133" t="s">
        <v>1754</v>
      </c>
      <c r="N748" s="133" t="s">
        <v>1601</v>
      </c>
      <c r="O748" s="133" t="s">
        <v>1601</v>
      </c>
      <c r="P748" s="133" t="s">
        <v>1601</v>
      </c>
      <c r="Q748" s="133" t="s">
        <v>1755</v>
      </c>
      <c r="R748" s="142" t="s">
        <v>1601</v>
      </c>
      <c r="S748" s="174" t="s">
        <v>1777</v>
      </c>
      <c r="T748" s="175" t="s">
        <v>1754</v>
      </c>
      <c r="U748" s="133" t="s">
        <v>1756</v>
      </c>
      <c r="V748" s="133" t="s">
        <v>1754</v>
      </c>
      <c r="W748" s="133" t="str">
        <f>IF([Access_Indicator2]="Yes","No service",IF([Access_Indicator3]="Available", "Improved",IF([Access_Indicator4]="No", "Limited",IF(AND([Access_Indicator4]="yes", [Access_Indicator5]&lt;=[Access_Indicator6]),"Basic","Limited"))))</f>
        <v>Limited</v>
      </c>
      <c r="X748" s="133" t="str">
        <f>IF([Use_Indicator1]="", "Fill in data", IF([Use_Indicator1]="All", "Improved", IF([Use_Indicator1]="Some", "Basic", IF([Use_Indicator1]="No use", "No Service"))))</f>
        <v>Improved</v>
      </c>
      <c r="Y748" s="134" t="s">
        <v>1601</v>
      </c>
      <c r="Z748" s="134" t="str">
        <f>IF(S748="No data", "No Data", IF([Reliability_Indicator2]="Yes","No Service", IF(S748="Routine", "Improved", IF(S748="Unreliable", "Basic", IF(S748="No O&amp;M", "No service")))))</f>
        <v>No service</v>
      </c>
      <c r="AA748" s="133" t="str">
        <f>IF([EnvPro_Indicator1]="", "Fill in data", IF([EnvPro_Indicator1]="Significant pollution", "No service", IF(AND([EnvPro_Indicator1]="Not polluting groundwater &amp; not untreated in river", [EnvPro_Indicator2]="No"),"Basic", IF([EnvPro_Indicator2]="Yes", "Improved"))))</f>
        <v>Basic</v>
      </c>
      <c r="AB748" s="134" t="str">
        <f t="shared" si="11"/>
        <v>No Service</v>
      </c>
      <c r="AC748" s="134" t="str">
        <f>IF(OR(San[[#This Row],[Access_SL1]]="No data",San[[#This Row],[Use_SL1]]="No data",San[[#This Row],[Reliability_SL1]]="No data",San[[#This Row],[EnvPro_SL1]]="No data"),"Incomplete", "Complete")</f>
        <v>Complete</v>
      </c>
      <c r="AD748" s="176" t="s">
        <v>1601</v>
      </c>
      <c r="AE748" s="176" t="s">
        <v>1601</v>
      </c>
      <c r="AF748" s="136" t="s">
        <v>1601</v>
      </c>
      <c r="AG748" s="136">
        <v>66.232663458816859</v>
      </c>
      <c r="AH748" s="136" t="s">
        <v>1601</v>
      </c>
      <c r="AW748" s="1">
        <f>IFERROR(VLOOKUP(San[[#This Row],[Access_SL1]],$AS$5:$AT$8,2,FALSE),"Error")</f>
        <v>1</v>
      </c>
      <c r="AX748" s="1">
        <f>IFERROR(VLOOKUP(San[[#This Row],[Use_SL1]],$AS$5:$AT$8,2,FALSE),"Error")</f>
        <v>3</v>
      </c>
      <c r="AY748" s="1" t="str">
        <f>IFERROR(VLOOKUP(San[[#This Row],[Use_SL2]],$AS$5:$AT$8,2,FALSE),"Error")</f>
        <v>Error</v>
      </c>
      <c r="AZ748" s="1">
        <f>IFERROR(VLOOKUP(San[[#This Row],[Reliability_SL1]],$AS$5:$AT$8,2,FALSE),"Error")</f>
        <v>0</v>
      </c>
      <c r="BA748" s="1">
        <f>IFERROR(VLOOKUP(San[[#This Row],[EnvPro_SL1]],$AS$5:$AT$8,2,FALSE),"Error")</f>
        <v>2</v>
      </c>
    </row>
    <row r="749" spans="2:53">
      <c r="B749" s="133" t="s">
        <v>1061</v>
      </c>
      <c r="C749" s="171" t="s">
        <v>1649</v>
      </c>
      <c r="D749" s="171" t="s">
        <v>1609</v>
      </c>
      <c r="E749" s="171" t="s">
        <v>1011</v>
      </c>
      <c r="F749" s="172" t="s">
        <v>1601</v>
      </c>
      <c r="G749" s="173" t="s">
        <v>2052</v>
      </c>
      <c r="H749" s="50" t="s">
        <v>1783</v>
      </c>
      <c r="I749" s="50" t="s">
        <v>18</v>
      </c>
      <c r="J749" s="133" t="s">
        <v>1779</v>
      </c>
      <c r="K749" s="50" t="s">
        <v>1754</v>
      </c>
      <c r="L749" s="50" t="s">
        <v>1753</v>
      </c>
      <c r="M749" s="133" t="s">
        <v>1754</v>
      </c>
      <c r="N749" s="133" t="s">
        <v>1601</v>
      </c>
      <c r="O749" s="133" t="s">
        <v>1601</v>
      </c>
      <c r="P749" s="133" t="s">
        <v>1601</v>
      </c>
      <c r="Q749" s="133" t="s">
        <v>1755</v>
      </c>
      <c r="R749" s="142" t="s">
        <v>1601</v>
      </c>
      <c r="S749" s="174" t="s">
        <v>1777</v>
      </c>
      <c r="T749" s="175" t="s">
        <v>1754</v>
      </c>
      <c r="U749" s="133" t="s">
        <v>1756</v>
      </c>
      <c r="V749" s="133" t="s">
        <v>1754</v>
      </c>
      <c r="W749" s="133" t="str">
        <f>IF([Access_Indicator2]="Yes","No service",IF([Access_Indicator3]="Available", "Improved",IF([Access_Indicator4]="No", "Limited",IF(AND([Access_Indicator4]="yes", [Access_Indicator5]&lt;=[Access_Indicator6]),"Basic","Limited"))))</f>
        <v>Limited</v>
      </c>
      <c r="X749" s="133" t="str">
        <f>IF([Use_Indicator1]="", "Fill in data", IF([Use_Indicator1]="All", "Improved", IF([Use_Indicator1]="Some", "Basic", IF([Use_Indicator1]="No use", "No Service"))))</f>
        <v>Improved</v>
      </c>
      <c r="Y749" s="134" t="s">
        <v>1601</v>
      </c>
      <c r="Z749" s="134" t="str">
        <f>IF(S749="No data", "No Data", IF([Reliability_Indicator2]="Yes","No Service", IF(S749="Routine", "Improved", IF(S749="Unreliable", "Basic", IF(S749="No O&amp;M", "No service")))))</f>
        <v>No service</v>
      </c>
      <c r="AA749" s="133" t="str">
        <f>IF([EnvPro_Indicator1]="", "Fill in data", IF([EnvPro_Indicator1]="Significant pollution", "No service", IF(AND([EnvPro_Indicator1]="Not polluting groundwater &amp; not untreated in river", [EnvPro_Indicator2]="No"),"Basic", IF([EnvPro_Indicator2]="Yes", "Improved"))))</f>
        <v>Basic</v>
      </c>
      <c r="AB749" s="134" t="str">
        <f t="shared" si="11"/>
        <v>No Service</v>
      </c>
      <c r="AC749" s="134" t="str">
        <f>IF(OR(San[[#This Row],[Access_SL1]]="No data",San[[#This Row],[Use_SL1]]="No data",San[[#This Row],[Reliability_SL1]]="No data",San[[#This Row],[EnvPro_SL1]]="No data"),"Incomplete", "Complete")</f>
        <v>Complete</v>
      </c>
      <c r="AD749" s="176" t="s">
        <v>1601</v>
      </c>
      <c r="AE749" s="176" t="s">
        <v>1601</v>
      </c>
      <c r="AF749" s="136" t="s">
        <v>1601</v>
      </c>
      <c r="AG749" s="136">
        <v>121.42654967449761</v>
      </c>
      <c r="AH749" s="136" t="s">
        <v>1601</v>
      </c>
      <c r="AW749" s="1">
        <f>IFERROR(VLOOKUP(San[[#This Row],[Access_SL1]],$AS$5:$AT$8,2,FALSE),"Error")</f>
        <v>1</v>
      </c>
      <c r="AX749" s="1">
        <f>IFERROR(VLOOKUP(San[[#This Row],[Use_SL1]],$AS$5:$AT$8,2,FALSE),"Error")</f>
        <v>3</v>
      </c>
      <c r="AY749" s="1" t="str">
        <f>IFERROR(VLOOKUP(San[[#This Row],[Use_SL2]],$AS$5:$AT$8,2,FALSE),"Error")</f>
        <v>Error</v>
      </c>
      <c r="AZ749" s="1">
        <f>IFERROR(VLOOKUP(San[[#This Row],[Reliability_SL1]],$AS$5:$AT$8,2,FALSE),"Error")</f>
        <v>0</v>
      </c>
      <c r="BA749" s="1">
        <f>IFERROR(VLOOKUP(San[[#This Row],[EnvPro_SL1]],$AS$5:$AT$8,2,FALSE),"Error")</f>
        <v>2</v>
      </c>
    </row>
    <row r="750" spans="2:53">
      <c r="B750" s="133" t="s">
        <v>1062</v>
      </c>
      <c r="C750" s="171" t="s">
        <v>1649</v>
      </c>
      <c r="D750" s="171" t="s">
        <v>1609</v>
      </c>
      <c r="E750" s="171" t="s">
        <v>1011</v>
      </c>
      <c r="F750" s="172" t="s">
        <v>1601</v>
      </c>
      <c r="G750" s="173" t="s">
        <v>1955</v>
      </c>
      <c r="H750" s="50" t="s">
        <v>1786</v>
      </c>
      <c r="I750" s="50" t="s">
        <v>18</v>
      </c>
      <c r="J750" s="133" t="s">
        <v>1818</v>
      </c>
      <c r="K750" s="50" t="s">
        <v>1754</v>
      </c>
      <c r="L750" s="50" t="s">
        <v>1753</v>
      </c>
      <c r="M750" s="133" t="s">
        <v>1754</v>
      </c>
      <c r="N750" s="133" t="s">
        <v>1601</v>
      </c>
      <c r="O750" s="133" t="s">
        <v>1601</v>
      </c>
      <c r="P750" s="133" t="s">
        <v>1601</v>
      </c>
      <c r="Q750" s="133" t="s">
        <v>1755</v>
      </c>
      <c r="R750" s="142" t="s">
        <v>1601</v>
      </c>
      <c r="S750" s="174" t="s">
        <v>1601</v>
      </c>
      <c r="T750" s="175" t="s">
        <v>1754</v>
      </c>
      <c r="U750" s="133" t="s">
        <v>1756</v>
      </c>
      <c r="V750" s="133" t="s">
        <v>1754</v>
      </c>
      <c r="W750" s="133" t="str">
        <f>IF([Access_Indicator2]="Yes","No service",IF([Access_Indicator3]="Available", "Improved",IF([Access_Indicator4]="No", "Limited",IF(AND([Access_Indicator4]="yes", [Access_Indicator5]&lt;=[Access_Indicator6]),"Basic","Limited"))))</f>
        <v>Limited</v>
      </c>
      <c r="X750" s="133" t="str">
        <f>IF([Use_Indicator1]="", "Fill in data", IF([Use_Indicator1]="All", "Improved", IF([Use_Indicator1]="Some", "Basic", IF([Use_Indicator1]="No use", "No Service"))))</f>
        <v>Improved</v>
      </c>
      <c r="Y750" s="134" t="s">
        <v>1601</v>
      </c>
      <c r="Z750" s="134" t="str">
        <f>IF(S750="No data", "No Data", IF([Reliability_Indicator2]="Yes","No Service", IF(S750="Routine", "Improved", IF(S750="Unreliable", "Basic", IF(S750="No O&amp;M", "No service")))))</f>
        <v>No Data</v>
      </c>
      <c r="AA750" s="133" t="str">
        <f>IF([EnvPro_Indicator1]="", "Fill in data", IF([EnvPro_Indicator1]="Significant pollution", "No service", IF(AND([EnvPro_Indicator1]="Not polluting groundwater &amp; not untreated in river", [EnvPro_Indicator2]="No"),"Basic", IF([EnvPro_Indicator2]="Yes", "Improved"))))</f>
        <v>Basic</v>
      </c>
      <c r="AB750" s="134" t="str">
        <f t="shared" si="11"/>
        <v>Limited</v>
      </c>
      <c r="AC750" s="134" t="str">
        <f>IF(OR(San[[#This Row],[Access_SL1]]="No data",San[[#This Row],[Use_SL1]]="No data",San[[#This Row],[Reliability_SL1]]="No data",San[[#This Row],[EnvPro_SL1]]="No data"),"Incomplete", "Complete")</f>
        <v>Incomplete</v>
      </c>
      <c r="AD750" s="176" t="s">
        <v>1601</v>
      </c>
      <c r="AE750" s="176" t="s">
        <v>1601</v>
      </c>
      <c r="AF750" s="136" t="s">
        <v>1601</v>
      </c>
      <c r="AG750" s="136">
        <v>147.18369657514859</v>
      </c>
      <c r="AH750" s="136" t="s">
        <v>1601</v>
      </c>
      <c r="AW750" s="1">
        <f>IFERROR(VLOOKUP(San[[#This Row],[Access_SL1]],$AS$5:$AT$8,2,FALSE),"Error")</f>
        <v>1</v>
      </c>
      <c r="AX750" s="1">
        <f>IFERROR(VLOOKUP(San[[#This Row],[Use_SL1]],$AS$5:$AT$8,2,FALSE),"Error")</f>
        <v>3</v>
      </c>
      <c r="AY750" s="1" t="str">
        <f>IFERROR(VLOOKUP(San[[#This Row],[Use_SL2]],$AS$5:$AT$8,2,FALSE),"Error")</f>
        <v>Error</v>
      </c>
      <c r="AZ750" s="1" t="str">
        <f>IFERROR(VLOOKUP(San[[#This Row],[Reliability_SL1]],$AS$5:$AT$8,2,FALSE),"Error")</f>
        <v>Error</v>
      </c>
      <c r="BA750" s="1">
        <f>IFERROR(VLOOKUP(San[[#This Row],[EnvPro_SL1]],$AS$5:$AT$8,2,FALSE),"Error")</f>
        <v>2</v>
      </c>
    </row>
    <row r="751" spans="2:53">
      <c r="B751" s="133" t="s">
        <v>1063</v>
      </c>
      <c r="C751" s="171" t="s">
        <v>1649</v>
      </c>
      <c r="D751" s="171" t="s">
        <v>1609</v>
      </c>
      <c r="E751" s="171" t="s">
        <v>1011</v>
      </c>
      <c r="F751" s="172" t="s">
        <v>1601</v>
      </c>
      <c r="G751" s="173" t="s">
        <v>2017</v>
      </c>
      <c r="H751" s="50" t="s">
        <v>1783</v>
      </c>
      <c r="I751" s="50" t="s">
        <v>18</v>
      </c>
      <c r="J751" s="133" t="s">
        <v>1773</v>
      </c>
      <c r="K751" s="50" t="s">
        <v>1754</v>
      </c>
      <c r="L751" s="50" t="s">
        <v>1753</v>
      </c>
      <c r="M751" s="133" t="s">
        <v>1754</v>
      </c>
      <c r="N751" s="133" t="s">
        <v>1601</v>
      </c>
      <c r="O751" s="133" t="s">
        <v>1601</v>
      </c>
      <c r="P751" s="133" t="s">
        <v>1601</v>
      </c>
      <c r="Q751" s="133" t="s">
        <v>1755</v>
      </c>
      <c r="R751" s="142" t="s">
        <v>1601</v>
      </c>
      <c r="S751" s="174" t="s">
        <v>1601</v>
      </c>
      <c r="T751" s="175" t="s">
        <v>1601</v>
      </c>
      <c r="U751" s="133" t="s">
        <v>1756</v>
      </c>
      <c r="V751" s="133" t="s">
        <v>1754</v>
      </c>
      <c r="W751" s="133" t="str">
        <f>IF([Access_Indicator2]="Yes","No service",IF([Access_Indicator3]="Available", "Improved",IF([Access_Indicator4]="No", "Limited",IF(AND([Access_Indicator4]="yes", [Access_Indicator5]&lt;=[Access_Indicator6]),"Basic","Limited"))))</f>
        <v>Limited</v>
      </c>
      <c r="X751" s="133" t="str">
        <f>IF([Use_Indicator1]="", "Fill in data", IF([Use_Indicator1]="All", "Improved", IF([Use_Indicator1]="Some", "Basic", IF([Use_Indicator1]="No use", "No Service"))))</f>
        <v>Improved</v>
      </c>
      <c r="Y751" s="134" t="s">
        <v>1601</v>
      </c>
      <c r="Z751" s="134" t="str">
        <f>IF(S751="No data", "No Data", IF([Reliability_Indicator2]="Yes","No Service", IF(S751="Routine", "Improved", IF(S751="Unreliable", "Basic", IF(S751="No O&amp;M", "No service")))))</f>
        <v>No Data</v>
      </c>
      <c r="AA751" s="133" t="str">
        <f>IF([EnvPro_Indicator1]="", "Fill in data", IF([EnvPro_Indicator1]="Significant pollution", "No service", IF(AND([EnvPro_Indicator1]="Not polluting groundwater &amp; not untreated in river", [EnvPro_Indicator2]="No"),"Basic", IF([EnvPro_Indicator2]="Yes", "Improved"))))</f>
        <v>Basic</v>
      </c>
      <c r="AB751" s="134" t="str">
        <f t="shared" si="11"/>
        <v>Limited</v>
      </c>
      <c r="AC751" s="134" t="str">
        <f>IF(OR(San[[#This Row],[Access_SL1]]="No data",San[[#This Row],[Use_SL1]]="No data",San[[#This Row],[Reliability_SL1]]="No data",San[[#This Row],[EnvPro_SL1]]="No data"),"Incomplete", "Complete")</f>
        <v>Incomplete</v>
      </c>
      <c r="AD751" s="176" t="s">
        <v>1601</v>
      </c>
      <c r="AE751" s="176" t="s">
        <v>1601</v>
      </c>
      <c r="AF751" s="136" t="s">
        <v>1601</v>
      </c>
      <c r="AG751" s="136">
        <v>202.37758279082931</v>
      </c>
      <c r="AH751" s="136" t="s">
        <v>1601</v>
      </c>
      <c r="AW751" s="1">
        <f>IFERROR(VLOOKUP(San[[#This Row],[Access_SL1]],$AS$5:$AT$8,2,FALSE),"Error")</f>
        <v>1</v>
      </c>
      <c r="AX751" s="1">
        <f>IFERROR(VLOOKUP(San[[#This Row],[Use_SL1]],$AS$5:$AT$8,2,FALSE),"Error")</f>
        <v>3</v>
      </c>
      <c r="AY751" s="1" t="str">
        <f>IFERROR(VLOOKUP(San[[#This Row],[Use_SL2]],$AS$5:$AT$8,2,FALSE),"Error")</f>
        <v>Error</v>
      </c>
      <c r="AZ751" s="1" t="str">
        <f>IFERROR(VLOOKUP(San[[#This Row],[Reliability_SL1]],$AS$5:$AT$8,2,FALSE),"Error")</f>
        <v>Error</v>
      </c>
      <c r="BA751" s="1">
        <f>IFERROR(VLOOKUP(San[[#This Row],[EnvPro_SL1]],$AS$5:$AT$8,2,FALSE),"Error")</f>
        <v>2</v>
      </c>
    </row>
    <row r="752" spans="2:53">
      <c r="B752" s="133" t="s">
        <v>1064</v>
      </c>
      <c r="C752" s="171" t="s">
        <v>1649</v>
      </c>
      <c r="D752" s="171" t="s">
        <v>1609</v>
      </c>
      <c r="E752" s="171" t="s">
        <v>1011</v>
      </c>
      <c r="F752" s="172" t="s">
        <v>1601</v>
      </c>
      <c r="G752" s="173" t="s">
        <v>2053</v>
      </c>
      <c r="H752" s="50" t="s">
        <v>1783</v>
      </c>
      <c r="I752" s="50" t="s">
        <v>18</v>
      </c>
      <c r="J752" s="133" t="s">
        <v>1773</v>
      </c>
      <c r="K752" s="50" t="s">
        <v>1754</v>
      </c>
      <c r="L752" s="50" t="s">
        <v>1753</v>
      </c>
      <c r="M752" s="133" t="s">
        <v>1754</v>
      </c>
      <c r="N752" s="133" t="s">
        <v>1601</v>
      </c>
      <c r="O752" s="133" t="s">
        <v>1601</v>
      </c>
      <c r="P752" s="133" t="s">
        <v>1601</v>
      </c>
      <c r="Q752" s="133" t="s">
        <v>1755</v>
      </c>
      <c r="R752" s="142" t="s">
        <v>1601</v>
      </c>
      <c r="S752" s="174" t="s">
        <v>1601</v>
      </c>
      <c r="T752" s="175" t="s">
        <v>1601</v>
      </c>
      <c r="U752" s="133" t="s">
        <v>1756</v>
      </c>
      <c r="V752" s="133" t="s">
        <v>1754</v>
      </c>
      <c r="W752" s="133" t="str">
        <f>IF([Access_Indicator2]="Yes","No service",IF([Access_Indicator3]="Available", "Improved",IF([Access_Indicator4]="No", "Limited",IF(AND([Access_Indicator4]="yes", [Access_Indicator5]&lt;=[Access_Indicator6]),"Basic","Limited"))))</f>
        <v>Limited</v>
      </c>
      <c r="X752" s="133" t="str">
        <f>IF([Use_Indicator1]="", "Fill in data", IF([Use_Indicator1]="All", "Improved", IF([Use_Indicator1]="Some", "Basic", IF([Use_Indicator1]="No use", "No Service"))))</f>
        <v>Improved</v>
      </c>
      <c r="Y752" s="134" t="s">
        <v>1601</v>
      </c>
      <c r="Z752" s="134" t="str">
        <f>IF(S752="No data", "No Data", IF([Reliability_Indicator2]="Yes","No Service", IF(S752="Routine", "Improved", IF(S752="Unreliable", "Basic", IF(S752="No O&amp;M", "No service")))))</f>
        <v>No Data</v>
      </c>
      <c r="AA752" s="133" t="str">
        <f>IF([EnvPro_Indicator1]="", "Fill in data", IF([EnvPro_Indicator1]="Significant pollution", "No service", IF(AND([EnvPro_Indicator1]="Not polluting groundwater &amp; not untreated in river", [EnvPro_Indicator2]="No"),"Basic", IF([EnvPro_Indicator2]="Yes", "Improved"))))</f>
        <v>Basic</v>
      </c>
      <c r="AB752" s="134" t="str">
        <f t="shared" si="11"/>
        <v>Limited</v>
      </c>
      <c r="AC752" s="134" t="str">
        <f>IF(OR(San[[#This Row],[Access_SL1]]="No data",San[[#This Row],[Use_SL1]]="No data",San[[#This Row],[Reliability_SL1]]="No data",San[[#This Row],[EnvPro_SL1]]="No data"),"Incomplete", "Complete")</f>
        <v>Incomplete</v>
      </c>
      <c r="AD752" s="176" t="s">
        <v>1601</v>
      </c>
      <c r="AE752" s="176" t="s">
        <v>1601</v>
      </c>
      <c r="AF752" s="136" t="s">
        <v>1601</v>
      </c>
      <c r="AG752" s="136">
        <v>248.37248797056327</v>
      </c>
      <c r="AH752" s="136" t="s">
        <v>1601</v>
      </c>
      <c r="AW752" s="1">
        <f>IFERROR(VLOOKUP(San[[#This Row],[Access_SL1]],$AS$5:$AT$8,2,FALSE),"Error")</f>
        <v>1</v>
      </c>
      <c r="AX752" s="1">
        <f>IFERROR(VLOOKUP(San[[#This Row],[Use_SL1]],$AS$5:$AT$8,2,FALSE),"Error")</f>
        <v>3</v>
      </c>
      <c r="AY752" s="1" t="str">
        <f>IFERROR(VLOOKUP(San[[#This Row],[Use_SL2]],$AS$5:$AT$8,2,FALSE),"Error")</f>
        <v>Error</v>
      </c>
      <c r="AZ752" s="1" t="str">
        <f>IFERROR(VLOOKUP(San[[#This Row],[Reliability_SL1]],$AS$5:$AT$8,2,FALSE),"Error")</f>
        <v>Error</v>
      </c>
      <c r="BA752" s="1">
        <f>IFERROR(VLOOKUP(San[[#This Row],[EnvPro_SL1]],$AS$5:$AT$8,2,FALSE),"Error")</f>
        <v>2</v>
      </c>
    </row>
    <row r="753" spans="2:53">
      <c r="B753" s="133" t="s">
        <v>1065</v>
      </c>
      <c r="C753" s="171" t="s">
        <v>1649</v>
      </c>
      <c r="D753" s="171" t="s">
        <v>1609</v>
      </c>
      <c r="E753" s="171" t="s">
        <v>1011</v>
      </c>
      <c r="F753" s="172" t="s">
        <v>1601</v>
      </c>
      <c r="G753" s="173" t="s">
        <v>1948</v>
      </c>
      <c r="H753" s="50" t="s">
        <v>1783</v>
      </c>
      <c r="I753" s="50" t="s">
        <v>18</v>
      </c>
      <c r="J753" s="133" t="s">
        <v>1751</v>
      </c>
      <c r="K753" s="50" t="s">
        <v>1752</v>
      </c>
      <c r="L753" s="50" t="s">
        <v>1753</v>
      </c>
      <c r="M753" s="133" t="s">
        <v>1754</v>
      </c>
      <c r="N753" s="133" t="s">
        <v>1601</v>
      </c>
      <c r="O753" s="133" t="s">
        <v>1601</v>
      </c>
      <c r="P753" s="133" t="s">
        <v>1601</v>
      </c>
      <c r="Q753" s="133" t="s">
        <v>1755</v>
      </c>
      <c r="R753" s="142" t="s">
        <v>1601</v>
      </c>
      <c r="S753" s="174" t="s">
        <v>1601</v>
      </c>
      <c r="T753" s="175" t="s">
        <v>1601</v>
      </c>
      <c r="U753" s="133" t="s">
        <v>1756</v>
      </c>
      <c r="V753" s="133" t="s">
        <v>1754</v>
      </c>
      <c r="W753" s="133" t="str">
        <f>IF([Access_Indicator2]="Yes","No service",IF([Access_Indicator3]="Available", "Improved",IF([Access_Indicator4]="No", "Limited",IF(AND([Access_Indicator4]="yes", [Access_Indicator5]&lt;=[Access_Indicator6]),"Basic","Limited"))))</f>
        <v>No service</v>
      </c>
      <c r="X753" s="133" t="str">
        <f>IF([Use_Indicator1]="", "Fill in data", IF([Use_Indicator1]="All", "Improved", IF([Use_Indicator1]="Some", "Basic", IF([Use_Indicator1]="No use", "No Service"))))</f>
        <v>Improved</v>
      </c>
      <c r="Y753" s="134" t="s">
        <v>1601</v>
      </c>
      <c r="Z753" s="134" t="str">
        <f>IF(S753="No data", "No Data", IF([Reliability_Indicator2]="Yes","No Service", IF(S753="Routine", "Improved", IF(S753="Unreliable", "Basic", IF(S753="No O&amp;M", "No service")))))</f>
        <v>No Data</v>
      </c>
      <c r="AA753" s="133" t="str">
        <f>IF([EnvPro_Indicator1]="", "Fill in data", IF([EnvPro_Indicator1]="Significant pollution", "No service", IF(AND([EnvPro_Indicator1]="Not polluting groundwater &amp; not untreated in river", [EnvPro_Indicator2]="No"),"Basic", IF([EnvPro_Indicator2]="Yes", "Improved"))))</f>
        <v>Basic</v>
      </c>
      <c r="AB753" s="134" t="str">
        <f t="shared" si="11"/>
        <v>No Service</v>
      </c>
      <c r="AC753" s="134" t="str">
        <f>IF(OR(San[[#This Row],[Access_SL1]]="No data",San[[#This Row],[Use_SL1]]="No data",San[[#This Row],[Reliability_SL1]]="No data",San[[#This Row],[EnvPro_SL1]]="No data"),"Incomplete", "Complete")</f>
        <v>Incomplete</v>
      </c>
      <c r="AD753" s="176" t="s">
        <v>1601</v>
      </c>
      <c r="AE753" s="176" t="s">
        <v>1601</v>
      </c>
      <c r="AF753" s="136" t="s">
        <v>1601</v>
      </c>
      <c r="AG753" s="136">
        <v>93.829606566657233</v>
      </c>
      <c r="AH753" s="136" t="s">
        <v>1601</v>
      </c>
      <c r="AW753" s="1">
        <f>IFERROR(VLOOKUP(San[[#This Row],[Access_SL1]],$AS$5:$AT$8,2,FALSE),"Error")</f>
        <v>0</v>
      </c>
      <c r="AX753" s="1">
        <f>IFERROR(VLOOKUP(San[[#This Row],[Use_SL1]],$AS$5:$AT$8,2,FALSE),"Error")</f>
        <v>3</v>
      </c>
      <c r="AY753" s="1" t="str">
        <f>IFERROR(VLOOKUP(San[[#This Row],[Use_SL2]],$AS$5:$AT$8,2,FALSE),"Error")</f>
        <v>Error</v>
      </c>
      <c r="AZ753" s="1" t="str">
        <f>IFERROR(VLOOKUP(San[[#This Row],[Reliability_SL1]],$AS$5:$AT$8,2,FALSE),"Error")</f>
        <v>Error</v>
      </c>
      <c r="BA753" s="1">
        <f>IFERROR(VLOOKUP(San[[#This Row],[EnvPro_SL1]],$AS$5:$AT$8,2,FALSE),"Error")</f>
        <v>2</v>
      </c>
    </row>
    <row r="754" spans="2:53">
      <c r="B754" s="133" t="s">
        <v>1066</v>
      </c>
      <c r="C754" s="171" t="s">
        <v>1649</v>
      </c>
      <c r="D754" s="171" t="s">
        <v>1609</v>
      </c>
      <c r="E754" s="171" t="s">
        <v>1067</v>
      </c>
      <c r="F754" s="172" t="s">
        <v>1642</v>
      </c>
      <c r="G754" s="173" t="s">
        <v>1946</v>
      </c>
      <c r="H754" s="50" t="s">
        <v>1783</v>
      </c>
      <c r="I754" s="50" t="s">
        <v>18</v>
      </c>
      <c r="J754" s="133" t="s">
        <v>1773</v>
      </c>
      <c r="K754" s="50" t="s">
        <v>1754</v>
      </c>
      <c r="L754" s="50" t="s">
        <v>1753</v>
      </c>
      <c r="M754" s="133" t="s">
        <v>1754</v>
      </c>
      <c r="N754" s="133" t="s">
        <v>1601</v>
      </c>
      <c r="O754" s="133" t="s">
        <v>1601</v>
      </c>
      <c r="P754" s="133" t="s">
        <v>1601</v>
      </c>
      <c r="Q754" s="133" t="s">
        <v>1755</v>
      </c>
      <c r="R754" s="142" t="s">
        <v>1601</v>
      </c>
      <c r="S754" s="174" t="s">
        <v>1601</v>
      </c>
      <c r="T754" s="175" t="s">
        <v>1601</v>
      </c>
      <c r="U754" s="133" t="s">
        <v>1756</v>
      </c>
      <c r="V754" s="133" t="s">
        <v>1754</v>
      </c>
      <c r="W754" s="133" t="str">
        <f>IF([Access_Indicator2]="Yes","No service",IF([Access_Indicator3]="Available", "Improved",IF([Access_Indicator4]="No", "Limited",IF(AND([Access_Indicator4]="yes", [Access_Indicator5]&lt;=[Access_Indicator6]),"Basic","Limited"))))</f>
        <v>Limited</v>
      </c>
      <c r="X754" s="133" t="str">
        <f>IF([Use_Indicator1]="", "Fill in data", IF([Use_Indicator1]="All", "Improved", IF([Use_Indicator1]="Some", "Basic", IF([Use_Indicator1]="No use", "No Service"))))</f>
        <v>Improved</v>
      </c>
      <c r="Y754" s="134" t="s">
        <v>1601</v>
      </c>
      <c r="Z754" s="134" t="str">
        <f>IF(S754="No data", "No Data", IF([Reliability_Indicator2]="Yes","No Service", IF(S754="Routine", "Improved", IF(S754="Unreliable", "Basic", IF(S754="No O&amp;M", "No service")))))</f>
        <v>No Data</v>
      </c>
      <c r="AA754" s="133" t="str">
        <f>IF([EnvPro_Indicator1]="", "Fill in data", IF([EnvPro_Indicator1]="Significant pollution", "No service", IF(AND([EnvPro_Indicator1]="Not polluting groundwater &amp; not untreated in river", [EnvPro_Indicator2]="No"),"Basic", IF([EnvPro_Indicator2]="Yes", "Improved"))))</f>
        <v>Basic</v>
      </c>
      <c r="AB754" s="134" t="str">
        <f t="shared" si="11"/>
        <v>Limited</v>
      </c>
      <c r="AC754" s="134" t="str">
        <f>IF(OR(San[[#This Row],[Access_SL1]]="No data",San[[#This Row],[Use_SL1]]="No data",San[[#This Row],[Reliability_SL1]]="No data",San[[#This Row],[EnvPro_SL1]]="No data"),"Incomplete", "Complete")</f>
        <v>Incomplete</v>
      </c>
      <c r="AD754" s="176" t="s">
        <v>1601</v>
      </c>
      <c r="AE754" s="176" t="s">
        <v>1601</v>
      </c>
      <c r="AF754" s="136" t="s">
        <v>1601</v>
      </c>
      <c r="AG754" s="136">
        <v>42.315312765355223</v>
      </c>
      <c r="AH754" s="136" t="s">
        <v>1601</v>
      </c>
      <c r="AW754" s="1">
        <f>IFERROR(VLOOKUP(San[[#This Row],[Access_SL1]],$AS$5:$AT$8,2,FALSE),"Error")</f>
        <v>1</v>
      </c>
      <c r="AX754" s="1">
        <f>IFERROR(VLOOKUP(San[[#This Row],[Use_SL1]],$AS$5:$AT$8,2,FALSE),"Error")</f>
        <v>3</v>
      </c>
      <c r="AY754" s="1" t="str">
        <f>IFERROR(VLOOKUP(San[[#This Row],[Use_SL2]],$AS$5:$AT$8,2,FALSE),"Error")</f>
        <v>Error</v>
      </c>
      <c r="AZ754" s="1" t="str">
        <f>IFERROR(VLOOKUP(San[[#This Row],[Reliability_SL1]],$AS$5:$AT$8,2,FALSE),"Error")</f>
        <v>Error</v>
      </c>
      <c r="BA754" s="1">
        <f>IFERROR(VLOOKUP(San[[#This Row],[EnvPro_SL1]],$AS$5:$AT$8,2,FALSE),"Error")</f>
        <v>2</v>
      </c>
    </row>
    <row r="755" spans="2:53">
      <c r="B755" s="133" t="s">
        <v>1068</v>
      </c>
      <c r="C755" s="171" t="s">
        <v>1649</v>
      </c>
      <c r="D755" s="171" t="s">
        <v>1609</v>
      </c>
      <c r="E755" s="171" t="s">
        <v>1067</v>
      </c>
      <c r="F755" s="172" t="s">
        <v>1642</v>
      </c>
      <c r="G755" s="173" t="s">
        <v>1947</v>
      </c>
      <c r="H755" s="50" t="s">
        <v>1783</v>
      </c>
      <c r="I755" s="50" t="s">
        <v>18</v>
      </c>
      <c r="J755" s="133" t="s">
        <v>1773</v>
      </c>
      <c r="K755" s="50" t="s">
        <v>1754</v>
      </c>
      <c r="L755" s="50" t="s">
        <v>1753</v>
      </c>
      <c r="M755" s="133" t="s">
        <v>1754</v>
      </c>
      <c r="N755" s="133" t="s">
        <v>1601</v>
      </c>
      <c r="O755" s="133" t="s">
        <v>1601</v>
      </c>
      <c r="P755" s="133" t="s">
        <v>1601</v>
      </c>
      <c r="Q755" s="133" t="s">
        <v>1755</v>
      </c>
      <c r="R755" s="142" t="s">
        <v>1601</v>
      </c>
      <c r="S755" s="174" t="s">
        <v>1601</v>
      </c>
      <c r="T755" s="175" t="s">
        <v>1601</v>
      </c>
      <c r="U755" s="133" t="s">
        <v>1756</v>
      </c>
      <c r="V755" s="133" t="s">
        <v>1754</v>
      </c>
      <c r="W755" s="133" t="str">
        <f>IF([Access_Indicator2]="Yes","No service",IF([Access_Indicator3]="Available", "Improved",IF([Access_Indicator4]="No", "Limited",IF(AND([Access_Indicator4]="yes", [Access_Indicator5]&lt;=[Access_Indicator6]),"Basic","Limited"))))</f>
        <v>Limited</v>
      </c>
      <c r="X755" s="133" t="str">
        <f>IF([Use_Indicator1]="", "Fill in data", IF([Use_Indicator1]="All", "Improved", IF([Use_Indicator1]="Some", "Basic", IF([Use_Indicator1]="No use", "No Service"))))</f>
        <v>Improved</v>
      </c>
      <c r="Y755" s="134" t="s">
        <v>1601</v>
      </c>
      <c r="Z755" s="134" t="str">
        <f>IF(S755="No data", "No Data", IF([Reliability_Indicator2]="Yes","No Service", IF(S755="Routine", "Improved", IF(S755="Unreliable", "Basic", IF(S755="No O&amp;M", "No service")))))</f>
        <v>No Data</v>
      </c>
      <c r="AA755" s="133" t="str">
        <f>IF([EnvPro_Indicator1]="", "Fill in data", IF([EnvPro_Indicator1]="Significant pollution", "No service", IF(AND([EnvPro_Indicator1]="Not polluting groundwater &amp; not untreated in river", [EnvPro_Indicator2]="No"),"Basic", IF([EnvPro_Indicator2]="Yes", "Improved"))))</f>
        <v>Basic</v>
      </c>
      <c r="AB755" s="134" t="str">
        <f t="shared" si="11"/>
        <v>Limited</v>
      </c>
      <c r="AC755" s="134" t="str">
        <f>IF(OR(San[[#This Row],[Access_SL1]]="No data",San[[#This Row],[Use_SL1]]="No data",San[[#This Row],[Reliability_SL1]]="No data",San[[#This Row],[EnvPro_SL1]]="No data"),"Incomplete", "Complete")</f>
        <v>Incomplete</v>
      </c>
      <c r="AD755" s="176" t="s">
        <v>1601</v>
      </c>
      <c r="AE755" s="176" t="s">
        <v>1601</v>
      </c>
      <c r="AF755" s="136" t="s">
        <v>1601</v>
      </c>
      <c r="AG755" s="136">
        <v>91.989810359467867</v>
      </c>
      <c r="AH755" s="136" t="s">
        <v>1601</v>
      </c>
      <c r="AW755" s="1">
        <f>IFERROR(VLOOKUP(San[[#This Row],[Access_SL1]],$AS$5:$AT$8,2,FALSE),"Error")</f>
        <v>1</v>
      </c>
      <c r="AX755" s="1">
        <f>IFERROR(VLOOKUP(San[[#This Row],[Use_SL1]],$AS$5:$AT$8,2,FALSE),"Error")</f>
        <v>3</v>
      </c>
      <c r="AY755" s="1" t="str">
        <f>IFERROR(VLOOKUP(San[[#This Row],[Use_SL2]],$AS$5:$AT$8,2,FALSE),"Error")</f>
        <v>Error</v>
      </c>
      <c r="AZ755" s="1" t="str">
        <f>IFERROR(VLOOKUP(San[[#This Row],[Reliability_SL1]],$AS$5:$AT$8,2,FALSE),"Error")</f>
        <v>Error</v>
      </c>
      <c r="BA755" s="1">
        <f>IFERROR(VLOOKUP(San[[#This Row],[EnvPro_SL1]],$AS$5:$AT$8,2,FALSE),"Error")</f>
        <v>2</v>
      </c>
    </row>
    <row r="756" spans="2:53">
      <c r="B756" s="133" t="s">
        <v>1069</v>
      </c>
      <c r="C756" s="171" t="s">
        <v>1649</v>
      </c>
      <c r="D756" s="171" t="s">
        <v>1609</v>
      </c>
      <c r="E756" s="171" t="s">
        <v>1067</v>
      </c>
      <c r="F756" s="172" t="s">
        <v>1642</v>
      </c>
      <c r="G756" s="173" t="s">
        <v>2012</v>
      </c>
      <c r="H756" s="50" t="s">
        <v>1786</v>
      </c>
      <c r="I756" s="50" t="s">
        <v>18</v>
      </c>
      <c r="J756" s="133" t="s">
        <v>1773</v>
      </c>
      <c r="K756" s="50" t="s">
        <v>1754</v>
      </c>
      <c r="L756" s="50" t="s">
        <v>1753</v>
      </c>
      <c r="M756" s="133" t="s">
        <v>1754</v>
      </c>
      <c r="N756" s="133" t="s">
        <v>1601</v>
      </c>
      <c r="O756" s="133" t="s">
        <v>1601</v>
      </c>
      <c r="P756" s="133" t="s">
        <v>1601</v>
      </c>
      <c r="Q756" s="133" t="s">
        <v>1755</v>
      </c>
      <c r="R756" s="142" t="s">
        <v>1601</v>
      </c>
      <c r="S756" s="174" t="s">
        <v>1601</v>
      </c>
      <c r="T756" s="175" t="s">
        <v>1601</v>
      </c>
      <c r="U756" s="133" t="s">
        <v>1756</v>
      </c>
      <c r="V756" s="133" t="s">
        <v>1754</v>
      </c>
      <c r="W756" s="133" t="str">
        <f>IF([Access_Indicator2]="Yes","No service",IF([Access_Indicator3]="Available", "Improved",IF([Access_Indicator4]="No", "Limited",IF(AND([Access_Indicator4]="yes", [Access_Indicator5]&lt;=[Access_Indicator6]),"Basic","Limited"))))</f>
        <v>Limited</v>
      </c>
      <c r="X756" s="133" t="str">
        <f>IF([Use_Indicator1]="", "Fill in data", IF([Use_Indicator1]="All", "Improved", IF([Use_Indicator1]="Some", "Basic", IF([Use_Indicator1]="No use", "No Service"))))</f>
        <v>Improved</v>
      </c>
      <c r="Y756" s="134" t="s">
        <v>1601</v>
      </c>
      <c r="Z756" s="134" t="str">
        <f>IF(S756="No data", "No Data", IF([Reliability_Indicator2]="Yes","No Service", IF(S756="Routine", "Improved", IF(S756="Unreliable", "Basic", IF(S756="No O&amp;M", "No service")))))</f>
        <v>No Data</v>
      </c>
      <c r="AA756" s="133" t="str">
        <f>IF([EnvPro_Indicator1]="", "Fill in data", IF([EnvPro_Indicator1]="Significant pollution", "No service", IF(AND([EnvPro_Indicator1]="Not polluting groundwater &amp; not untreated in river", [EnvPro_Indicator2]="No"),"Basic", IF([EnvPro_Indicator2]="Yes", "Improved"))))</f>
        <v>Basic</v>
      </c>
      <c r="AB756" s="134" t="str">
        <f t="shared" si="11"/>
        <v>Limited</v>
      </c>
      <c r="AC756" s="134" t="str">
        <f>IF(OR(San[[#This Row],[Access_SL1]]="No data",San[[#This Row],[Use_SL1]]="No data",San[[#This Row],[Reliability_SL1]]="No data",San[[#This Row],[EnvPro_SL1]]="No data"),"Incomplete", "Complete")</f>
        <v>Incomplete</v>
      </c>
      <c r="AD756" s="176" t="s">
        <v>1601</v>
      </c>
      <c r="AE756" s="176" t="s">
        <v>1601</v>
      </c>
      <c r="AF756" s="136" t="s">
        <v>1601</v>
      </c>
      <c r="AG756" s="136">
        <v>47.834701386923292</v>
      </c>
      <c r="AH756" s="136" t="s">
        <v>1601</v>
      </c>
      <c r="AW756" s="1">
        <f>IFERROR(VLOOKUP(San[[#This Row],[Access_SL1]],$AS$5:$AT$8,2,FALSE),"Error")</f>
        <v>1</v>
      </c>
      <c r="AX756" s="1">
        <f>IFERROR(VLOOKUP(San[[#This Row],[Use_SL1]],$AS$5:$AT$8,2,FALSE),"Error")</f>
        <v>3</v>
      </c>
      <c r="AY756" s="1" t="str">
        <f>IFERROR(VLOOKUP(San[[#This Row],[Use_SL2]],$AS$5:$AT$8,2,FALSE),"Error")</f>
        <v>Error</v>
      </c>
      <c r="AZ756" s="1" t="str">
        <f>IFERROR(VLOOKUP(San[[#This Row],[Reliability_SL1]],$AS$5:$AT$8,2,FALSE),"Error")</f>
        <v>Error</v>
      </c>
      <c r="BA756" s="1">
        <f>IFERROR(VLOOKUP(San[[#This Row],[EnvPro_SL1]],$AS$5:$AT$8,2,FALSE),"Error")</f>
        <v>2</v>
      </c>
    </row>
    <row r="757" spans="2:53">
      <c r="B757" s="133" t="s">
        <v>1070</v>
      </c>
      <c r="C757" s="171" t="s">
        <v>1649</v>
      </c>
      <c r="D757" s="171" t="s">
        <v>1609</v>
      </c>
      <c r="E757" s="171" t="s">
        <v>1067</v>
      </c>
      <c r="F757" s="172" t="s">
        <v>1642</v>
      </c>
      <c r="G757" s="173" t="s">
        <v>1976</v>
      </c>
      <c r="H757" s="50" t="s">
        <v>1786</v>
      </c>
      <c r="I757" s="50" t="s">
        <v>18</v>
      </c>
      <c r="J757" s="133" t="s">
        <v>1773</v>
      </c>
      <c r="K757" s="50" t="s">
        <v>1754</v>
      </c>
      <c r="L757" s="50" t="s">
        <v>1753</v>
      </c>
      <c r="M757" s="133" t="s">
        <v>1754</v>
      </c>
      <c r="N757" s="133" t="s">
        <v>1601</v>
      </c>
      <c r="O757" s="133" t="s">
        <v>1601</v>
      </c>
      <c r="P757" s="133" t="s">
        <v>1601</v>
      </c>
      <c r="Q757" s="133" t="s">
        <v>1755</v>
      </c>
      <c r="R757" s="142" t="s">
        <v>1601</v>
      </c>
      <c r="S757" s="174" t="s">
        <v>1601</v>
      </c>
      <c r="T757" s="175" t="s">
        <v>1601</v>
      </c>
      <c r="U757" s="133" t="s">
        <v>1756</v>
      </c>
      <c r="V757" s="133" t="s">
        <v>1754</v>
      </c>
      <c r="W757" s="133" t="str">
        <f>IF([Access_Indicator2]="Yes","No service",IF([Access_Indicator3]="Available", "Improved",IF([Access_Indicator4]="No", "Limited",IF(AND([Access_Indicator4]="yes", [Access_Indicator5]&lt;=[Access_Indicator6]),"Basic","Limited"))))</f>
        <v>Limited</v>
      </c>
      <c r="X757" s="133" t="str">
        <f>IF([Use_Indicator1]="", "Fill in data", IF([Use_Indicator1]="All", "Improved", IF([Use_Indicator1]="Some", "Basic", IF([Use_Indicator1]="No use", "No Service"))))</f>
        <v>Improved</v>
      </c>
      <c r="Y757" s="134" t="s">
        <v>1601</v>
      </c>
      <c r="Z757" s="134" t="str">
        <f>IF(S757="No data", "No Data", IF([Reliability_Indicator2]="Yes","No Service", IF(S757="Routine", "Improved", IF(S757="Unreliable", "Basic", IF(S757="No O&amp;M", "No service")))))</f>
        <v>No Data</v>
      </c>
      <c r="AA757" s="133" t="str">
        <f>IF([EnvPro_Indicator1]="", "Fill in data", IF([EnvPro_Indicator1]="Significant pollution", "No service", IF(AND([EnvPro_Indicator1]="Not polluting groundwater &amp; not untreated in river", [EnvPro_Indicator2]="No"),"Basic", IF([EnvPro_Indicator2]="Yes", "Improved"))))</f>
        <v>Basic</v>
      </c>
      <c r="AB757" s="134" t="str">
        <f t="shared" si="11"/>
        <v>Limited</v>
      </c>
      <c r="AC757" s="134" t="str">
        <f>IF(OR(San[[#This Row],[Access_SL1]]="No data",San[[#This Row],[Use_SL1]]="No data",San[[#This Row],[Reliability_SL1]]="No data",San[[#This Row],[EnvPro_SL1]]="No data"),"Incomplete", "Complete")</f>
        <v>Incomplete</v>
      </c>
      <c r="AD757" s="176" t="s">
        <v>1601</v>
      </c>
      <c r="AE757" s="176" t="s">
        <v>1601</v>
      </c>
      <c r="AF757" s="136" t="s">
        <v>1601</v>
      </c>
      <c r="AG757" s="136">
        <v>64.392867251627507</v>
      </c>
      <c r="AH757" s="136" t="s">
        <v>1601</v>
      </c>
      <c r="AW757" s="1">
        <f>IFERROR(VLOOKUP(San[[#This Row],[Access_SL1]],$AS$5:$AT$8,2,FALSE),"Error")</f>
        <v>1</v>
      </c>
      <c r="AX757" s="1">
        <f>IFERROR(VLOOKUP(San[[#This Row],[Use_SL1]],$AS$5:$AT$8,2,FALSE),"Error")</f>
        <v>3</v>
      </c>
      <c r="AY757" s="1" t="str">
        <f>IFERROR(VLOOKUP(San[[#This Row],[Use_SL2]],$AS$5:$AT$8,2,FALSE),"Error")</f>
        <v>Error</v>
      </c>
      <c r="AZ757" s="1" t="str">
        <f>IFERROR(VLOOKUP(San[[#This Row],[Reliability_SL1]],$AS$5:$AT$8,2,FALSE),"Error")</f>
        <v>Error</v>
      </c>
      <c r="BA757" s="1">
        <f>IFERROR(VLOOKUP(San[[#This Row],[EnvPro_SL1]],$AS$5:$AT$8,2,FALSE),"Error")</f>
        <v>2</v>
      </c>
    </row>
    <row r="758" spans="2:53">
      <c r="B758" s="133" t="s">
        <v>1071</v>
      </c>
      <c r="C758" s="171" t="s">
        <v>1649</v>
      </c>
      <c r="D758" s="171" t="s">
        <v>1609</v>
      </c>
      <c r="E758" s="171" t="s">
        <v>1067</v>
      </c>
      <c r="F758" s="172" t="s">
        <v>1642</v>
      </c>
      <c r="G758" s="173" t="s">
        <v>1977</v>
      </c>
      <c r="H758" s="50" t="s">
        <v>1783</v>
      </c>
      <c r="I758" s="50" t="s">
        <v>18</v>
      </c>
      <c r="J758" s="133" t="s">
        <v>1773</v>
      </c>
      <c r="K758" s="50" t="s">
        <v>1754</v>
      </c>
      <c r="L758" s="50" t="s">
        <v>1753</v>
      </c>
      <c r="M758" s="133" t="s">
        <v>1754</v>
      </c>
      <c r="N758" s="133" t="s">
        <v>1601</v>
      </c>
      <c r="O758" s="133" t="s">
        <v>1601</v>
      </c>
      <c r="P758" s="133" t="s">
        <v>1601</v>
      </c>
      <c r="Q758" s="133" t="s">
        <v>1755</v>
      </c>
      <c r="R758" s="142" t="s">
        <v>1601</v>
      </c>
      <c r="S758" s="174" t="s">
        <v>1601</v>
      </c>
      <c r="T758" s="175" t="s">
        <v>1601</v>
      </c>
      <c r="U758" s="133" t="s">
        <v>1756</v>
      </c>
      <c r="V758" s="133" t="s">
        <v>1754</v>
      </c>
      <c r="W758" s="133" t="str">
        <f>IF([Access_Indicator2]="Yes","No service",IF([Access_Indicator3]="Available", "Improved",IF([Access_Indicator4]="No", "Limited",IF(AND([Access_Indicator4]="yes", [Access_Indicator5]&lt;=[Access_Indicator6]),"Basic","Limited"))))</f>
        <v>Limited</v>
      </c>
      <c r="X758" s="133" t="str">
        <f>IF([Use_Indicator1]="", "Fill in data", IF([Use_Indicator1]="All", "Improved", IF([Use_Indicator1]="Some", "Basic", IF([Use_Indicator1]="No use", "No Service"))))</f>
        <v>Improved</v>
      </c>
      <c r="Y758" s="134" t="s">
        <v>1601</v>
      </c>
      <c r="Z758" s="134" t="str">
        <f>IF(S758="No data", "No Data", IF([Reliability_Indicator2]="Yes","No Service", IF(S758="Routine", "Improved", IF(S758="Unreliable", "Basic", IF(S758="No O&amp;M", "No service")))))</f>
        <v>No Data</v>
      </c>
      <c r="AA758" s="133" t="str">
        <f>IF([EnvPro_Indicator1]="", "Fill in data", IF([EnvPro_Indicator1]="Significant pollution", "No service", IF(AND([EnvPro_Indicator1]="Not polluting groundwater &amp; not untreated in river", [EnvPro_Indicator2]="No"),"Basic", IF([EnvPro_Indicator2]="Yes", "Improved"))))</f>
        <v>Basic</v>
      </c>
      <c r="AB758" s="134" t="str">
        <f t="shared" si="11"/>
        <v>Limited</v>
      </c>
      <c r="AC758" s="134" t="str">
        <f>IF(OR(San[[#This Row],[Access_SL1]]="No data",San[[#This Row],[Use_SL1]]="No data",San[[#This Row],[Reliability_SL1]]="No data",San[[#This Row],[EnvPro_SL1]]="No data"),"Incomplete", "Complete")</f>
        <v>Incomplete</v>
      </c>
      <c r="AD758" s="176" t="s">
        <v>1601</v>
      </c>
      <c r="AE758" s="176" t="s">
        <v>1601</v>
      </c>
      <c r="AF758" s="136" t="s">
        <v>1601</v>
      </c>
      <c r="AG758" s="136">
        <v>16.558165864704215</v>
      </c>
      <c r="AH758" s="136" t="s">
        <v>1601</v>
      </c>
      <c r="AW758" s="1">
        <f>IFERROR(VLOOKUP(San[[#This Row],[Access_SL1]],$AS$5:$AT$8,2,FALSE),"Error")</f>
        <v>1</v>
      </c>
      <c r="AX758" s="1">
        <f>IFERROR(VLOOKUP(San[[#This Row],[Use_SL1]],$AS$5:$AT$8,2,FALSE),"Error")</f>
        <v>3</v>
      </c>
      <c r="AY758" s="1" t="str">
        <f>IFERROR(VLOOKUP(San[[#This Row],[Use_SL2]],$AS$5:$AT$8,2,FALSE),"Error")</f>
        <v>Error</v>
      </c>
      <c r="AZ758" s="1" t="str">
        <f>IFERROR(VLOOKUP(San[[#This Row],[Reliability_SL1]],$AS$5:$AT$8,2,FALSE),"Error")</f>
        <v>Error</v>
      </c>
      <c r="BA758" s="1">
        <f>IFERROR(VLOOKUP(San[[#This Row],[EnvPro_SL1]],$AS$5:$AT$8,2,FALSE),"Error")</f>
        <v>2</v>
      </c>
    </row>
    <row r="759" spans="2:53">
      <c r="B759" s="133" t="s">
        <v>1072</v>
      </c>
      <c r="C759" s="171" t="s">
        <v>1649</v>
      </c>
      <c r="D759" s="171" t="s">
        <v>1609</v>
      </c>
      <c r="E759" s="171" t="s">
        <v>1067</v>
      </c>
      <c r="F759" s="172" t="s">
        <v>1642</v>
      </c>
      <c r="G759" s="173" t="s">
        <v>1978</v>
      </c>
      <c r="H759" s="50" t="s">
        <v>1786</v>
      </c>
      <c r="I759" s="50" t="s">
        <v>18</v>
      </c>
      <c r="J759" s="133" t="s">
        <v>1773</v>
      </c>
      <c r="K759" s="50" t="s">
        <v>1754</v>
      </c>
      <c r="L759" s="50" t="s">
        <v>1753</v>
      </c>
      <c r="M759" s="133" t="s">
        <v>1754</v>
      </c>
      <c r="N759" s="133" t="s">
        <v>1601</v>
      </c>
      <c r="O759" s="133" t="s">
        <v>1601</v>
      </c>
      <c r="P759" s="133" t="s">
        <v>1601</v>
      </c>
      <c r="Q759" s="133" t="s">
        <v>1755</v>
      </c>
      <c r="R759" s="142" t="s">
        <v>1601</v>
      </c>
      <c r="S759" s="174" t="s">
        <v>1601</v>
      </c>
      <c r="T759" s="175" t="s">
        <v>1601</v>
      </c>
      <c r="U759" s="133" t="s">
        <v>1756</v>
      </c>
      <c r="V759" s="133" t="s">
        <v>1754</v>
      </c>
      <c r="W759" s="133" t="str">
        <f>IF([Access_Indicator2]="Yes","No service",IF([Access_Indicator3]="Available", "Improved",IF([Access_Indicator4]="No", "Limited",IF(AND([Access_Indicator4]="yes", [Access_Indicator5]&lt;=[Access_Indicator6]),"Basic","Limited"))))</f>
        <v>Limited</v>
      </c>
      <c r="X759" s="133" t="str">
        <f>IF([Use_Indicator1]="", "Fill in data", IF([Use_Indicator1]="All", "Improved", IF([Use_Indicator1]="Some", "Basic", IF([Use_Indicator1]="No use", "No Service"))))</f>
        <v>Improved</v>
      </c>
      <c r="Y759" s="134" t="s">
        <v>1601</v>
      </c>
      <c r="Z759" s="134" t="str">
        <f>IF(S759="No data", "No Data", IF([Reliability_Indicator2]="Yes","No Service", IF(S759="Routine", "Improved", IF(S759="Unreliable", "Basic", IF(S759="No O&amp;M", "No service")))))</f>
        <v>No Data</v>
      </c>
      <c r="AA759" s="133" t="str">
        <f>IF([EnvPro_Indicator1]="", "Fill in data", IF([EnvPro_Indicator1]="Significant pollution", "No service", IF(AND([EnvPro_Indicator1]="Not polluting groundwater &amp; not untreated in river", [EnvPro_Indicator2]="No"),"Basic", IF([EnvPro_Indicator2]="Yes", "Improved"))))</f>
        <v>Basic</v>
      </c>
      <c r="AB759" s="134" t="str">
        <f t="shared" si="11"/>
        <v>Limited</v>
      </c>
      <c r="AC759" s="134" t="str">
        <f>IF(OR(San[[#This Row],[Access_SL1]]="No data",San[[#This Row],[Use_SL1]]="No data",San[[#This Row],[Reliability_SL1]]="No data",San[[#This Row],[EnvPro_SL1]]="No data"),"Incomplete", "Complete")</f>
        <v>Incomplete</v>
      </c>
      <c r="AD759" s="176" t="s">
        <v>1601</v>
      </c>
      <c r="AE759" s="176" t="s">
        <v>1601</v>
      </c>
      <c r="AF759" s="136" t="s">
        <v>1601</v>
      </c>
      <c r="AG759" s="136">
        <v>51.51429380130201</v>
      </c>
      <c r="AH759" s="136" t="s">
        <v>1601</v>
      </c>
      <c r="AW759" s="1">
        <f>IFERROR(VLOOKUP(San[[#This Row],[Access_SL1]],$AS$5:$AT$8,2,FALSE),"Error")</f>
        <v>1</v>
      </c>
      <c r="AX759" s="1">
        <f>IFERROR(VLOOKUP(San[[#This Row],[Use_SL1]],$AS$5:$AT$8,2,FALSE),"Error")</f>
        <v>3</v>
      </c>
      <c r="AY759" s="1" t="str">
        <f>IFERROR(VLOOKUP(San[[#This Row],[Use_SL2]],$AS$5:$AT$8,2,FALSE),"Error")</f>
        <v>Error</v>
      </c>
      <c r="AZ759" s="1" t="str">
        <f>IFERROR(VLOOKUP(San[[#This Row],[Reliability_SL1]],$AS$5:$AT$8,2,FALSE),"Error")</f>
        <v>Error</v>
      </c>
      <c r="BA759" s="1">
        <f>IFERROR(VLOOKUP(San[[#This Row],[EnvPro_SL1]],$AS$5:$AT$8,2,FALSE),"Error")</f>
        <v>2</v>
      </c>
    </row>
    <row r="760" spans="2:53">
      <c r="B760" s="133" t="s">
        <v>1073</v>
      </c>
      <c r="C760" s="171" t="s">
        <v>1649</v>
      </c>
      <c r="D760" s="171" t="s">
        <v>1609</v>
      </c>
      <c r="E760" s="171" t="s">
        <v>1067</v>
      </c>
      <c r="F760" s="172" t="s">
        <v>1642</v>
      </c>
      <c r="G760" s="173" t="s">
        <v>2054</v>
      </c>
      <c r="H760" s="50" t="s">
        <v>1783</v>
      </c>
      <c r="I760" s="50" t="s">
        <v>18</v>
      </c>
      <c r="J760" s="133" t="s">
        <v>1773</v>
      </c>
      <c r="K760" s="50" t="s">
        <v>1754</v>
      </c>
      <c r="L760" s="50" t="s">
        <v>1753</v>
      </c>
      <c r="M760" s="133" t="s">
        <v>1754</v>
      </c>
      <c r="N760" s="133" t="s">
        <v>1601</v>
      </c>
      <c r="O760" s="133" t="s">
        <v>1601</v>
      </c>
      <c r="P760" s="133" t="s">
        <v>1601</v>
      </c>
      <c r="Q760" s="133" t="s">
        <v>1755</v>
      </c>
      <c r="R760" s="142" t="s">
        <v>1601</v>
      </c>
      <c r="S760" s="174" t="s">
        <v>1601</v>
      </c>
      <c r="T760" s="175" t="s">
        <v>1601</v>
      </c>
      <c r="U760" s="133" t="s">
        <v>1756</v>
      </c>
      <c r="V760" s="133" t="s">
        <v>1754</v>
      </c>
      <c r="W760" s="133" t="str">
        <f>IF([Access_Indicator2]="Yes","No service",IF([Access_Indicator3]="Available", "Improved",IF([Access_Indicator4]="No", "Limited",IF(AND([Access_Indicator4]="yes", [Access_Indicator5]&lt;=[Access_Indicator6]),"Basic","Limited"))))</f>
        <v>Limited</v>
      </c>
      <c r="X760" s="133" t="str">
        <f>IF([Use_Indicator1]="", "Fill in data", IF([Use_Indicator1]="All", "Improved", IF([Use_Indicator1]="Some", "Basic", IF([Use_Indicator1]="No use", "No Service"))))</f>
        <v>Improved</v>
      </c>
      <c r="Y760" s="134" t="s">
        <v>1601</v>
      </c>
      <c r="Z760" s="134" t="str">
        <f>IF(S760="No data", "No Data", IF([Reliability_Indicator2]="Yes","No Service", IF(S760="Routine", "Improved", IF(S760="Unreliable", "Basic", IF(S760="No O&amp;M", "No service")))))</f>
        <v>No Data</v>
      </c>
      <c r="AA760" s="133" t="str">
        <f>IF([EnvPro_Indicator1]="", "Fill in data", IF([EnvPro_Indicator1]="Significant pollution", "No service", IF(AND([EnvPro_Indicator1]="Not polluting groundwater &amp; not untreated in river", [EnvPro_Indicator2]="No"),"Basic", IF([EnvPro_Indicator2]="Yes", "Improved"))))</f>
        <v>Basic</v>
      </c>
      <c r="AB760" s="134" t="str">
        <f t="shared" si="11"/>
        <v>Limited</v>
      </c>
      <c r="AC760" s="134" t="str">
        <f>IF(OR(San[[#This Row],[Access_SL1]]="No data",San[[#This Row],[Use_SL1]]="No data",San[[#This Row],[Reliability_SL1]]="No data",San[[#This Row],[EnvPro_SL1]]="No data"),"Incomplete", "Complete")</f>
        <v>Incomplete</v>
      </c>
      <c r="AD760" s="176" t="s">
        <v>1601</v>
      </c>
      <c r="AE760" s="176" t="s">
        <v>1601</v>
      </c>
      <c r="AF760" s="136" t="s">
        <v>1601</v>
      </c>
      <c r="AG760" s="136">
        <v>124.49287668647987</v>
      </c>
      <c r="AH760" s="136" t="s">
        <v>1601</v>
      </c>
      <c r="AW760" s="1">
        <f>IFERROR(VLOOKUP(San[[#This Row],[Access_SL1]],$AS$5:$AT$8,2,FALSE),"Error")</f>
        <v>1</v>
      </c>
      <c r="AX760" s="1">
        <f>IFERROR(VLOOKUP(San[[#This Row],[Use_SL1]],$AS$5:$AT$8,2,FALSE),"Error")</f>
        <v>3</v>
      </c>
      <c r="AY760" s="1" t="str">
        <f>IFERROR(VLOOKUP(San[[#This Row],[Use_SL2]],$AS$5:$AT$8,2,FALSE),"Error")</f>
        <v>Error</v>
      </c>
      <c r="AZ760" s="1" t="str">
        <f>IFERROR(VLOOKUP(San[[#This Row],[Reliability_SL1]],$AS$5:$AT$8,2,FALSE),"Error")</f>
        <v>Error</v>
      </c>
      <c r="BA760" s="1">
        <f>IFERROR(VLOOKUP(San[[#This Row],[EnvPro_SL1]],$AS$5:$AT$8,2,FALSE),"Error")</f>
        <v>2</v>
      </c>
    </row>
    <row r="761" spans="2:53">
      <c r="B761" s="133" t="s">
        <v>1074</v>
      </c>
      <c r="C761" s="171" t="s">
        <v>1649</v>
      </c>
      <c r="D761" s="171" t="s">
        <v>1609</v>
      </c>
      <c r="E761" s="171" t="s">
        <v>1067</v>
      </c>
      <c r="F761" s="172" t="s">
        <v>1642</v>
      </c>
      <c r="G761" s="173" t="s">
        <v>2055</v>
      </c>
      <c r="H761" s="50" t="s">
        <v>1786</v>
      </c>
      <c r="I761" s="50" t="s">
        <v>18</v>
      </c>
      <c r="J761" s="133" t="s">
        <v>1773</v>
      </c>
      <c r="K761" s="50" t="s">
        <v>1754</v>
      </c>
      <c r="L761" s="50" t="s">
        <v>1753</v>
      </c>
      <c r="M761" s="133" t="s">
        <v>1754</v>
      </c>
      <c r="N761" s="133" t="s">
        <v>1601</v>
      </c>
      <c r="O761" s="133" t="s">
        <v>1601</v>
      </c>
      <c r="P761" s="133" t="s">
        <v>1601</v>
      </c>
      <c r="Q761" s="133" t="s">
        <v>1755</v>
      </c>
      <c r="R761" s="142" t="s">
        <v>1601</v>
      </c>
      <c r="S761" s="174" t="s">
        <v>1601</v>
      </c>
      <c r="T761" s="175" t="s">
        <v>1601</v>
      </c>
      <c r="U761" s="133" t="s">
        <v>1756</v>
      </c>
      <c r="V761" s="133" t="s">
        <v>1754</v>
      </c>
      <c r="W761" s="133" t="str">
        <f>IF([Access_Indicator2]="Yes","No service",IF([Access_Indicator3]="Available", "Improved",IF([Access_Indicator4]="No", "Limited",IF(AND([Access_Indicator4]="yes", [Access_Indicator5]&lt;=[Access_Indicator6]),"Basic","Limited"))))</f>
        <v>Limited</v>
      </c>
      <c r="X761" s="133" t="str">
        <f>IF([Use_Indicator1]="", "Fill in data", IF([Use_Indicator1]="All", "Improved", IF([Use_Indicator1]="Some", "Basic", IF([Use_Indicator1]="No use", "No Service"))))</f>
        <v>Improved</v>
      </c>
      <c r="Y761" s="134" t="s">
        <v>1601</v>
      </c>
      <c r="Z761" s="134" t="str">
        <f>IF(S761="No data", "No Data", IF([Reliability_Indicator2]="Yes","No Service", IF(S761="Routine", "Improved", IF(S761="Unreliable", "Basic", IF(S761="No O&amp;M", "No service")))))</f>
        <v>No Data</v>
      </c>
      <c r="AA761" s="133" t="str">
        <f>IF([EnvPro_Indicator1]="", "Fill in data", IF([EnvPro_Indicator1]="Significant pollution", "No service", IF(AND([EnvPro_Indicator1]="Not polluting groundwater &amp; not untreated in river", [EnvPro_Indicator2]="No"),"Basic", IF([EnvPro_Indicator2]="Yes", "Improved"))))</f>
        <v>Basic</v>
      </c>
      <c r="AB761" s="134" t="str">
        <f t="shared" si="11"/>
        <v>Limited</v>
      </c>
      <c r="AC761" s="134" t="str">
        <f>IF(OR(San[[#This Row],[Access_SL1]]="No data",San[[#This Row],[Use_SL1]]="No data",San[[#This Row],[Reliability_SL1]]="No data",San[[#This Row],[EnvPro_SL1]]="No data"),"Incomplete", "Complete")</f>
        <v>Incomplete</v>
      </c>
      <c r="AD761" s="176" t="s">
        <v>1601</v>
      </c>
      <c r="AE761" s="176" t="s">
        <v>1601</v>
      </c>
      <c r="AF761" s="136" t="s">
        <v>1601</v>
      </c>
      <c r="AG761" s="136">
        <v>103.02858760260399</v>
      </c>
      <c r="AH761" s="136" t="s">
        <v>1601</v>
      </c>
      <c r="AW761" s="1">
        <f>IFERROR(VLOOKUP(San[[#This Row],[Access_SL1]],$AS$5:$AT$8,2,FALSE),"Error")</f>
        <v>1</v>
      </c>
      <c r="AX761" s="1">
        <f>IFERROR(VLOOKUP(San[[#This Row],[Use_SL1]],$AS$5:$AT$8,2,FALSE),"Error")</f>
        <v>3</v>
      </c>
      <c r="AY761" s="1" t="str">
        <f>IFERROR(VLOOKUP(San[[#This Row],[Use_SL2]],$AS$5:$AT$8,2,FALSE),"Error")</f>
        <v>Error</v>
      </c>
      <c r="AZ761" s="1" t="str">
        <f>IFERROR(VLOOKUP(San[[#This Row],[Reliability_SL1]],$AS$5:$AT$8,2,FALSE),"Error")</f>
        <v>Error</v>
      </c>
      <c r="BA761" s="1">
        <f>IFERROR(VLOOKUP(San[[#This Row],[EnvPro_SL1]],$AS$5:$AT$8,2,FALSE),"Error")</f>
        <v>2</v>
      </c>
    </row>
    <row r="762" spans="2:53">
      <c r="B762" s="133" t="s">
        <v>1075</v>
      </c>
      <c r="C762" s="171" t="s">
        <v>1649</v>
      </c>
      <c r="D762" s="171" t="s">
        <v>1609</v>
      </c>
      <c r="E762" s="171" t="s">
        <v>1067</v>
      </c>
      <c r="F762" s="172" t="s">
        <v>1642</v>
      </c>
      <c r="G762" s="173" t="s">
        <v>2049</v>
      </c>
      <c r="H762" s="50" t="s">
        <v>1783</v>
      </c>
      <c r="I762" s="50" t="s">
        <v>18</v>
      </c>
      <c r="J762" s="133" t="s">
        <v>1751</v>
      </c>
      <c r="K762" s="50" t="s">
        <v>1752</v>
      </c>
      <c r="L762" s="50" t="s">
        <v>1753</v>
      </c>
      <c r="M762" s="133" t="s">
        <v>1754</v>
      </c>
      <c r="N762" s="133" t="s">
        <v>1601</v>
      </c>
      <c r="O762" s="133" t="s">
        <v>1601</v>
      </c>
      <c r="P762" s="133" t="s">
        <v>1601</v>
      </c>
      <c r="Q762" s="133" t="s">
        <v>1755</v>
      </c>
      <c r="R762" s="142" t="s">
        <v>1601</v>
      </c>
      <c r="S762" s="174" t="s">
        <v>1601</v>
      </c>
      <c r="T762" s="175" t="s">
        <v>1601</v>
      </c>
      <c r="U762" s="133" t="s">
        <v>1756</v>
      </c>
      <c r="V762" s="133" t="s">
        <v>1754</v>
      </c>
      <c r="W762" s="133" t="str">
        <f>IF([Access_Indicator2]="Yes","No service",IF([Access_Indicator3]="Available", "Improved",IF([Access_Indicator4]="No", "Limited",IF(AND([Access_Indicator4]="yes", [Access_Indicator5]&lt;=[Access_Indicator6]),"Basic","Limited"))))</f>
        <v>No service</v>
      </c>
      <c r="X762" s="133" t="str">
        <f>IF([Use_Indicator1]="", "Fill in data", IF([Use_Indicator1]="All", "Improved", IF([Use_Indicator1]="Some", "Basic", IF([Use_Indicator1]="No use", "No Service"))))</f>
        <v>Improved</v>
      </c>
      <c r="Y762" s="134" t="s">
        <v>1601</v>
      </c>
      <c r="Z762" s="134" t="str">
        <f>IF(S762="No data", "No Data", IF([Reliability_Indicator2]="Yes","No Service", IF(S762="Routine", "Improved", IF(S762="Unreliable", "Basic", IF(S762="No O&amp;M", "No service")))))</f>
        <v>No Data</v>
      </c>
      <c r="AA762" s="133" t="str">
        <f>IF([EnvPro_Indicator1]="", "Fill in data", IF([EnvPro_Indicator1]="Significant pollution", "No service", IF(AND([EnvPro_Indicator1]="Not polluting groundwater &amp; not untreated in river", [EnvPro_Indicator2]="No"),"Basic", IF([EnvPro_Indicator2]="Yes", "Improved"))))</f>
        <v>Basic</v>
      </c>
      <c r="AB762" s="134" t="str">
        <f t="shared" si="11"/>
        <v>No Service</v>
      </c>
      <c r="AC762" s="134" t="str">
        <f>IF(OR(San[[#This Row],[Access_SL1]]="No data",San[[#This Row],[Use_SL1]]="No data",San[[#This Row],[Reliability_SL1]]="No data",San[[#This Row],[EnvPro_SL1]]="No data"),"Incomplete", "Complete")</f>
        <v>Incomplete</v>
      </c>
      <c r="AD762" s="176" t="s">
        <v>1601</v>
      </c>
      <c r="AE762" s="176" t="s">
        <v>1601</v>
      </c>
      <c r="AF762" s="136" t="s">
        <v>1601</v>
      </c>
      <c r="AG762" s="136">
        <v>218.93574865553356</v>
      </c>
      <c r="AH762" s="136" t="s">
        <v>1601</v>
      </c>
      <c r="AW762" s="1">
        <f>IFERROR(VLOOKUP(San[[#This Row],[Access_SL1]],$AS$5:$AT$8,2,FALSE),"Error")</f>
        <v>0</v>
      </c>
      <c r="AX762" s="1">
        <f>IFERROR(VLOOKUP(San[[#This Row],[Use_SL1]],$AS$5:$AT$8,2,FALSE),"Error")</f>
        <v>3</v>
      </c>
      <c r="AY762" s="1" t="str">
        <f>IFERROR(VLOOKUP(San[[#This Row],[Use_SL2]],$AS$5:$AT$8,2,FALSE),"Error")</f>
        <v>Error</v>
      </c>
      <c r="AZ762" s="1" t="str">
        <f>IFERROR(VLOOKUP(San[[#This Row],[Reliability_SL1]],$AS$5:$AT$8,2,FALSE),"Error")</f>
        <v>Error</v>
      </c>
      <c r="BA762" s="1">
        <f>IFERROR(VLOOKUP(San[[#This Row],[EnvPro_SL1]],$AS$5:$AT$8,2,FALSE),"Error")</f>
        <v>2</v>
      </c>
    </row>
    <row r="763" spans="2:53">
      <c r="B763" s="133" t="s">
        <v>1076</v>
      </c>
      <c r="C763" s="171" t="s">
        <v>1649</v>
      </c>
      <c r="D763" s="171" t="s">
        <v>1609</v>
      </c>
      <c r="E763" s="171" t="s">
        <v>1067</v>
      </c>
      <c r="F763" s="172" t="s">
        <v>1642</v>
      </c>
      <c r="G763" s="173" t="s">
        <v>2048</v>
      </c>
      <c r="H763" s="50" t="s">
        <v>1783</v>
      </c>
      <c r="I763" s="50" t="s">
        <v>18</v>
      </c>
      <c r="J763" s="133" t="s">
        <v>1773</v>
      </c>
      <c r="K763" s="50" t="s">
        <v>1754</v>
      </c>
      <c r="L763" s="50" t="s">
        <v>1753</v>
      </c>
      <c r="M763" s="133" t="s">
        <v>1754</v>
      </c>
      <c r="N763" s="133" t="s">
        <v>1601</v>
      </c>
      <c r="O763" s="133" t="s">
        <v>1601</v>
      </c>
      <c r="P763" s="133" t="s">
        <v>1601</v>
      </c>
      <c r="Q763" s="133" t="s">
        <v>1755</v>
      </c>
      <c r="R763" s="142" t="s">
        <v>1601</v>
      </c>
      <c r="S763" s="174" t="s">
        <v>1601</v>
      </c>
      <c r="T763" s="175" t="s">
        <v>1601</v>
      </c>
      <c r="U763" s="133" t="s">
        <v>1756</v>
      </c>
      <c r="V763" s="133" t="s">
        <v>1754</v>
      </c>
      <c r="W763" s="133" t="str">
        <f>IF([Access_Indicator2]="Yes","No service",IF([Access_Indicator3]="Available", "Improved",IF([Access_Indicator4]="No", "Limited",IF(AND([Access_Indicator4]="yes", [Access_Indicator5]&lt;=[Access_Indicator6]),"Basic","Limited"))))</f>
        <v>Limited</v>
      </c>
      <c r="X763" s="133" t="str">
        <f>IF([Use_Indicator1]="", "Fill in data", IF([Use_Indicator1]="All", "Improved", IF([Use_Indicator1]="Some", "Basic", IF([Use_Indicator1]="No use", "No Service"))))</f>
        <v>Improved</v>
      </c>
      <c r="Y763" s="134" t="s">
        <v>1601</v>
      </c>
      <c r="Z763" s="134" t="str">
        <f>IF(S763="No data", "No Data", IF([Reliability_Indicator2]="Yes","No Service", IF(S763="Routine", "Improved", IF(S763="Unreliable", "Basic", IF(S763="No O&amp;M", "No service")))))</f>
        <v>No Data</v>
      </c>
      <c r="AA763" s="133" t="str">
        <f>IF([EnvPro_Indicator1]="", "Fill in data", IF([EnvPro_Indicator1]="Significant pollution", "No service", IF(AND([EnvPro_Indicator1]="Not polluting groundwater &amp; not untreated in river", [EnvPro_Indicator2]="No"),"Basic", IF([EnvPro_Indicator2]="Yes", "Improved"))))</f>
        <v>Basic</v>
      </c>
      <c r="AB763" s="134" t="str">
        <f t="shared" si="11"/>
        <v>Limited</v>
      </c>
      <c r="AC763" s="134" t="str">
        <f>IF(OR(San[[#This Row],[Access_SL1]]="No data",San[[#This Row],[Use_SL1]]="No data",San[[#This Row],[Reliability_SL1]]="No data",San[[#This Row],[EnvPro_SL1]]="No data"),"Incomplete", "Complete")</f>
        <v>Incomplete</v>
      </c>
      <c r="AD763" s="176" t="s">
        <v>1601</v>
      </c>
      <c r="AE763" s="176" t="s">
        <v>1601</v>
      </c>
      <c r="AF763" s="136" t="s">
        <v>1601</v>
      </c>
      <c r="AG763" s="136">
        <v>95.669402773846599</v>
      </c>
      <c r="AH763" s="136" t="s">
        <v>1601</v>
      </c>
      <c r="AW763" s="1">
        <f>IFERROR(VLOOKUP(San[[#This Row],[Access_SL1]],$AS$5:$AT$8,2,FALSE),"Error")</f>
        <v>1</v>
      </c>
      <c r="AX763" s="1">
        <f>IFERROR(VLOOKUP(San[[#This Row],[Use_SL1]],$AS$5:$AT$8,2,FALSE),"Error")</f>
        <v>3</v>
      </c>
      <c r="AY763" s="1" t="str">
        <f>IFERROR(VLOOKUP(San[[#This Row],[Use_SL2]],$AS$5:$AT$8,2,FALSE),"Error")</f>
        <v>Error</v>
      </c>
      <c r="AZ763" s="1" t="str">
        <f>IFERROR(VLOOKUP(San[[#This Row],[Reliability_SL1]],$AS$5:$AT$8,2,FALSE),"Error")</f>
        <v>Error</v>
      </c>
      <c r="BA763" s="1">
        <f>IFERROR(VLOOKUP(San[[#This Row],[EnvPro_SL1]],$AS$5:$AT$8,2,FALSE),"Error")</f>
        <v>2</v>
      </c>
    </row>
    <row r="764" spans="2:53">
      <c r="B764" s="133" t="s">
        <v>1077</v>
      </c>
      <c r="C764" s="171" t="s">
        <v>1649</v>
      </c>
      <c r="D764" s="171" t="s">
        <v>1609</v>
      </c>
      <c r="E764" s="171" t="s">
        <v>1067</v>
      </c>
      <c r="F764" s="172" t="s">
        <v>1642</v>
      </c>
      <c r="G764" s="173" t="s">
        <v>1991</v>
      </c>
      <c r="H764" s="50" t="s">
        <v>1783</v>
      </c>
      <c r="I764" s="50" t="s">
        <v>18</v>
      </c>
      <c r="J764" s="133" t="s">
        <v>1751</v>
      </c>
      <c r="K764" s="50" t="s">
        <v>1752</v>
      </c>
      <c r="L764" s="50" t="s">
        <v>1753</v>
      </c>
      <c r="M764" s="133" t="s">
        <v>1754</v>
      </c>
      <c r="N764" s="133" t="s">
        <v>1601</v>
      </c>
      <c r="O764" s="133" t="s">
        <v>1601</v>
      </c>
      <c r="P764" s="133" t="s">
        <v>1601</v>
      </c>
      <c r="Q764" s="133" t="s">
        <v>1755</v>
      </c>
      <c r="R764" s="142" t="s">
        <v>1601</v>
      </c>
      <c r="S764" s="174" t="s">
        <v>1601</v>
      </c>
      <c r="T764" s="175" t="s">
        <v>1601</v>
      </c>
      <c r="U764" s="133" t="s">
        <v>1756</v>
      </c>
      <c r="V764" s="133" t="s">
        <v>1754</v>
      </c>
      <c r="W764" s="133" t="str">
        <f>IF([Access_Indicator2]="Yes","No service",IF([Access_Indicator3]="Available", "Improved",IF([Access_Indicator4]="No", "Limited",IF(AND([Access_Indicator4]="yes", [Access_Indicator5]&lt;=[Access_Indicator6]),"Basic","Limited"))))</f>
        <v>No service</v>
      </c>
      <c r="X764" s="133" t="str">
        <f>IF([Use_Indicator1]="", "Fill in data", IF([Use_Indicator1]="All", "Improved", IF([Use_Indicator1]="Some", "Basic", IF([Use_Indicator1]="No use", "No Service"))))</f>
        <v>Improved</v>
      </c>
      <c r="Y764" s="134" t="s">
        <v>1601</v>
      </c>
      <c r="Z764" s="134" t="str">
        <f>IF(S764="No data", "No Data", IF([Reliability_Indicator2]="Yes","No Service", IF(S764="Routine", "Improved", IF(S764="Unreliable", "Basic", IF(S764="No O&amp;M", "No service")))))</f>
        <v>No Data</v>
      </c>
      <c r="AA764" s="133" t="str">
        <f>IF([EnvPro_Indicator1]="", "Fill in data", IF([EnvPro_Indicator1]="Significant pollution", "No service", IF(AND([EnvPro_Indicator1]="Not polluting groundwater &amp; not untreated in river", [EnvPro_Indicator2]="No"),"Basic", IF([EnvPro_Indicator2]="Yes", "Improved"))))</f>
        <v>Basic</v>
      </c>
      <c r="AB764" s="134" t="str">
        <f t="shared" si="11"/>
        <v>No Service</v>
      </c>
      <c r="AC764" s="134" t="str">
        <f>IF(OR(San[[#This Row],[Access_SL1]]="No data",San[[#This Row],[Use_SL1]]="No data",San[[#This Row],[Reliability_SL1]]="No data",San[[#This Row],[EnvPro_SL1]]="No data"),"Incomplete", "Complete")</f>
        <v>Incomplete</v>
      </c>
      <c r="AD764" s="176" t="s">
        <v>1601</v>
      </c>
      <c r="AE764" s="176" t="s">
        <v>1601</v>
      </c>
      <c r="AF764" s="136" t="s">
        <v>1601</v>
      </c>
      <c r="AG764" s="136">
        <v>141.6643079535805</v>
      </c>
      <c r="AH764" s="136" t="s">
        <v>1601</v>
      </c>
      <c r="AW764" s="1">
        <f>IFERROR(VLOOKUP(San[[#This Row],[Access_SL1]],$AS$5:$AT$8,2,FALSE),"Error")</f>
        <v>0</v>
      </c>
      <c r="AX764" s="1">
        <f>IFERROR(VLOOKUP(San[[#This Row],[Use_SL1]],$AS$5:$AT$8,2,FALSE),"Error")</f>
        <v>3</v>
      </c>
      <c r="AY764" s="1" t="str">
        <f>IFERROR(VLOOKUP(San[[#This Row],[Use_SL2]],$AS$5:$AT$8,2,FALSE),"Error")</f>
        <v>Error</v>
      </c>
      <c r="AZ764" s="1" t="str">
        <f>IFERROR(VLOOKUP(San[[#This Row],[Reliability_SL1]],$AS$5:$AT$8,2,FALSE),"Error")</f>
        <v>Error</v>
      </c>
      <c r="BA764" s="1">
        <f>IFERROR(VLOOKUP(San[[#This Row],[EnvPro_SL1]],$AS$5:$AT$8,2,FALSE),"Error")</f>
        <v>2</v>
      </c>
    </row>
    <row r="765" spans="2:53">
      <c r="B765" s="133" t="s">
        <v>1078</v>
      </c>
      <c r="C765" s="171" t="s">
        <v>1649</v>
      </c>
      <c r="D765" s="171" t="s">
        <v>1609</v>
      </c>
      <c r="E765" s="171" t="s">
        <v>1067</v>
      </c>
      <c r="F765" s="172" t="s">
        <v>1642</v>
      </c>
      <c r="G765" s="173" t="s">
        <v>2003</v>
      </c>
      <c r="H765" s="50" t="s">
        <v>1783</v>
      </c>
      <c r="I765" s="50" t="s">
        <v>18</v>
      </c>
      <c r="J765" s="133" t="s">
        <v>1751</v>
      </c>
      <c r="K765" s="50" t="s">
        <v>1752</v>
      </c>
      <c r="L765" s="50" t="s">
        <v>1753</v>
      </c>
      <c r="M765" s="133" t="s">
        <v>1754</v>
      </c>
      <c r="N765" s="133" t="s">
        <v>1601</v>
      </c>
      <c r="O765" s="133" t="s">
        <v>1601</v>
      </c>
      <c r="P765" s="133" t="s">
        <v>1601</v>
      </c>
      <c r="Q765" s="133" t="s">
        <v>1755</v>
      </c>
      <c r="R765" s="142" t="s">
        <v>1601</v>
      </c>
      <c r="S765" s="174" t="s">
        <v>1601</v>
      </c>
      <c r="T765" s="175" t="s">
        <v>1601</v>
      </c>
      <c r="U765" s="133" t="s">
        <v>1756</v>
      </c>
      <c r="V765" s="133" t="s">
        <v>1754</v>
      </c>
      <c r="W765" s="133" t="str">
        <f>IF([Access_Indicator2]="Yes","No service",IF([Access_Indicator3]="Available", "Improved",IF([Access_Indicator4]="No", "Limited",IF(AND([Access_Indicator4]="yes", [Access_Indicator5]&lt;=[Access_Indicator6]),"Basic","Limited"))))</f>
        <v>No service</v>
      </c>
      <c r="X765" s="133" t="str">
        <f>IF([Use_Indicator1]="", "Fill in data", IF([Use_Indicator1]="All", "Improved", IF([Use_Indicator1]="Some", "Basic", IF([Use_Indicator1]="No use", "No Service"))))</f>
        <v>Improved</v>
      </c>
      <c r="Y765" s="134" t="s">
        <v>1601</v>
      </c>
      <c r="Z765" s="134" t="str">
        <f>IF(S765="No data", "No Data", IF([Reliability_Indicator2]="Yes","No Service", IF(S765="Routine", "Improved", IF(S765="Unreliable", "Basic", IF(S765="No O&amp;M", "No service")))))</f>
        <v>No Data</v>
      </c>
      <c r="AA765" s="133" t="str">
        <f>IF([EnvPro_Indicator1]="", "Fill in data", IF([EnvPro_Indicator1]="Significant pollution", "No service", IF(AND([EnvPro_Indicator1]="Not polluting groundwater &amp; not untreated in river", [EnvPro_Indicator2]="No"),"Basic", IF([EnvPro_Indicator2]="Yes", "Improved"))))</f>
        <v>Basic</v>
      </c>
      <c r="AB765" s="134" t="str">
        <f t="shared" si="11"/>
        <v>No Service</v>
      </c>
      <c r="AC765" s="134" t="str">
        <f>IF(OR(San[[#This Row],[Access_SL1]]="No data",San[[#This Row],[Use_SL1]]="No data",San[[#This Row],[Reliability_SL1]]="No data",San[[#This Row],[EnvPro_SL1]]="No data"),"Incomplete", "Complete")</f>
        <v>Incomplete</v>
      </c>
      <c r="AD765" s="176" t="s">
        <v>1601</v>
      </c>
      <c r="AE765" s="176" t="s">
        <v>1601</v>
      </c>
      <c r="AF765" s="136" t="s">
        <v>1601</v>
      </c>
      <c r="AG765" s="136">
        <v>174.78063968298895</v>
      </c>
      <c r="AH765" s="136" t="s">
        <v>1601</v>
      </c>
      <c r="AW765" s="1">
        <f>IFERROR(VLOOKUP(San[[#This Row],[Access_SL1]],$AS$5:$AT$8,2,FALSE),"Error")</f>
        <v>0</v>
      </c>
      <c r="AX765" s="1">
        <f>IFERROR(VLOOKUP(San[[#This Row],[Use_SL1]],$AS$5:$AT$8,2,FALSE),"Error")</f>
        <v>3</v>
      </c>
      <c r="AY765" s="1" t="str">
        <f>IFERROR(VLOOKUP(San[[#This Row],[Use_SL2]],$AS$5:$AT$8,2,FALSE),"Error")</f>
        <v>Error</v>
      </c>
      <c r="AZ765" s="1" t="str">
        <f>IFERROR(VLOOKUP(San[[#This Row],[Reliability_SL1]],$AS$5:$AT$8,2,FALSE),"Error")</f>
        <v>Error</v>
      </c>
      <c r="BA765" s="1">
        <f>IFERROR(VLOOKUP(San[[#This Row],[EnvPro_SL1]],$AS$5:$AT$8,2,FALSE),"Error")</f>
        <v>2</v>
      </c>
    </row>
    <row r="766" spans="2:53">
      <c r="B766" s="133" t="s">
        <v>1079</v>
      </c>
      <c r="C766" s="171" t="s">
        <v>1649</v>
      </c>
      <c r="D766" s="171" t="s">
        <v>1609</v>
      </c>
      <c r="E766" s="171" t="s">
        <v>1067</v>
      </c>
      <c r="F766" s="172" t="s">
        <v>1642</v>
      </c>
      <c r="G766" s="173" t="s">
        <v>2007</v>
      </c>
      <c r="H766" s="50" t="s">
        <v>1783</v>
      </c>
      <c r="I766" s="50" t="s">
        <v>18</v>
      </c>
      <c r="J766" s="133" t="s">
        <v>1779</v>
      </c>
      <c r="K766" s="50" t="s">
        <v>1754</v>
      </c>
      <c r="L766" s="50" t="s">
        <v>1753</v>
      </c>
      <c r="M766" s="133" t="s">
        <v>1754</v>
      </c>
      <c r="N766" s="133" t="s">
        <v>1601</v>
      </c>
      <c r="O766" s="133" t="s">
        <v>1601</v>
      </c>
      <c r="P766" s="133" t="s">
        <v>1601</v>
      </c>
      <c r="Q766" s="133" t="s">
        <v>1755</v>
      </c>
      <c r="R766" s="142" t="s">
        <v>1601</v>
      </c>
      <c r="S766" s="174" t="s">
        <v>1777</v>
      </c>
      <c r="T766" s="175" t="s">
        <v>1754</v>
      </c>
      <c r="U766" s="133" t="s">
        <v>1756</v>
      </c>
      <c r="V766" s="133" t="s">
        <v>1754</v>
      </c>
      <c r="W766" s="133" t="str">
        <f>IF([Access_Indicator2]="Yes","No service",IF([Access_Indicator3]="Available", "Improved",IF([Access_Indicator4]="No", "Limited",IF(AND([Access_Indicator4]="yes", [Access_Indicator5]&lt;=[Access_Indicator6]),"Basic","Limited"))))</f>
        <v>Limited</v>
      </c>
      <c r="X766" s="133" t="str">
        <f>IF([Use_Indicator1]="", "Fill in data", IF([Use_Indicator1]="All", "Improved", IF([Use_Indicator1]="Some", "Basic", IF([Use_Indicator1]="No use", "No Service"))))</f>
        <v>Improved</v>
      </c>
      <c r="Y766" s="134" t="s">
        <v>1601</v>
      </c>
      <c r="Z766" s="134" t="str">
        <f>IF(S766="No data", "No Data", IF([Reliability_Indicator2]="Yes","No Service", IF(S766="Routine", "Improved", IF(S766="Unreliable", "Basic", IF(S766="No O&amp;M", "No service")))))</f>
        <v>No service</v>
      </c>
      <c r="AA766" s="133" t="str">
        <f>IF([EnvPro_Indicator1]="", "Fill in data", IF([EnvPro_Indicator1]="Significant pollution", "No service", IF(AND([EnvPro_Indicator1]="Not polluting groundwater &amp; not untreated in river", [EnvPro_Indicator2]="No"),"Basic", IF([EnvPro_Indicator2]="Yes", "Improved"))))</f>
        <v>Basic</v>
      </c>
      <c r="AB766" s="134" t="str">
        <f t="shared" si="11"/>
        <v>No Service</v>
      </c>
      <c r="AC766" s="134" t="str">
        <f>IF(OR(San[[#This Row],[Access_SL1]]="No data",San[[#This Row],[Use_SL1]]="No data",San[[#This Row],[Reliability_SL1]]="No data",San[[#This Row],[EnvPro_SL1]]="No data"),"Incomplete", "Complete")</f>
        <v>Complete</v>
      </c>
      <c r="AD766" s="176" t="s">
        <v>1601</v>
      </c>
      <c r="AE766" s="176" t="s">
        <v>1601</v>
      </c>
      <c r="AF766" s="136" t="s">
        <v>1601</v>
      </c>
      <c r="AG766" s="136">
        <v>14.718369657514859</v>
      </c>
      <c r="AH766" s="136" t="s">
        <v>1601</v>
      </c>
      <c r="AW766" s="1">
        <f>IFERROR(VLOOKUP(San[[#This Row],[Access_SL1]],$AS$5:$AT$8,2,FALSE),"Error")</f>
        <v>1</v>
      </c>
      <c r="AX766" s="1">
        <f>IFERROR(VLOOKUP(San[[#This Row],[Use_SL1]],$AS$5:$AT$8,2,FALSE),"Error")</f>
        <v>3</v>
      </c>
      <c r="AY766" s="1" t="str">
        <f>IFERROR(VLOOKUP(San[[#This Row],[Use_SL2]],$AS$5:$AT$8,2,FALSE),"Error")</f>
        <v>Error</v>
      </c>
      <c r="AZ766" s="1">
        <f>IFERROR(VLOOKUP(San[[#This Row],[Reliability_SL1]],$AS$5:$AT$8,2,FALSE),"Error")</f>
        <v>0</v>
      </c>
      <c r="BA766" s="1">
        <f>IFERROR(VLOOKUP(San[[#This Row],[EnvPro_SL1]],$AS$5:$AT$8,2,FALSE),"Error")</f>
        <v>2</v>
      </c>
    </row>
    <row r="767" spans="2:53">
      <c r="B767" s="133" t="s">
        <v>1080</v>
      </c>
      <c r="C767" s="171" t="s">
        <v>1649</v>
      </c>
      <c r="D767" s="171" t="s">
        <v>1609</v>
      </c>
      <c r="E767" s="171" t="s">
        <v>1067</v>
      </c>
      <c r="F767" s="172" t="s">
        <v>1642</v>
      </c>
      <c r="G767" s="173" t="s">
        <v>2020</v>
      </c>
      <c r="H767" s="50" t="s">
        <v>1783</v>
      </c>
      <c r="I767" s="50" t="s">
        <v>18</v>
      </c>
      <c r="J767" s="133" t="s">
        <v>1779</v>
      </c>
      <c r="K767" s="50" t="s">
        <v>1754</v>
      </c>
      <c r="L767" s="50" t="s">
        <v>1753</v>
      </c>
      <c r="M767" s="133" t="s">
        <v>1754</v>
      </c>
      <c r="N767" s="133" t="s">
        <v>1601</v>
      </c>
      <c r="O767" s="133" t="s">
        <v>1601</v>
      </c>
      <c r="P767" s="133" t="s">
        <v>1601</v>
      </c>
      <c r="Q767" s="133" t="s">
        <v>1755</v>
      </c>
      <c r="R767" s="142" t="s">
        <v>1601</v>
      </c>
      <c r="S767" s="174" t="s">
        <v>1777</v>
      </c>
      <c r="T767" s="175" t="s">
        <v>1754</v>
      </c>
      <c r="U767" s="133" t="s">
        <v>1756</v>
      </c>
      <c r="V767" s="133" t="s">
        <v>1754</v>
      </c>
      <c r="W767" s="133" t="str">
        <f>IF([Access_Indicator2]="Yes","No service",IF([Access_Indicator3]="Available", "Improved",IF([Access_Indicator4]="No", "Limited",IF(AND([Access_Indicator4]="yes", [Access_Indicator5]&lt;=[Access_Indicator6]),"Basic","Limited"))))</f>
        <v>Limited</v>
      </c>
      <c r="X767" s="133" t="str">
        <f>IF([Use_Indicator1]="", "Fill in data", IF([Use_Indicator1]="All", "Improved", IF([Use_Indicator1]="Some", "Basic", IF([Use_Indicator1]="No use", "No Service"))))</f>
        <v>Improved</v>
      </c>
      <c r="Y767" s="134" t="s">
        <v>1601</v>
      </c>
      <c r="Z767" s="134" t="str">
        <f>IF(S767="No data", "No Data", IF([Reliability_Indicator2]="Yes","No Service", IF(S767="Routine", "Improved", IF(S767="Unreliable", "Basic", IF(S767="No O&amp;M", "No service")))))</f>
        <v>No service</v>
      </c>
      <c r="AA767" s="133" t="str">
        <f>IF([EnvPro_Indicator1]="", "Fill in data", IF([EnvPro_Indicator1]="Significant pollution", "No service", IF(AND([EnvPro_Indicator1]="Not polluting groundwater &amp; not untreated in river", [EnvPro_Indicator2]="No"),"Basic", IF([EnvPro_Indicator2]="Yes", "Improved"))))</f>
        <v>Basic</v>
      </c>
      <c r="AB767" s="134" t="str">
        <f t="shared" si="11"/>
        <v>No Service</v>
      </c>
      <c r="AC767" s="134" t="str">
        <f>IF(OR(San[[#This Row],[Access_SL1]]="No data",San[[#This Row],[Use_SL1]]="No data",San[[#This Row],[Reliability_SL1]]="No data",San[[#This Row],[EnvPro_SL1]]="No data"),"Incomplete", "Complete")</f>
        <v>Complete</v>
      </c>
      <c r="AD767" s="176" t="s">
        <v>1601</v>
      </c>
      <c r="AE767" s="176" t="s">
        <v>1601</v>
      </c>
      <c r="AF767" s="136" t="s">
        <v>1601</v>
      </c>
      <c r="AG767" s="136">
        <v>59.026794980658543</v>
      </c>
      <c r="AH767" s="136" t="s">
        <v>1601</v>
      </c>
      <c r="AW767" s="1">
        <f>IFERROR(VLOOKUP(San[[#This Row],[Access_SL1]],$AS$5:$AT$8,2,FALSE),"Error")</f>
        <v>1</v>
      </c>
      <c r="AX767" s="1">
        <f>IFERROR(VLOOKUP(San[[#This Row],[Use_SL1]],$AS$5:$AT$8,2,FALSE),"Error")</f>
        <v>3</v>
      </c>
      <c r="AY767" s="1" t="str">
        <f>IFERROR(VLOOKUP(San[[#This Row],[Use_SL2]],$AS$5:$AT$8,2,FALSE),"Error")</f>
        <v>Error</v>
      </c>
      <c r="AZ767" s="1">
        <f>IFERROR(VLOOKUP(San[[#This Row],[Reliability_SL1]],$AS$5:$AT$8,2,FALSE),"Error")</f>
        <v>0</v>
      </c>
      <c r="BA767" s="1">
        <f>IFERROR(VLOOKUP(San[[#This Row],[EnvPro_SL1]],$AS$5:$AT$8,2,FALSE),"Error")</f>
        <v>2</v>
      </c>
    </row>
    <row r="768" spans="2:53">
      <c r="B768" s="133" t="s">
        <v>1081</v>
      </c>
      <c r="C768" s="171" t="s">
        <v>1649</v>
      </c>
      <c r="D768" s="171" t="s">
        <v>1609</v>
      </c>
      <c r="E768" s="171" t="s">
        <v>1067</v>
      </c>
      <c r="F768" s="172" t="s">
        <v>1642</v>
      </c>
      <c r="G768" s="173" t="s">
        <v>2044</v>
      </c>
      <c r="H768" s="50" t="s">
        <v>1783</v>
      </c>
      <c r="I768" s="50" t="s">
        <v>18</v>
      </c>
      <c r="J768" s="133" t="s">
        <v>1773</v>
      </c>
      <c r="K768" s="50" t="s">
        <v>1754</v>
      </c>
      <c r="L768" s="50" t="s">
        <v>1753</v>
      </c>
      <c r="M768" s="133" t="s">
        <v>1754</v>
      </c>
      <c r="N768" s="133" t="s">
        <v>1601</v>
      </c>
      <c r="O768" s="133" t="s">
        <v>1601</v>
      </c>
      <c r="P768" s="133" t="s">
        <v>1601</v>
      </c>
      <c r="Q768" s="133" t="s">
        <v>1755</v>
      </c>
      <c r="R768" s="142" t="s">
        <v>1601</v>
      </c>
      <c r="S768" s="174" t="s">
        <v>1601</v>
      </c>
      <c r="T768" s="175" t="s">
        <v>1601</v>
      </c>
      <c r="U768" s="133" t="s">
        <v>1756</v>
      </c>
      <c r="V768" s="133" t="s">
        <v>1754</v>
      </c>
      <c r="W768" s="133" t="str">
        <f>IF([Access_Indicator2]="Yes","No service",IF([Access_Indicator3]="Available", "Improved",IF([Access_Indicator4]="No", "Limited",IF(AND([Access_Indicator4]="yes", [Access_Indicator5]&lt;=[Access_Indicator6]),"Basic","Limited"))))</f>
        <v>Limited</v>
      </c>
      <c r="X768" s="133" t="str">
        <f>IF([Use_Indicator1]="", "Fill in data", IF([Use_Indicator1]="All", "Improved", IF([Use_Indicator1]="Some", "Basic", IF([Use_Indicator1]="No use", "No Service"))))</f>
        <v>Improved</v>
      </c>
      <c r="Y768" s="134" t="s">
        <v>1601</v>
      </c>
      <c r="Z768" s="134" t="str">
        <f>IF(S768="No data", "No Data", IF([Reliability_Indicator2]="Yes","No Service", IF(S768="Routine", "Improved", IF(S768="Unreliable", "Basic", IF(S768="No O&amp;M", "No service")))))</f>
        <v>No Data</v>
      </c>
      <c r="AA768" s="133" t="str">
        <f>IF([EnvPro_Indicator1]="", "Fill in data", IF([EnvPro_Indicator1]="Significant pollution", "No service", IF(AND([EnvPro_Indicator1]="Not polluting groundwater &amp; not untreated in river", [EnvPro_Indicator2]="No"),"Basic", IF([EnvPro_Indicator2]="Yes", "Improved"))))</f>
        <v>Basic</v>
      </c>
      <c r="AB768" s="134" t="str">
        <f t="shared" si="11"/>
        <v>Limited</v>
      </c>
      <c r="AC768" s="134" t="str">
        <f>IF(OR(San[[#This Row],[Access_SL1]]="No data",San[[#This Row],[Use_SL1]]="No data",San[[#This Row],[Reliability_SL1]]="No data",San[[#This Row],[EnvPro_SL1]]="No data"),"Incomplete", "Complete")</f>
        <v>Incomplete</v>
      </c>
      <c r="AD768" s="176" t="s">
        <v>1601</v>
      </c>
      <c r="AE768" s="176" t="s">
        <v>1601</v>
      </c>
      <c r="AF768" s="136" t="s">
        <v>1601</v>
      </c>
      <c r="AG768" s="136">
        <v>220.77554486272291</v>
      </c>
      <c r="AH768" s="136" t="s">
        <v>1601</v>
      </c>
      <c r="AW768" s="1">
        <f>IFERROR(VLOOKUP(San[[#This Row],[Access_SL1]],$AS$5:$AT$8,2,FALSE),"Error")</f>
        <v>1</v>
      </c>
      <c r="AX768" s="1">
        <f>IFERROR(VLOOKUP(San[[#This Row],[Use_SL1]],$AS$5:$AT$8,2,FALSE),"Error")</f>
        <v>3</v>
      </c>
      <c r="AY768" s="1" t="str">
        <f>IFERROR(VLOOKUP(San[[#This Row],[Use_SL2]],$AS$5:$AT$8,2,FALSE),"Error")</f>
        <v>Error</v>
      </c>
      <c r="AZ768" s="1" t="str">
        <f>IFERROR(VLOOKUP(San[[#This Row],[Reliability_SL1]],$AS$5:$AT$8,2,FALSE),"Error")</f>
        <v>Error</v>
      </c>
      <c r="BA768" s="1">
        <f>IFERROR(VLOOKUP(San[[#This Row],[EnvPro_SL1]],$AS$5:$AT$8,2,FALSE),"Error")</f>
        <v>2</v>
      </c>
    </row>
    <row r="769" spans="2:53">
      <c r="B769" s="133" t="s">
        <v>1082</v>
      </c>
      <c r="C769" s="171" t="s">
        <v>1649</v>
      </c>
      <c r="D769" s="171" t="s">
        <v>1609</v>
      </c>
      <c r="E769" s="171" t="s">
        <v>1067</v>
      </c>
      <c r="F769" s="172" t="s">
        <v>1642</v>
      </c>
      <c r="G769" s="173" t="s">
        <v>2019</v>
      </c>
      <c r="H769" s="50" t="s">
        <v>1783</v>
      </c>
      <c r="I769" s="50" t="s">
        <v>18</v>
      </c>
      <c r="J769" s="133" t="s">
        <v>1751</v>
      </c>
      <c r="K769" s="50" t="s">
        <v>1752</v>
      </c>
      <c r="L769" s="50" t="s">
        <v>1753</v>
      </c>
      <c r="M769" s="133" t="s">
        <v>1754</v>
      </c>
      <c r="N769" s="133" t="s">
        <v>1601</v>
      </c>
      <c r="O769" s="133" t="s">
        <v>1601</v>
      </c>
      <c r="P769" s="133" t="s">
        <v>1601</v>
      </c>
      <c r="Q769" s="133" t="s">
        <v>1755</v>
      </c>
      <c r="R769" s="142" t="s">
        <v>1601</v>
      </c>
      <c r="S769" s="174" t="s">
        <v>1601</v>
      </c>
      <c r="T769" s="175" t="s">
        <v>1601</v>
      </c>
      <c r="U769" s="133" t="s">
        <v>1756</v>
      </c>
      <c r="V769" s="133" t="s">
        <v>1754</v>
      </c>
      <c r="W769" s="133" t="str">
        <f>IF([Access_Indicator2]="Yes","No service",IF([Access_Indicator3]="Available", "Improved",IF([Access_Indicator4]="No", "Limited",IF(AND([Access_Indicator4]="yes", [Access_Indicator5]&lt;=[Access_Indicator6]),"Basic","Limited"))))</f>
        <v>No service</v>
      </c>
      <c r="X769" s="133" t="str">
        <f>IF([Use_Indicator1]="", "Fill in data", IF([Use_Indicator1]="All", "Improved", IF([Use_Indicator1]="Some", "Basic", IF([Use_Indicator1]="No use", "No Service"))))</f>
        <v>Improved</v>
      </c>
      <c r="Y769" s="134" t="s">
        <v>1601</v>
      </c>
      <c r="Z769" s="134" t="str">
        <f>IF(S769="No data", "No Data", IF([Reliability_Indicator2]="Yes","No Service", IF(S769="Routine", "Improved", IF(S769="Unreliable", "Basic", IF(S769="No O&amp;M", "No service")))))</f>
        <v>No Data</v>
      </c>
      <c r="AA769" s="133" t="str">
        <f>IF([EnvPro_Indicator1]="", "Fill in data", IF([EnvPro_Indicator1]="Significant pollution", "No service", IF(AND([EnvPro_Indicator1]="Not polluting groundwater &amp; not untreated in river", [EnvPro_Indicator2]="No"),"Basic", IF([EnvPro_Indicator2]="Yes", "Improved"))))</f>
        <v>Basic</v>
      </c>
      <c r="AB769" s="134" t="str">
        <f t="shared" si="11"/>
        <v>No Service</v>
      </c>
      <c r="AC769" s="134" t="str">
        <f>IF(OR(San[[#This Row],[Access_SL1]]="No data",San[[#This Row],[Use_SL1]]="No data",San[[#This Row],[Reliability_SL1]]="No data",San[[#This Row],[EnvPro_SL1]]="No data"),"Incomplete", "Complete")</f>
        <v>Incomplete</v>
      </c>
      <c r="AD769" s="176" t="s">
        <v>1601</v>
      </c>
      <c r="AE769" s="176" t="s">
        <v>1601</v>
      </c>
      <c r="AF769" s="136" t="s">
        <v>1601</v>
      </c>
      <c r="AG769" s="136">
        <v>150.25002358713084</v>
      </c>
      <c r="AH769" s="136" t="s">
        <v>1601</v>
      </c>
      <c r="AW769" s="1">
        <f>IFERROR(VLOOKUP(San[[#This Row],[Access_SL1]],$AS$5:$AT$8,2,FALSE),"Error")</f>
        <v>0</v>
      </c>
      <c r="AX769" s="1">
        <f>IFERROR(VLOOKUP(San[[#This Row],[Use_SL1]],$AS$5:$AT$8,2,FALSE),"Error")</f>
        <v>3</v>
      </c>
      <c r="AY769" s="1" t="str">
        <f>IFERROR(VLOOKUP(San[[#This Row],[Use_SL2]],$AS$5:$AT$8,2,FALSE),"Error")</f>
        <v>Error</v>
      </c>
      <c r="AZ769" s="1" t="str">
        <f>IFERROR(VLOOKUP(San[[#This Row],[Reliability_SL1]],$AS$5:$AT$8,2,FALSE),"Error")</f>
        <v>Error</v>
      </c>
      <c r="BA769" s="1">
        <f>IFERROR(VLOOKUP(San[[#This Row],[EnvPro_SL1]],$AS$5:$AT$8,2,FALSE),"Error")</f>
        <v>2</v>
      </c>
    </row>
    <row r="770" spans="2:53">
      <c r="B770" s="133" t="s">
        <v>1083</v>
      </c>
      <c r="C770" s="171" t="s">
        <v>1649</v>
      </c>
      <c r="D770" s="171" t="s">
        <v>1609</v>
      </c>
      <c r="E770" s="171" t="s">
        <v>1067</v>
      </c>
      <c r="F770" s="172" t="s">
        <v>1642</v>
      </c>
      <c r="G770" s="173" t="s">
        <v>2026</v>
      </c>
      <c r="H770" s="50" t="s">
        <v>1783</v>
      </c>
      <c r="I770" s="50" t="s">
        <v>18</v>
      </c>
      <c r="J770" s="133" t="s">
        <v>1773</v>
      </c>
      <c r="K770" s="50" t="s">
        <v>1754</v>
      </c>
      <c r="L770" s="50" t="s">
        <v>1753</v>
      </c>
      <c r="M770" s="133" t="s">
        <v>1754</v>
      </c>
      <c r="N770" s="133" t="s">
        <v>1601</v>
      </c>
      <c r="O770" s="133" t="s">
        <v>1601</v>
      </c>
      <c r="P770" s="133" t="s">
        <v>1601</v>
      </c>
      <c r="Q770" s="133" t="s">
        <v>1755</v>
      </c>
      <c r="R770" s="142" t="s">
        <v>1601</v>
      </c>
      <c r="S770" s="174" t="s">
        <v>1601</v>
      </c>
      <c r="T770" s="175" t="s">
        <v>1601</v>
      </c>
      <c r="U770" s="133" t="s">
        <v>1756</v>
      </c>
      <c r="V770" s="133" t="s">
        <v>1754</v>
      </c>
      <c r="W770" s="133" t="str">
        <f>IF([Access_Indicator2]="Yes","No service",IF([Access_Indicator3]="Available", "Improved",IF([Access_Indicator4]="No", "Limited",IF(AND([Access_Indicator4]="yes", [Access_Indicator5]&lt;=[Access_Indicator6]),"Basic","Limited"))))</f>
        <v>Limited</v>
      </c>
      <c r="X770" s="133" t="str">
        <f>IF([Use_Indicator1]="", "Fill in data", IF([Use_Indicator1]="All", "Improved", IF([Use_Indicator1]="Some", "Basic", IF([Use_Indicator1]="No use", "No Service"))))</f>
        <v>Improved</v>
      </c>
      <c r="Y770" s="134" t="s">
        <v>1601</v>
      </c>
      <c r="Z770" s="134" t="str">
        <f>IF(S770="No data", "No Data", IF([Reliability_Indicator2]="Yes","No Service", IF(S770="Routine", "Improved", IF(S770="Unreliable", "Basic", IF(S770="No O&amp;M", "No service")))))</f>
        <v>No Data</v>
      </c>
      <c r="AA770" s="133" t="str">
        <f>IF([EnvPro_Indicator1]="", "Fill in data", IF([EnvPro_Indicator1]="Significant pollution", "No service", IF(AND([EnvPro_Indicator1]="Not polluting groundwater &amp; not untreated in river", [EnvPro_Indicator2]="No"),"Basic", IF([EnvPro_Indicator2]="Yes", "Improved"))))</f>
        <v>Basic</v>
      </c>
      <c r="AB770" s="134" t="str">
        <f t="shared" si="11"/>
        <v>Limited</v>
      </c>
      <c r="AC770" s="134" t="str">
        <f>IF(OR(San[[#This Row],[Access_SL1]]="No data",San[[#This Row],[Use_SL1]]="No data",San[[#This Row],[Reliability_SL1]]="No data",San[[#This Row],[EnvPro_SL1]]="No data"),"Incomplete", "Complete")</f>
        <v>Incomplete</v>
      </c>
      <c r="AD770" s="176" t="s">
        <v>1601</v>
      </c>
      <c r="AE770" s="176" t="s">
        <v>1601</v>
      </c>
      <c r="AF770" s="136" t="s">
        <v>1601</v>
      </c>
      <c r="AG770" s="136">
        <v>12.142654967449756</v>
      </c>
      <c r="AH770" s="136" t="s">
        <v>1601</v>
      </c>
      <c r="AW770" s="1">
        <f>IFERROR(VLOOKUP(San[[#This Row],[Access_SL1]],$AS$5:$AT$8,2,FALSE),"Error")</f>
        <v>1</v>
      </c>
      <c r="AX770" s="1">
        <f>IFERROR(VLOOKUP(San[[#This Row],[Use_SL1]],$AS$5:$AT$8,2,FALSE),"Error")</f>
        <v>3</v>
      </c>
      <c r="AY770" s="1" t="str">
        <f>IFERROR(VLOOKUP(San[[#This Row],[Use_SL2]],$AS$5:$AT$8,2,FALSE),"Error")</f>
        <v>Error</v>
      </c>
      <c r="AZ770" s="1" t="str">
        <f>IFERROR(VLOOKUP(San[[#This Row],[Reliability_SL1]],$AS$5:$AT$8,2,FALSE),"Error")</f>
        <v>Error</v>
      </c>
      <c r="BA770" s="1">
        <f>IFERROR(VLOOKUP(San[[#This Row],[EnvPro_SL1]],$AS$5:$AT$8,2,FALSE),"Error")</f>
        <v>2</v>
      </c>
    </row>
    <row r="771" spans="2:53">
      <c r="B771" s="133" t="s">
        <v>1084</v>
      </c>
      <c r="C771" s="171" t="s">
        <v>1649</v>
      </c>
      <c r="D771" s="171" t="s">
        <v>1609</v>
      </c>
      <c r="E771" s="171" t="s">
        <v>1067</v>
      </c>
      <c r="F771" s="172" t="s">
        <v>1642</v>
      </c>
      <c r="G771" s="173" t="s">
        <v>2021</v>
      </c>
      <c r="H771" s="50" t="s">
        <v>1786</v>
      </c>
      <c r="I771" s="50" t="s">
        <v>18</v>
      </c>
      <c r="J771" s="133" t="s">
        <v>1773</v>
      </c>
      <c r="K771" s="50" t="s">
        <v>1754</v>
      </c>
      <c r="L771" s="50" t="s">
        <v>1753</v>
      </c>
      <c r="M771" s="133" t="s">
        <v>1754</v>
      </c>
      <c r="N771" s="133" t="s">
        <v>1601</v>
      </c>
      <c r="O771" s="133" t="s">
        <v>1601</v>
      </c>
      <c r="P771" s="133" t="s">
        <v>1601</v>
      </c>
      <c r="Q771" s="133" t="s">
        <v>1755</v>
      </c>
      <c r="R771" s="142" t="s">
        <v>1601</v>
      </c>
      <c r="S771" s="174" t="s">
        <v>1601</v>
      </c>
      <c r="T771" s="175" t="s">
        <v>1601</v>
      </c>
      <c r="U771" s="133" t="s">
        <v>1756</v>
      </c>
      <c r="V771" s="133" t="s">
        <v>1754</v>
      </c>
      <c r="W771" s="133" t="str">
        <f>IF([Access_Indicator2]="Yes","No service",IF([Access_Indicator3]="Available", "Improved",IF([Access_Indicator4]="No", "Limited",IF(AND([Access_Indicator4]="yes", [Access_Indicator5]&lt;=[Access_Indicator6]),"Basic","Limited"))))</f>
        <v>Limited</v>
      </c>
      <c r="X771" s="133" t="str">
        <f>IF([Use_Indicator1]="", "Fill in data", IF([Use_Indicator1]="All", "Improved", IF([Use_Indicator1]="Some", "Basic", IF([Use_Indicator1]="No use", "No Service"))))</f>
        <v>Improved</v>
      </c>
      <c r="Y771" s="134" t="s">
        <v>1601</v>
      </c>
      <c r="Z771" s="134" t="str">
        <f>IF(S771="No data", "No Data", IF([Reliability_Indicator2]="Yes","No Service", IF(S771="Routine", "Improved", IF(S771="Unreliable", "Basic", IF(S771="No O&amp;M", "No service")))))</f>
        <v>No Data</v>
      </c>
      <c r="AA771" s="133" t="str">
        <f>IF([EnvPro_Indicator1]="", "Fill in data", IF([EnvPro_Indicator1]="Significant pollution", "No service", IF(AND([EnvPro_Indicator1]="Not polluting groundwater &amp; not untreated in river", [EnvPro_Indicator2]="No"),"Basic", IF([EnvPro_Indicator2]="Yes", "Improved"))))</f>
        <v>Basic</v>
      </c>
      <c r="AB771" s="134" t="str">
        <f t="shared" si="11"/>
        <v>Limited</v>
      </c>
      <c r="AC771" s="134" t="str">
        <f>IF(OR(San[[#This Row],[Access_SL1]]="No data",San[[#This Row],[Use_SL1]]="No data",San[[#This Row],[Reliability_SL1]]="No data",San[[#This Row],[EnvPro_SL1]]="No data"),"Incomplete", "Complete")</f>
        <v>Incomplete</v>
      </c>
      <c r="AD771" s="176" t="s">
        <v>1601</v>
      </c>
      <c r="AE771" s="176" t="s">
        <v>1601</v>
      </c>
      <c r="AF771" s="136" t="s">
        <v>1601</v>
      </c>
      <c r="AG771" s="136">
        <v>77.271440701952997</v>
      </c>
      <c r="AH771" s="136" t="s">
        <v>1601</v>
      </c>
      <c r="AW771" s="1">
        <f>IFERROR(VLOOKUP(San[[#This Row],[Access_SL1]],$AS$5:$AT$8,2,FALSE),"Error")</f>
        <v>1</v>
      </c>
      <c r="AX771" s="1">
        <f>IFERROR(VLOOKUP(San[[#This Row],[Use_SL1]],$AS$5:$AT$8,2,FALSE),"Error")</f>
        <v>3</v>
      </c>
      <c r="AY771" s="1" t="str">
        <f>IFERROR(VLOOKUP(San[[#This Row],[Use_SL2]],$AS$5:$AT$8,2,FALSE),"Error")</f>
        <v>Error</v>
      </c>
      <c r="AZ771" s="1" t="str">
        <f>IFERROR(VLOOKUP(San[[#This Row],[Reliability_SL1]],$AS$5:$AT$8,2,FALSE),"Error")</f>
        <v>Error</v>
      </c>
      <c r="BA771" s="1">
        <f>IFERROR(VLOOKUP(San[[#This Row],[EnvPro_SL1]],$AS$5:$AT$8,2,FALSE),"Error")</f>
        <v>2</v>
      </c>
    </row>
    <row r="772" spans="2:53">
      <c r="B772" s="133" t="s">
        <v>1085</v>
      </c>
      <c r="C772" s="171" t="s">
        <v>1649</v>
      </c>
      <c r="D772" s="171" t="s">
        <v>1609</v>
      </c>
      <c r="E772" s="171" t="s">
        <v>1067</v>
      </c>
      <c r="F772" s="172" t="s">
        <v>1642</v>
      </c>
      <c r="G772" s="173" t="s">
        <v>2022</v>
      </c>
      <c r="H772" s="50" t="s">
        <v>1783</v>
      </c>
      <c r="I772" s="50" t="s">
        <v>18</v>
      </c>
      <c r="J772" s="133" t="s">
        <v>1773</v>
      </c>
      <c r="K772" s="50" t="s">
        <v>1754</v>
      </c>
      <c r="L772" s="50" t="s">
        <v>1753</v>
      </c>
      <c r="M772" s="133" t="s">
        <v>1754</v>
      </c>
      <c r="N772" s="133" t="s">
        <v>1601</v>
      </c>
      <c r="O772" s="133" t="s">
        <v>1601</v>
      </c>
      <c r="P772" s="133" t="s">
        <v>1601</v>
      </c>
      <c r="Q772" s="133" t="s">
        <v>1755</v>
      </c>
      <c r="R772" s="142" t="s">
        <v>1601</v>
      </c>
      <c r="S772" s="174" t="s">
        <v>1601</v>
      </c>
      <c r="T772" s="175" t="s">
        <v>1601</v>
      </c>
      <c r="U772" s="133" t="s">
        <v>1756</v>
      </c>
      <c r="V772" s="133" t="s">
        <v>1754</v>
      </c>
      <c r="W772" s="133" t="str">
        <f>IF([Access_Indicator2]="Yes","No service",IF([Access_Indicator3]="Available", "Improved",IF([Access_Indicator4]="No", "Limited",IF(AND([Access_Indicator4]="yes", [Access_Indicator5]&lt;=[Access_Indicator6]),"Basic","Limited"))))</f>
        <v>Limited</v>
      </c>
      <c r="X772" s="133" t="str">
        <f>IF([Use_Indicator1]="", "Fill in data", IF([Use_Indicator1]="All", "Improved", IF([Use_Indicator1]="Some", "Basic", IF([Use_Indicator1]="No use", "No Service"))))</f>
        <v>Improved</v>
      </c>
      <c r="Y772" s="134" t="s">
        <v>1601</v>
      </c>
      <c r="Z772" s="134" t="str">
        <f>IF(S772="No data", "No Data", IF([Reliability_Indicator2]="Yes","No Service", IF(S772="Routine", "Improved", IF(S772="Unreliable", "Basic", IF(S772="No O&amp;M", "No service")))))</f>
        <v>No Data</v>
      </c>
      <c r="AA772" s="133" t="str">
        <f>IF([EnvPro_Indicator1]="", "Fill in data", IF([EnvPro_Indicator1]="Significant pollution", "No service", IF(AND([EnvPro_Indicator1]="Not polluting groundwater &amp; not untreated in river", [EnvPro_Indicator2]="No"),"Basic", IF([EnvPro_Indicator2]="Yes", "Improved"))))</f>
        <v>Basic</v>
      </c>
      <c r="AB772" s="134" t="str">
        <f t="shared" si="11"/>
        <v>Limited</v>
      </c>
      <c r="AC772" s="134" t="str">
        <f>IF(OR(San[[#This Row],[Access_SL1]]="No data",San[[#This Row],[Use_SL1]]="No data",San[[#This Row],[Reliability_SL1]]="No data",San[[#This Row],[EnvPro_SL1]]="No data"),"Incomplete", "Complete")</f>
        <v>Incomplete</v>
      </c>
      <c r="AD772" s="176" t="s">
        <v>1601</v>
      </c>
      <c r="AE772" s="176" t="s">
        <v>1601</v>
      </c>
      <c r="AF772" s="136" t="s">
        <v>1601</v>
      </c>
      <c r="AG772" s="136">
        <v>59.793376733654121</v>
      </c>
      <c r="AH772" s="136" t="s">
        <v>1601</v>
      </c>
      <c r="AW772" s="1">
        <f>IFERROR(VLOOKUP(San[[#This Row],[Access_SL1]],$AS$5:$AT$8,2,FALSE),"Error")</f>
        <v>1</v>
      </c>
      <c r="AX772" s="1">
        <f>IFERROR(VLOOKUP(San[[#This Row],[Use_SL1]],$AS$5:$AT$8,2,FALSE),"Error")</f>
        <v>3</v>
      </c>
      <c r="AY772" s="1" t="str">
        <f>IFERROR(VLOOKUP(San[[#This Row],[Use_SL2]],$AS$5:$AT$8,2,FALSE),"Error")</f>
        <v>Error</v>
      </c>
      <c r="AZ772" s="1" t="str">
        <f>IFERROR(VLOOKUP(San[[#This Row],[Reliability_SL1]],$AS$5:$AT$8,2,FALSE),"Error")</f>
        <v>Error</v>
      </c>
      <c r="BA772" s="1">
        <f>IFERROR(VLOOKUP(San[[#This Row],[EnvPro_SL1]],$AS$5:$AT$8,2,FALSE),"Error")</f>
        <v>2</v>
      </c>
    </row>
    <row r="773" spans="2:53">
      <c r="B773" s="133" t="s">
        <v>1086</v>
      </c>
      <c r="C773" s="171" t="s">
        <v>1649</v>
      </c>
      <c r="D773" s="171" t="s">
        <v>1609</v>
      </c>
      <c r="E773" s="171" t="s">
        <v>1067</v>
      </c>
      <c r="F773" s="172" t="s">
        <v>1642</v>
      </c>
      <c r="G773" s="173" t="s">
        <v>2027</v>
      </c>
      <c r="H773" s="50" t="s">
        <v>1783</v>
      </c>
      <c r="I773" s="50" t="s">
        <v>18</v>
      </c>
      <c r="J773" s="133" t="s">
        <v>1773</v>
      </c>
      <c r="K773" s="50" t="s">
        <v>1754</v>
      </c>
      <c r="L773" s="50" t="s">
        <v>1753</v>
      </c>
      <c r="M773" s="133" t="s">
        <v>1754</v>
      </c>
      <c r="N773" s="133" t="s">
        <v>1601</v>
      </c>
      <c r="O773" s="133" t="s">
        <v>1601</v>
      </c>
      <c r="P773" s="133" t="s">
        <v>1601</v>
      </c>
      <c r="Q773" s="133" t="s">
        <v>1755</v>
      </c>
      <c r="R773" s="142" t="s">
        <v>1601</v>
      </c>
      <c r="S773" s="174" t="s">
        <v>1601</v>
      </c>
      <c r="T773" s="175" t="s">
        <v>1601</v>
      </c>
      <c r="U773" s="133" t="s">
        <v>1756</v>
      </c>
      <c r="V773" s="133" t="s">
        <v>1754</v>
      </c>
      <c r="W773" s="133" t="str">
        <f>IF([Access_Indicator2]="Yes","No service",IF([Access_Indicator3]="Available", "Improved",IF([Access_Indicator4]="No", "Limited",IF(AND([Access_Indicator4]="yes", [Access_Indicator5]&lt;=[Access_Indicator6]),"Basic","Limited"))))</f>
        <v>Limited</v>
      </c>
      <c r="X773" s="133" t="str">
        <f>IF([Use_Indicator1]="", "Fill in data", IF([Use_Indicator1]="All", "Improved", IF([Use_Indicator1]="Some", "Basic", IF([Use_Indicator1]="No use", "No Service"))))</f>
        <v>Improved</v>
      </c>
      <c r="Y773" s="134" t="s">
        <v>1601</v>
      </c>
      <c r="Z773" s="134" t="str">
        <f>IF(S773="No data", "No Data", IF([Reliability_Indicator2]="Yes","No Service", IF(S773="Routine", "Improved", IF(S773="Unreliable", "Basic", IF(S773="No O&amp;M", "No service")))))</f>
        <v>No Data</v>
      </c>
      <c r="AA773" s="133" t="str">
        <f>IF([EnvPro_Indicator1]="", "Fill in data", IF([EnvPro_Indicator1]="Significant pollution", "No service", IF(AND([EnvPro_Indicator1]="Not polluting groundwater &amp; not untreated in river", [EnvPro_Indicator2]="No"),"Basic", IF([EnvPro_Indicator2]="Yes", "Improved"))))</f>
        <v>Basic</v>
      </c>
      <c r="AB773" s="134" t="str">
        <f t="shared" ref="AB773:AB836" si="12">VLOOKUP(MIN(AW773:BA773),$AR$5:$AS$8,2,FALSE)</f>
        <v>Limited</v>
      </c>
      <c r="AC773" s="134" t="str">
        <f>IF(OR(San[[#This Row],[Access_SL1]]="No data",San[[#This Row],[Use_SL1]]="No data",San[[#This Row],[Reliability_SL1]]="No data",San[[#This Row],[EnvPro_SL1]]="No data"),"Incomplete", "Complete")</f>
        <v>Incomplete</v>
      </c>
      <c r="AD773" s="176" t="s">
        <v>1601</v>
      </c>
      <c r="AE773" s="176" t="s">
        <v>1601</v>
      </c>
      <c r="AF773" s="136" t="s">
        <v>1601</v>
      </c>
      <c r="AG773" s="136">
        <v>129.52165298613076</v>
      </c>
      <c r="AH773" s="136" t="s">
        <v>1601</v>
      </c>
      <c r="AW773" s="1">
        <f>IFERROR(VLOOKUP(San[[#This Row],[Access_SL1]],$AS$5:$AT$8,2,FALSE),"Error")</f>
        <v>1</v>
      </c>
      <c r="AX773" s="1">
        <f>IFERROR(VLOOKUP(San[[#This Row],[Use_SL1]],$AS$5:$AT$8,2,FALSE),"Error")</f>
        <v>3</v>
      </c>
      <c r="AY773" s="1" t="str">
        <f>IFERROR(VLOOKUP(San[[#This Row],[Use_SL2]],$AS$5:$AT$8,2,FALSE),"Error")</f>
        <v>Error</v>
      </c>
      <c r="AZ773" s="1" t="str">
        <f>IFERROR(VLOOKUP(San[[#This Row],[Reliability_SL1]],$AS$5:$AT$8,2,FALSE),"Error")</f>
        <v>Error</v>
      </c>
      <c r="BA773" s="1">
        <f>IFERROR(VLOOKUP(San[[#This Row],[EnvPro_SL1]],$AS$5:$AT$8,2,FALSE),"Error")</f>
        <v>2</v>
      </c>
    </row>
    <row r="774" spans="2:53">
      <c r="B774" s="133" t="s">
        <v>1087</v>
      </c>
      <c r="C774" s="171" t="s">
        <v>1649</v>
      </c>
      <c r="D774" s="171" t="s">
        <v>1609</v>
      </c>
      <c r="E774" s="171" t="s">
        <v>1067</v>
      </c>
      <c r="F774" s="172" t="s">
        <v>1642</v>
      </c>
      <c r="G774" s="173" t="s">
        <v>2029</v>
      </c>
      <c r="H774" s="50" t="s">
        <v>1783</v>
      </c>
      <c r="I774" s="50" t="s">
        <v>18</v>
      </c>
      <c r="J774" s="133" t="s">
        <v>1751</v>
      </c>
      <c r="K774" s="50" t="s">
        <v>1752</v>
      </c>
      <c r="L774" s="50" t="s">
        <v>1753</v>
      </c>
      <c r="M774" s="133" t="s">
        <v>1754</v>
      </c>
      <c r="N774" s="133" t="s">
        <v>1601</v>
      </c>
      <c r="O774" s="133" t="s">
        <v>1601</v>
      </c>
      <c r="P774" s="133" t="s">
        <v>1601</v>
      </c>
      <c r="Q774" s="133" t="s">
        <v>1755</v>
      </c>
      <c r="R774" s="142" t="s">
        <v>1601</v>
      </c>
      <c r="S774" s="174" t="s">
        <v>1601</v>
      </c>
      <c r="T774" s="175" t="s">
        <v>1601</v>
      </c>
      <c r="U774" s="133" t="s">
        <v>1756</v>
      </c>
      <c r="V774" s="133" t="s">
        <v>1754</v>
      </c>
      <c r="W774" s="133" t="str">
        <f>IF([Access_Indicator2]="Yes","No service",IF([Access_Indicator3]="Available", "Improved",IF([Access_Indicator4]="No", "Limited",IF(AND([Access_Indicator4]="yes", [Access_Indicator5]&lt;=[Access_Indicator6]),"Basic","Limited"))))</f>
        <v>No service</v>
      </c>
      <c r="X774" s="133" t="str">
        <f>IF([Use_Indicator1]="", "Fill in data", IF([Use_Indicator1]="All", "Improved", IF([Use_Indicator1]="Some", "Basic", IF([Use_Indicator1]="No use", "No Service"))))</f>
        <v>Improved</v>
      </c>
      <c r="Y774" s="134" t="s">
        <v>1601</v>
      </c>
      <c r="Z774" s="134" t="str">
        <f>IF(S774="No data", "No Data", IF([Reliability_Indicator2]="Yes","No Service", IF(S774="Routine", "Improved", IF(S774="Unreliable", "Basic", IF(S774="No O&amp;M", "No service")))))</f>
        <v>No Data</v>
      </c>
      <c r="AA774" s="133" t="str">
        <f>IF([EnvPro_Indicator1]="", "Fill in data", IF([EnvPro_Indicator1]="Significant pollution", "No service", IF(AND([EnvPro_Indicator1]="Not polluting groundwater &amp; not untreated in river", [EnvPro_Indicator2]="No"),"Basic", IF([EnvPro_Indicator2]="Yes", "Improved"))))</f>
        <v>Basic</v>
      </c>
      <c r="AB774" s="134" t="str">
        <f t="shared" si="12"/>
        <v>No Service</v>
      </c>
      <c r="AC774" s="134" t="str">
        <f>IF(OR(San[[#This Row],[Access_SL1]]="No data",San[[#This Row],[Use_SL1]]="No data",San[[#This Row],[Reliability_SL1]]="No data",San[[#This Row],[EnvPro_SL1]]="No data"),"Incomplete", "Complete")</f>
        <v>Incomplete</v>
      </c>
      <c r="AD774" s="176" t="s">
        <v>1601</v>
      </c>
      <c r="AE774" s="176" t="s">
        <v>1601</v>
      </c>
      <c r="AF774" s="136" t="s">
        <v>1601</v>
      </c>
      <c r="AG774" s="136">
        <v>193.17860175488252</v>
      </c>
      <c r="AH774" s="136" t="s">
        <v>1601</v>
      </c>
      <c r="AW774" s="1">
        <f>IFERROR(VLOOKUP(San[[#This Row],[Access_SL1]],$AS$5:$AT$8,2,FALSE),"Error")</f>
        <v>0</v>
      </c>
      <c r="AX774" s="1">
        <f>IFERROR(VLOOKUP(San[[#This Row],[Use_SL1]],$AS$5:$AT$8,2,FALSE),"Error")</f>
        <v>3</v>
      </c>
      <c r="AY774" s="1" t="str">
        <f>IFERROR(VLOOKUP(San[[#This Row],[Use_SL2]],$AS$5:$AT$8,2,FALSE),"Error")</f>
        <v>Error</v>
      </c>
      <c r="AZ774" s="1" t="str">
        <f>IFERROR(VLOOKUP(San[[#This Row],[Reliability_SL1]],$AS$5:$AT$8,2,FALSE),"Error")</f>
        <v>Error</v>
      </c>
      <c r="BA774" s="1">
        <f>IFERROR(VLOOKUP(San[[#This Row],[EnvPro_SL1]],$AS$5:$AT$8,2,FALSE),"Error")</f>
        <v>2</v>
      </c>
    </row>
    <row r="775" spans="2:53">
      <c r="B775" s="133" t="s">
        <v>1088</v>
      </c>
      <c r="C775" s="171" t="s">
        <v>1649</v>
      </c>
      <c r="D775" s="171" t="s">
        <v>1609</v>
      </c>
      <c r="E775" s="171" t="s">
        <v>1067</v>
      </c>
      <c r="F775" s="172" t="s">
        <v>1642</v>
      </c>
      <c r="G775" s="173" t="s">
        <v>2023</v>
      </c>
      <c r="H775" s="50" t="s">
        <v>1783</v>
      </c>
      <c r="I775" s="50" t="s">
        <v>18</v>
      </c>
      <c r="J775" s="133" t="s">
        <v>1773</v>
      </c>
      <c r="K775" s="50" t="s">
        <v>1754</v>
      </c>
      <c r="L775" s="50" t="s">
        <v>1753</v>
      </c>
      <c r="M775" s="133" t="s">
        <v>1754</v>
      </c>
      <c r="N775" s="133" t="s">
        <v>1601</v>
      </c>
      <c r="O775" s="133" t="s">
        <v>1601</v>
      </c>
      <c r="P775" s="133" t="s">
        <v>1601</v>
      </c>
      <c r="Q775" s="133" t="s">
        <v>1755</v>
      </c>
      <c r="R775" s="142" t="s">
        <v>1601</v>
      </c>
      <c r="S775" s="174" t="s">
        <v>1601</v>
      </c>
      <c r="T775" s="175" t="s">
        <v>1601</v>
      </c>
      <c r="U775" s="133" t="s">
        <v>1756</v>
      </c>
      <c r="V775" s="133" t="s">
        <v>1754</v>
      </c>
      <c r="W775" s="133" t="str">
        <f>IF([Access_Indicator2]="Yes","No service",IF([Access_Indicator3]="Available", "Improved",IF([Access_Indicator4]="No", "Limited",IF(AND([Access_Indicator4]="yes", [Access_Indicator5]&lt;=[Access_Indicator6]),"Basic","Limited"))))</f>
        <v>Limited</v>
      </c>
      <c r="X775" s="133" t="str">
        <f>IF([Use_Indicator1]="", "Fill in data", IF([Use_Indicator1]="All", "Improved", IF([Use_Indicator1]="Some", "Basic", IF([Use_Indicator1]="No use", "No Service"))))</f>
        <v>Improved</v>
      </c>
      <c r="Y775" s="134" t="s">
        <v>1601</v>
      </c>
      <c r="Z775" s="134" t="str">
        <f>IF(S775="No data", "No Data", IF([Reliability_Indicator2]="Yes","No Service", IF(S775="Routine", "Improved", IF(S775="Unreliable", "Basic", IF(S775="No O&amp;M", "No service")))))</f>
        <v>No Data</v>
      </c>
      <c r="AA775" s="133" t="str">
        <f>IF([EnvPro_Indicator1]="", "Fill in data", IF([EnvPro_Indicator1]="Significant pollution", "No service", IF(AND([EnvPro_Indicator1]="Not polluting groundwater &amp; not untreated in river", [EnvPro_Indicator2]="No"),"Basic", IF([EnvPro_Indicator2]="Yes", "Improved"))))</f>
        <v>Basic</v>
      </c>
      <c r="AB775" s="134" t="str">
        <f t="shared" si="12"/>
        <v>Limited</v>
      </c>
      <c r="AC775" s="134" t="str">
        <f>IF(OR(San[[#This Row],[Access_SL1]]="No data",San[[#This Row],[Use_SL1]]="No data",San[[#This Row],[Reliability_SL1]]="No data",San[[#This Row],[EnvPro_SL1]]="No data"),"Incomplete", "Complete")</f>
        <v>Incomplete</v>
      </c>
      <c r="AD775" s="176" t="s">
        <v>1601</v>
      </c>
      <c r="AE775" s="176" t="s">
        <v>1601</v>
      </c>
      <c r="AF775" s="136" t="s">
        <v>1601</v>
      </c>
      <c r="AG775" s="136">
        <v>27.596943107840364</v>
      </c>
      <c r="AH775" s="136" t="s">
        <v>1601</v>
      </c>
      <c r="AW775" s="1">
        <f>IFERROR(VLOOKUP(San[[#This Row],[Access_SL1]],$AS$5:$AT$8,2,FALSE),"Error")</f>
        <v>1</v>
      </c>
      <c r="AX775" s="1">
        <f>IFERROR(VLOOKUP(San[[#This Row],[Use_SL1]],$AS$5:$AT$8,2,FALSE),"Error")</f>
        <v>3</v>
      </c>
      <c r="AY775" s="1" t="str">
        <f>IFERROR(VLOOKUP(San[[#This Row],[Use_SL2]],$AS$5:$AT$8,2,FALSE),"Error")</f>
        <v>Error</v>
      </c>
      <c r="AZ775" s="1" t="str">
        <f>IFERROR(VLOOKUP(San[[#This Row],[Reliability_SL1]],$AS$5:$AT$8,2,FALSE),"Error")</f>
        <v>Error</v>
      </c>
      <c r="BA775" s="1">
        <f>IFERROR(VLOOKUP(San[[#This Row],[EnvPro_SL1]],$AS$5:$AT$8,2,FALSE),"Error")</f>
        <v>2</v>
      </c>
    </row>
    <row r="776" spans="2:53">
      <c r="B776" s="133" t="s">
        <v>1089</v>
      </c>
      <c r="C776" s="171" t="s">
        <v>1649</v>
      </c>
      <c r="D776" s="171" t="s">
        <v>1609</v>
      </c>
      <c r="E776" s="171" t="s">
        <v>1067</v>
      </c>
      <c r="F776" s="172" t="s">
        <v>1642</v>
      </c>
      <c r="G776" s="173" t="s">
        <v>2056</v>
      </c>
      <c r="H776" s="50" t="s">
        <v>1783</v>
      </c>
      <c r="I776" s="50" t="s">
        <v>18</v>
      </c>
      <c r="J776" s="133" t="s">
        <v>1751</v>
      </c>
      <c r="K776" s="50" t="s">
        <v>1752</v>
      </c>
      <c r="L776" s="50" t="s">
        <v>1753</v>
      </c>
      <c r="M776" s="133" t="s">
        <v>1754</v>
      </c>
      <c r="N776" s="133" t="s">
        <v>1601</v>
      </c>
      <c r="O776" s="133" t="s">
        <v>1601</v>
      </c>
      <c r="P776" s="133" t="s">
        <v>1601</v>
      </c>
      <c r="Q776" s="133" t="s">
        <v>1755</v>
      </c>
      <c r="R776" s="142" t="s">
        <v>1601</v>
      </c>
      <c r="S776" s="174" t="s">
        <v>1601</v>
      </c>
      <c r="T776" s="175" t="s">
        <v>1601</v>
      </c>
      <c r="U776" s="133" t="s">
        <v>1756</v>
      </c>
      <c r="V776" s="133" t="s">
        <v>1754</v>
      </c>
      <c r="W776" s="133" t="str">
        <f>IF([Access_Indicator2]="Yes","No service",IF([Access_Indicator3]="Available", "Improved",IF([Access_Indicator4]="No", "Limited",IF(AND([Access_Indicator4]="yes", [Access_Indicator5]&lt;=[Access_Indicator6]),"Basic","Limited"))))</f>
        <v>No service</v>
      </c>
      <c r="X776" s="133" t="str">
        <f>IF([Use_Indicator1]="", "Fill in data", IF([Use_Indicator1]="All", "Improved", IF([Use_Indicator1]="Some", "Basic", IF([Use_Indicator1]="No use", "No Service"))))</f>
        <v>Improved</v>
      </c>
      <c r="Y776" s="134" t="s">
        <v>1601</v>
      </c>
      <c r="Z776" s="134" t="str">
        <f>IF(S776="No data", "No Data", IF([Reliability_Indicator2]="Yes","No Service", IF(S776="Routine", "Improved", IF(S776="Unreliable", "Basic", IF(S776="No O&amp;M", "No service")))))</f>
        <v>No Data</v>
      </c>
      <c r="AA776" s="133" t="str">
        <f>IF([EnvPro_Indicator1]="", "Fill in data", IF([EnvPro_Indicator1]="Significant pollution", "No service", IF(AND([EnvPro_Indicator1]="Not polluting groundwater &amp; not untreated in river", [EnvPro_Indicator2]="No"),"Basic", IF([EnvPro_Indicator2]="Yes", "Improved"))))</f>
        <v>Basic</v>
      </c>
      <c r="AB776" s="134" t="str">
        <f t="shared" si="12"/>
        <v>No Service</v>
      </c>
      <c r="AC776" s="134" t="str">
        <f>IF(OR(San[[#This Row],[Access_SL1]]="No data",San[[#This Row],[Use_SL1]]="No data",San[[#This Row],[Reliability_SL1]]="No data",San[[#This Row],[EnvPro_SL1]]="No data"),"Incomplete", "Complete")</f>
        <v>Incomplete</v>
      </c>
      <c r="AD776" s="176" t="s">
        <v>1601</v>
      </c>
      <c r="AE776" s="176" t="s">
        <v>1601</v>
      </c>
      <c r="AF776" s="136" t="s">
        <v>1601</v>
      </c>
      <c r="AG776" s="136">
        <v>101.18879139541465</v>
      </c>
      <c r="AH776" s="136" t="s">
        <v>1601</v>
      </c>
      <c r="AW776" s="1">
        <f>IFERROR(VLOOKUP(San[[#This Row],[Access_SL1]],$AS$5:$AT$8,2,FALSE),"Error")</f>
        <v>0</v>
      </c>
      <c r="AX776" s="1">
        <f>IFERROR(VLOOKUP(San[[#This Row],[Use_SL1]],$AS$5:$AT$8,2,FALSE),"Error")</f>
        <v>3</v>
      </c>
      <c r="AY776" s="1" t="str">
        <f>IFERROR(VLOOKUP(San[[#This Row],[Use_SL2]],$AS$5:$AT$8,2,FALSE),"Error")</f>
        <v>Error</v>
      </c>
      <c r="AZ776" s="1" t="str">
        <f>IFERROR(VLOOKUP(San[[#This Row],[Reliability_SL1]],$AS$5:$AT$8,2,FALSE),"Error")</f>
        <v>Error</v>
      </c>
      <c r="BA776" s="1">
        <f>IFERROR(VLOOKUP(San[[#This Row],[EnvPro_SL1]],$AS$5:$AT$8,2,FALSE),"Error")</f>
        <v>2</v>
      </c>
    </row>
    <row r="777" spans="2:53">
      <c r="B777" s="133" t="s">
        <v>1090</v>
      </c>
      <c r="C777" s="171" t="s">
        <v>1649</v>
      </c>
      <c r="D777" s="171" t="s">
        <v>1609</v>
      </c>
      <c r="E777" s="171" t="s">
        <v>1067</v>
      </c>
      <c r="F777" s="172" t="s">
        <v>1642</v>
      </c>
      <c r="G777" s="173" t="s">
        <v>2028</v>
      </c>
      <c r="H777" s="50" t="s">
        <v>1783</v>
      </c>
      <c r="I777" s="50" t="s">
        <v>18</v>
      </c>
      <c r="J777" s="133" t="s">
        <v>1751</v>
      </c>
      <c r="K777" s="50" t="s">
        <v>1752</v>
      </c>
      <c r="L777" s="50" t="s">
        <v>1753</v>
      </c>
      <c r="M777" s="133" t="s">
        <v>1754</v>
      </c>
      <c r="N777" s="133" t="s">
        <v>1601</v>
      </c>
      <c r="O777" s="133" t="s">
        <v>1601</v>
      </c>
      <c r="P777" s="133" t="s">
        <v>1601</v>
      </c>
      <c r="Q777" s="133" t="s">
        <v>1755</v>
      </c>
      <c r="R777" s="142" t="s">
        <v>1601</v>
      </c>
      <c r="S777" s="174" t="s">
        <v>1601</v>
      </c>
      <c r="T777" s="175" t="s">
        <v>1601</v>
      </c>
      <c r="U777" s="133" t="s">
        <v>1756</v>
      </c>
      <c r="V777" s="133" t="s">
        <v>1754</v>
      </c>
      <c r="W777" s="133" t="str">
        <f>IF([Access_Indicator2]="Yes","No service",IF([Access_Indicator3]="Available", "Improved",IF([Access_Indicator4]="No", "Limited",IF(AND([Access_Indicator4]="yes", [Access_Indicator5]&lt;=[Access_Indicator6]),"Basic","Limited"))))</f>
        <v>No service</v>
      </c>
      <c r="X777" s="133" t="str">
        <f>IF([Use_Indicator1]="", "Fill in data", IF([Use_Indicator1]="All", "Improved", IF([Use_Indicator1]="Some", "Basic", IF([Use_Indicator1]="No use", "No Service"))))</f>
        <v>Improved</v>
      </c>
      <c r="Y777" s="134" t="s">
        <v>1601</v>
      </c>
      <c r="Z777" s="134" t="str">
        <f>IF(S777="No data", "No Data", IF([Reliability_Indicator2]="Yes","No Service", IF(S777="Routine", "Improved", IF(S777="Unreliable", "Basic", IF(S777="No O&amp;M", "No service")))))</f>
        <v>No Data</v>
      </c>
      <c r="AA777" s="133" t="str">
        <f>IF([EnvPro_Indicator1]="", "Fill in data", IF([EnvPro_Indicator1]="Significant pollution", "No service", IF(AND([EnvPro_Indicator1]="Not polluting groundwater &amp; not untreated in river", [EnvPro_Indicator2]="No"),"Basic", IF([EnvPro_Indicator2]="Yes", "Improved"))))</f>
        <v>Basic</v>
      </c>
      <c r="AB777" s="134" t="str">
        <f t="shared" si="12"/>
        <v>No Service</v>
      </c>
      <c r="AC777" s="134" t="str">
        <f>IF(OR(San[[#This Row],[Access_SL1]]="No data",San[[#This Row],[Use_SL1]]="No data",San[[#This Row],[Reliability_SL1]]="No data",San[[#This Row],[EnvPro_SL1]]="No data"),"Incomplete", "Complete")</f>
        <v>Incomplete</v>
      </c>
      <c r="AD777" s="176" t="s">
        <v>1601</v>
      </c>
      <c r="AE777" s="176" t="s">
        <v>1601</v>
      </c>
      <c r="AF777" s="136" t="s">
        <v>1601</v>
      </c>
      <c r="AG777" s="136">
        <v>91.989810359467867</v>
      </c>
      <c r="AH777" s="136" t="s">
        <v>1601</v>
      </c>
      <c r="AW777" s="1">
        <f>IFERROR(VLOOKUP(San[[#This Row],[Access_SL1]],$AS$5:$AT$8,2,FALSE),"Error")</f>
        <v>0</v>
      </c>
      <c r="AX777" s="1">
        <f>IFERROR(VLOOKUP(San[[#This Row],[Use_SL1]],$AS$5:$AT$8,2,FALSE),"Error")</f>
        <v>3</v>
      </c>
      <c r="AY777" s="1" t="str">
        <f>IFERROR(VLOOKUP(San[[#This Row],[Use_SL2]],$AS$5:$AT$8,2,FALSE),"Error")</f>
        <v>Error</v>
      </c>
      <c r="AZ777" s="1" t="str">
        <f>IFERROR(VLOOKUP(San[[#This Row],[Reliability_SL1]],$AS$5:$AT$8,2,FALSE),"Error")</f>
        <v>Error</v>
      </c>
      <c r="BA777" s="1">
        <f>IFERROR(VLOOKUP(San[[#This Row],[EnvPro_SL1]],$AS$5:$AT$8,2,FALSE),"Error")</f>
        <v>2</v>
      </c>
    </row>
    <row r="778" spans="2:53">
      <c r="B778" s="133" t="s">
        <v>1091</v>
      </c>
      <c r="C778" s="171" t="s">
        <v>1649</v>
      </c>
      <c r="D778" s="171" t="s">
        <v>1609</v>
      </c>
      <c r="E778" s="171" t="s">
        <v>1067</v>
      </c>
      <c r="F778" s="172" t="s">
        <v>1642</v>
      </c>
      <c r="G778" s="173" t="s">
        <v>1975</v>
      </c>
      <c r="H778" s="50" t="s">
        <v>1786</v>
      </c>
      <c r="I778" s="50" t="s">
        <v>18</v>
      </c>
      <c r="J778" s="133" t="s">
        <v>1773</v>
      </c>
      <c r="K778" s="50" t="s">
        <v>1754</v>
      </c>
      <c r="L778" s="50" t="s">
        <v>1753</v>
      </c>
      <c r="M778" s="133" t="s">
        <v>1754</v>
      </c>
      <c r="N778" s="133" t="s">
        <v>1601</v>
      </c>
      <c r="O778" s="133" t="s">
        <v>1601</v>
      </c>
      <c r="P778" s="133" t="s">
        <v>1601</v>
      </c>
      <c r="Q778" s="133" t="s">
        <v>1755</v>
      </c>
      <c r="R778" s="142" t="s">
        <v>1601</v>
      </c>
      <c r="S778" s="174" t="s">
        <v>1601</v>
      </c>
      <c r="T778" s="175" t="s">
        <v>1601</v>
      </c>
      <c r="U778" s="133" t="s">
        <v>1756</v>
      </c>
      <c r="V778" s="133" t="s">
        <v>1754</v>
      </c>
      <c r="W778" s="133" t="str">
        <f>IF([Access_Indicator2]="Yes","No service",IF([Access_Indicator3]="Available", "Improved",IF([Access_Indicator4]="No", "Limited",IF(AND([Access_Indicator4]="yes", [Access_Indicator5]&lt;=[Access_Indicator6]),"Basic","Limited"))))</f>
        <v>Limited</v>
      </c>
      <c r="X778" s="133" t="str">
        <f>IF([Use_Indicator1]="", "Fill in data", IF([Use_Indicator1]="All", "Improved", IF([Use_Indicator1]="Some", "Basic", IF([Use_Indicator1]="No use", "No Service"))))</f>
        <v>Improved</v>
      </c>
      <c r="Y778" s="134" t="s">
        <v>1601</v>
      </c>
      <c r="Z778" s="134" t="str">
        <f>IF(S778="No data", "No Data", IF([Reliability_Indicator2]="Yes","No Service", IF(S778="Routine", "Improved", IF(S778="Unreliable", "Basic", IF(S778="No O&amp;M", "No service")))))</f>
        <v>No Data</v>
      </c>
      <c r="AA778" s="133" t="str">
        <f>IF([EnvPro_Indicator1]="", "Fill in data", IF([EnvPro_Indicator1]="Significant pollution", "No service", IF(AND([EnvPro_Indicator1]="Not polluting groundwater &amp; not untreated in river", [EnvPro_Indicator2]="No"),"Basic", IF([EnvPro_Indicator2]="Yes", "Improved"))))</f>
        <v>Basic</v>
      </c>
      <c r="AB778" s="134" t="str">
        <f t="shared" si="12"/>
        <v>Limited</v>
      </c>
      <c r="AC778" s="134" t="str">
        <f>IF(OR(San[[#This Row],[Access_SL1]]="No data",San[[#This Row],[Use_SL1]]="No data",San[[#This Row],[Reliability_SL1]]="No data",San[[#This Row],[EnvPro_SL1]]="No data"),"Incomplete", "Complete")</f>
        <v>Incomplete</v>
      </c>
      <c r="AD778" s="176" t="s">
        <v>1601</v>
      </c>
      <c r="AE778" s="176" t="s">
        <v>1601</v>
      </c>
      <c r="AF778" s="136" t="s">
        <v>1601</v>
      </c>
      <c r="AG778" s="136">
        <v>0</v>
      </c>
      <c r="AH778" s="136" t="s">
        <v>1601</v>
      </c>
      <c r="AW778" s="1">
        <f>IFERROR(VLOOKUP(San[[#This Row],[Access_SL1]],$AS$5:$AT$8,2,FALSE),"Error")</f>
        <v>1</v>
      </c>
      <c r="AX778" s="1">
        <f>IFERROR(VLOOKUP(San[[#This Row],[Use_SL1]],$AS$5:$AT$8,2,FALSE),"Error")</f>
        <v>3</v>
      </c>
      <c r="AY778" s="1" t="str">
        <f>IFERROR(VLOOKUP(San[[#This Row],[Use_SL2]],$AS$5:$AT$8,2,FALSE),"Error")</f>
        <v>Error</v>
      </c>
      <c r="AZ778" s="1" t="str">
        <f>IFERROR(VLOOKUP(San[[#This Row],[Reliability_SL1]],$AS$5:$AT$8,2,FALSE),"Error")</f>
        <v>Error</v>
      </c>
      <c r="BA778" s="1">
        <f>IFERROR(VLOOKUP(San[[#This Row],[EnvPro_SL1]],$AS$5:$AT$8,2,FALSE),"Error")</f>
        <v>2</v>
      </c>
    </row>
    <row r="779" spans="2:53">
      <c r="B779" s="133" t="s">
        <v>1092</v>
      </c>
      <c r="C779" s="171" t="s">
        <v>1649</v>
      </c>
      <c r="D779" s="171" t="s">
        <v>1609</v>
      </c>
      <c r="E779" s="171" t="s">
        <v>1067</v>
      </c>
      <c r="F779" s="172" t="s">
        <v>1642</v>
      </c>
      <c r="G779" s="173" t="s">
        <v>2057</v>
      </c>
      <c r="H779" s="50" t="s">
        <v>1783</v>
      </c>
      <c r="I779" s="50" t="s">
        <v>18</v>
      </c>
      <c r="J779" s="133" t="s">
        <v>1773</v>
      </c>
      <c r="K779" s="50" t="s">
        <v>1754</v>
      </c>
      <c r="L779" s="50" t="s">
        <v>1753</v>
      </c>
      <c r="M779" s="133" t="s">
        <v>1754</v>
      </c>
      <c r="N779" s="133" t="s">
        <v>1601</v>
      </c>
      <c r="O779" s="133" t="s">
        <v>1601</v>
      </c>
      <c r="P779" s="133" t="s">
        <v>1601</v>
      </c>
      <c r="Q779" s="133" t="s">
        <v>1755</v>
      </c>
      <c r="R779" s="142" t="s">
        <v>1601</v>
      </c>
      <c r="S779" s="174" t="s">
        <v>1601</v>
      </c>
      <c r="T779" s="175" t="s">
        <v>1601</v>
      </c>
      <c r="U779" s="133" t="s">
        <v>1756</v>
      </c>
      <c r="V779" s="133" t="s">
        <v>1754</v>
      </c>
      <c r="W779" s="133" t="str">
        <f>IF([Access_Indicator2]="Yes","No service",IF([Access_Indicator3]="Available", "Improved",IF([Access_Indicator4]="No", "Limited",IF(AND([Access_Indicator4]="yes", [Access_Indicator5]&lt;=[Access_Indicator6]),"Basic","Limited"))))</f>
        <v>Limited</v>
      </c>
      <c r="X779" s="133" t="str">
        <f>IF([Use_Indicator1]="", "Fill in data", IF([Use_Indicator1]="All", "Improved", IF([Use_Indicator1]="Some", "Basic", IF([Use_Indicator1]="No use", "No Service"))))</f>
        <v>Improved</v>
      </c>
      <c r="Y779" s="134" t="s">
        <v>1601</v>
      </c>
      <c r="Z779" s="134" t="str">
        <f>IF(S779="No data", "No Data", IF([Reliability_Indicator2]="Yes","No Service", IF(S779="Routine", "Improved", IF(S779="Unreliable", "Basic", IF(S779="No O&amp;M", "No service")))))</f>
        <v>No Data</v>
      </c>
      <c r="AA779" s="133" t="str">
        <f>IF([EnvPro_Indicator1]="", "Fill in data", IF([EnvPro_Indicator1]="Significant pollution", "No service", IF(AND([EnvPro_Indicator1]="Not polluting groundwater &amp; not untreated in river", [EnvPro_Indicator2]="No"),"Basic", IF([EnvPro_Indicator2]="Yes", "Improved"))))</f>
        <v>Basic</v>
      </c>
      <c r="AB779" s="134" t="str">
        <f t="shared" si="12"/>
        <v>Limited</v>
      </c>
      <c r="AC779" s="134" t="str">
        <f>IF(OR(San[[#This Row],[Access_SL1]]="No data",San[[#This Row],[Use_SL1]]="No data",San[[#This Row],[Reliability_SL1]]="No data",San[[#This Row],[EnvPro_SL1]]="No data"),"Incomplete", "Complete")</f>
        <v>Incomplete</v>
      </c>
      <c r="AD779" s="176" t="s">
        <v>1601</v>
      </c>
      <c r="AE779" s="176" t="s">
        <v>1601</v>
      </c>
      <c r="AF779" s="136" t="s">
        <v>1601</v>
      </c>
      <c r="AG779" s="136">
        <v>77.271440701953011</v>
      </c>
      <c r="AH779" s="136" t="s">
        <v>1601</v>
      </c>
      <c r="AW779" s="1">
        <f>IFERROR(VLOOKUP(San[[#This Row],[Access_SL1]],$AS$5:$AT$8,2,FALSE),"Error")</f>
        <v>1</v>
      </c>
      <c r="AX779" s="1">
        <f>IFERROR(VLOOKUP(San[[#This Row],[Use_SL1]],$AS$5:$AT$8,2,FALSE),"Error")</f>
        <v>3</v>
      </c>
      <c r="AY779" s="1" t="str">
        <f>IFERROR(VLOOKUP(San[[#This Row],[Use_SL2]],$AS$5:$AT$8,2,FALSE),"Error")</f>
        <v>Error</v>
      </c>
      <c r="AZ779" s="1" t="str">
        <f>IFERROR(VLOOKUP(San[[#This Row],[Reliability_SL1]],$AS$5:$AT$8,2,FALSE),"Error")</f>
        <v>Error</v>
      </c>
      <c r="BA779" s="1">
        <f>IFERROR(VLOOKUP(San[[#This Row],[EnvPro_SL1]],$AS$5:$AT$8,2,FALSE),"Error")</f>
        <v>2</v>
      </c>
    </row>
    <row r="780" spans="2:53">
      <c r="B780" s="133" t="s">
        <v>1093</v>
      </c>
      <c r="C780" s="171" t="s">
        <v>1649</v>
      </c>
      <c r="D780" s="171" t="s">
        <v>1609</v>
      </c>
      <c r="E780" s="171" t="s">
        <v>1067</v>
      </c>
      <c r="F780" s="172" t="s">
        <v>1642</v>
      </c>
      <c r="G780" s="173" t="s">
        <v>1974</v>
      </c>
      <c r="H780" s="50" t="s">
        <v>1783</v>
      </c>
      <c r="I780" s="50" t="s">
        <v>18</v>
      </c>
      <c r="J780" s="133" t="s">
        <v>1773</v>
      </c>
      <c r="K780" s="50" t="s">
        <v>1754</v>
      </c>
      <c r="L780" s="50" t="s">
        <v>1753</v>
      </c>
      <c r="M780" s="133" t="s">
        <v>1754</v>
      </c>
      <c r="N780" s="133" t="s">
        <v>1601</v>
      </c>
      <c r="O780" s="133" t="s">
        <v>1601</v>
      </c>
      <c r="P780" s="133" t="s">
        <v>1601</v>
      </c>
      <c r="Q780" s="133" t="s">
        <v>1755</v>
      </c>
      <c r="R780" s="142" t="s">
        <v>1601</v>
      </c>
      <c r="S780" s="174" t="s">
        <v>1601</v>
      </c>
      <c r="T780" s="175" t="s">
        <v>1601</v>
      </c>
      <c r="U780" s="133" t="s">
        <v>1756</v>
      </c>
      <c r="V780" s="133" t="s">
        <v>1754</v>
      </c>
      <c r="W780" s="133" t="str">
        <f>IF([Access_Indicator2]="Yes","No service",IF([Access_Indicator3]="Available", "Improved",IF([Access_Indicator4]="No", "Limited",IF(AND([Access_Indicator4]="yes", [Access_Indicator5]&lt;=[Access_Indicator6]),"Basic","Limited"))))</f>
        <v>Limited</v>
      </c>
      <c r="X780" s="133" t="str">
        <f>IF([Use_Indicator1]="", "Fill in data", IF([Use_Indicator1]="All", "Improved", IF([Use_Indicator1]="Some", "Basic", IF([Use_Indicator1]="No use", "No Service"))))</f>
        <v>Improved</v>
      </c>
      <c r="Y780" s="134" t="s">
        <v>1601</v>
      </c>
      <c r="Z780" s="134" t="str">
        <f>IF(S780="No data", "No Data", IF([Reliability_Indicator2]="Yes","No Service", IF(S780="Routine", "Improved", IF(S780="Unreliable", "Basic", IF(S780="No O&amp;M", "No service")))))</f>
        <v>No Data</v>
      </c>
      <c r="AA780" s="133" t="str">
        <f>IF([EnvPro_Indicator1]="", "Fill in data", IF([EnvPro_Indicator1]="Significant pollution", "No service", IF(AND([EnvPro_Indicator1]="Not polluting groundwater &amp; not untreated in river", [EnvPro_Indicator2]="No"),"Basic", IF([EnvPro_Indicator2]="Yes", "Improved"))))</f>
        <v>Basic</v>
      </c>
      <c r="AB780" s="134" t="str">
        <f t="shared" si="12"/>
        <v>Limited</v>
      </c>
      <c r="AC780" s="134" t="str">
        <f>IF(OR(San[[#This Row],[Access_SL1]]="No data",San[[#This Row],[Use_SL1]]="No data",San[[#This Row],[Reliability_SL1]]="No data",San[[#This Row],[EnvPro_SL1]]="No data"),"Incomplete", "Complete")</f>
        <v>Incomplete</v>
      </c>
      <c r="AD780" s="176" t="s">
        <v>1601</v>
      </c>
      <c r="AE780" s="176" t="s">
        <v>1601</v>
      </c>
      <c r="AF780" s="136" t="s">
        <v>1601</v>
      </c>
      <c r="AG780" s="136">
        <v>0</v>
      </c>
      <c r="AH780" s="136" t="s">
        <v>1601</v>
      </c>
      <c r="AW780" s="1">
        <f>IFERROR(VLOOKUP(San[[#This Row],[Access_SL1]],$AS$5:$AT$8,2,FALSE),"Error")</f>
        <v>1</v>
      </c>
      <c r="AX780" s="1">
        <f>IFERROR(VLOOKUP(San[[#This Row],[Use_SL1]],$AS$5:$AT$8,2,FALSE),"Error")</f>
        <v>3</v>
      </c>
      <c r="AY780" s="1" t="str">
        <f>IFERROR(VLOOKUP(San[[#This Row],[Use_SL2]],$AS$5:$AT$8,2,FALSE),"Error")</f>
        <v>Error</v>
      </c>
      <c r="AZ780" s="1" t="str">
        <f>IFERROR(VLOOKUP(San[[#This Row],[Reliability_SL1]],$AS$5:$AT$8,2,FALSE),"Error")</f>
        <v>Error</v>
      </c>
      <c r="BA780" s="1">
        <f>IFERROR(VLOOKUP(San[[#This Row],[EnvPro_SL1]],$AS$5:$AT$8,2,FALSE),"Error")</f>
        <v>2</v>
      </c>
    </row>
    <row r="781" spans="2:53">
      <c r="B781" s="133" t="s">
        <v>1094</v>
      </c>
      <c r="C781" s="171" t="s">
        <v>1649</v>
      </c>
      <c r="D781" s="171" t="s">
        <v>1609</v>
      </c>
      <c r="E781" s="171" t="s">
        <v>1067</v>
      </c>
      <c r="F781" s="172" t="s">
        <v>1642</v>
      </c>
      <c r="G781" s="173" t="s">
        <v>1973</v>
      </c>
      <c r="H781" s="50" t="s">
        <v>1783</v>
      </c>
      <c r="I781" s="50" t="s">
        <v>18</v>
      </c>
      <c r="J781" s="133" t="s">
        <v>1773</v>
      </c>
      <c r="K781" s="50" t="s">
        <v>1754</v>
      </c>
      <c r="L781" s="50" t="s">
        <v>1753</v>
      </c>
      <c r="M781" s="133" t="s">
        <v>1754</v>
      </c>
      <c r="N781" s="133" t="s">
        <v>1601</v>
      </c>
      <c r="O781" s="133" t="s">
        <v>1601</v>
      </c>
      <c r="P781" s="133" t="s">
        <v>1601</v>
      </c>
      <c r="Q781" s="133" t="s">
        <v>1755</v>
      </c>
      <c r="R781" s="142" t="s">
        <v>1601</v>
      </c>
      <c r="S781" s="174" t="s">
        <v>1601</v>
      </c>
      <c r="T781" s="175" t="s">
        <v>1601</v>
      </c>
      <c r="U781" s="133" t="s">
        <v>1756</v>
      </c>
      <c r="V781" s="133" t="s">
        <v>1754</v>
      </c>
      <c r="W781" s="133" t="str">
        <f>IF([Access_Indicator2]="Yes","No service",IF([Access_Indicator3]="Available", "Improved",IF([Access_Indicator4]="No", "Limited",IF(AND([Access_Indicator4]="yes", [Access_Indicator5]&lt;=[Access_Indicator6]),"Basic","Limited"))))</f>
        <v>Limited</v>
      </c>
      <c r="X781" s="133" t="str">
        <f>IF([Use_Indicator1]="", "Fill in data", IF([Use_Indicator1]="All", "Improved", IF([Use_Indicator1]="Some", "Basic", IF([Use_Indicator1]="No use", "No Service"))))</f>
        <v>Improved</v>
      </c>
      <c r="Y781" s="134" t="s">
        <v>1601</v>
      </c>
      <c r="Z781" s="134" t="str">
        <f>IF(S781="No data", "No Data", IF([Reliability_Indicator2]="Yes","No Service", IF(S781="Routine", "Improved", IF(S781="Unreliable", "Basic", IF(S781="No O&amp;M", "No service")))))</f>
        <v>No Data</v>
      </c>
      <c r="AA781" s="133" t="str">
        <f>IF([EnvPro_Indicator1]="", "Fill in data", IF([EnvPro_Indicator1]="Significant pollution", "No service", IF(AND([EnvPro_Indicator1]="Not polluting groundwater &amp; not untreated in river", [EnvPro_Indicator2]="No"),"Basic", IF([EnvPro_Indicator2]="Yes", "Improved"))))</f>
        <v>Basic</v>
      </c>
      <c r="AB781" s="134" t="str">
        <f t="shared" si="12"/>
        <v>Limited</v>
      </c>
      <c r="AC781" s="134" t="str">
        <f>IF(OR(San[[#This Row],[Access_SL1]]="No data",San[[#This Row],[Use_SL1]]="No data",San[[#This Row],[Reliability_SL1]]="No data",San[[#This Row],[EnvPro_SL1]]="No data"),"Incomplete", "Complete")</f>
        <v>Incomplete</v>
      </c>
      <c r="AD781" s="176" t="s">
        <v>1601</v>
      </c>
      <c r="AE781" s="176" t="s">
        <v>1601</v>
      </c>
      <c r="AF781" s="136" t="s">
        <v>1601</v>
      </c>
      <c r="AG781" s="136">
        <v>33.116331729408437</v>
      </c>
      <c r="AH781" s="136" t="s">
        <v>1601</v>
      </c>
      <c r="AW781" s="1">
        <f>IFERROR(VLOOKUP(San[[#This Row],[Access_SL1]],$AS$5:$AT$8,2,FALSE),"Error")</f>
        <v>1</v>
      </c>
      <c r="AX781" s="1">
        <f>IFERROR(VLOOKUP(San[[#This Row],[Use_SL1]],$AS$5:$AT$8,2,FALSE),"Error")</f>
        <v>3</v>
      </c>
      <c r="AY781" s="1" t="str">
        <f>IFERROR(VLOOKUP(San[[#This Row],[Use_SL2]],$AS$5:$AT$8,2,FALSE),"Error")</f>
        <v>Error</v>
      </c>
      <c r="AZ781" s="1" t="str">
        <f>IFERROR(VLOOKUP(San[[#This Row],[Reliability_SL1]],$AS$5:$AT$8,2,FALSE),"Error")</f>
        <v>Error</v>
      </c>
      <c r="BA781" s="1">
        <f>IFERROR(VLOOKUP(San[[#This Row],[EnvPro_SL1]],$AS$5:$AT$8,2,FALSE),"Error")</f>
        <v>2</v>
      </c>
    </row>
    <row r="782" spans="2:53">
      <c r="B782" s="133" t="s">
        <v>1095</v>
      </c>
      <c r="C782" s="171" t="s">
        <v>1649</v>
      </c>
      <c r="D782" s="171" t="s">
        <v>1609</v>
      </c>
      <c r="E782" s="171" t="s">
        <v>1067</v>
      </c>
      <c r="F782" s="172" t="s">
        <v>1642</v>
      </c>
      <c r="G782" s="173" t="s">
        <v>1979</v>
      </c>
      <c r="H782" s="50" t="s">
        <v>1783</v>
      </c>
      <c r="I782" s="50" t="s">
        <v>18</v>
      </c>
      <c r="J782" s="133" t="s">
        <v>1773</v>
      </c>
      <c r="K782" s="50" t="s">
        <v>1754</v>
      </c>
      <c r="L782" s="50" t="s">
        <v>1753</v>
      </c>
      <c r="M782" s="133" t="s">
        <v>1754</v>
      </c>
      <c r="N782" s="133" t="s">
        <v>1601</v>
      </c>
      <c r="O782" s="133" t="s">
        <v>1601</v>
      </c>
      <c r="P782" s="133" t="s">
        <v>1601</v>
      </c>
      <c r="Q782" s="133" t="s">
        <v>1755</v>
      </c>
      <c r="R782" s="142" t="s">
        <v>1601</v>
      </c>
      <c r="S782" s="174" t="s">
        <v>1601</v>
      </c>
      <c r="T782" s="175" t="s">
        <v>1601</v>
      </c>
      <c r="U782" s="133" t="s">
        <v>1756</v>
      </c>
      <c r="V782" s="133" t="s">
        <v>1754</v>
      </c>
      <c r="W782" s="133" t="str">
        <f>IF([Access_Indicator2]="Yes","No service",IF([Access_Indicator3]="Available", "Improved",IF([Access_Indicator4]="No", "Limited",IF(AND([Access_Indicator4]="yes", [Access_Indicator5]&lt;=[Access_Indicator6]),"Basic","Limited"))))</f>
        <v>Limited</v>
      </c>
      <c r="X782" s="133" t="str">
        <f>IF([Use_Indicator1]="", "Fill in data", IF([Use_Indicator1]="All", "Improved", IF([Use_Indicator1]="Some", "Basic", IF([Use_Indicator1]="No use", "No Service"))))</f>
        <v>Improved</v>
      </c>
      <c r="Y782" s="134" t="s">
        <v>1601</v>
      </c>
      <c r="Z782" s="134" t="str">
        <f>IF(S782="No data", "No Data", IF([Reliability_Indicator2]="Yes","No Service", IF(S782="Routine", "Improved", IF(S782="Unreliable", "Basic", IF(S782="No O&amp;M", "No service")))))</f>
        <v>No Data</v>
      </c>
      <c r="AA782" s="133" t="str">
        <f>IF([EnvPro_Indicator1]="", "Fill in data", IF([EnvPro_Indicator1]="Significant pollution", "No service", IF(AND([EnvPro_Indicator1]="Not polluting groundwater &amp; not untreated in river", [EnvPro_Indicator2]="No"),"Basic", IF([EnvPro_Indicator2]="Yes", "Improved"))))</f>
        <v>Basic</v>
      </c>
      <c r="AB782" s="134" t="str">
        <f t="shared" si="12"/>
        <v>Limited</v>
      </c>
      <c r="AC782" s="134" t="str">
        <f>IF(OR(San[[#This Row],[Access_SL1]]="No data",San[[#This Row],[Use_SL1]]="No data",San[[#This Row],[Reliability_SL1]]="No data",San[[#This Row],[EnvPro_SL1]]="No data"),"Incomplete", "Complete")</f>
        <v>Incomplete</v>
      </c>
      <c r="AD782" s="176" t="s">
        <v>1601</v>
      </c>
      <c r="AE782" s="176" t="s">
        <v>1601</v>
      </c>
      <c r="AF782" s="136" t="s">
        <v>1601</v>
      </c>
      <c r="AG782" s="136">
        <v>47.834701386923292</v>
      </c>
      <c r="AH782" s="136" t="s">
        <v>1601</v>
      </c>
      <c r="AW782" s="1">
        <f>IFERROR(VLOOKUP(San[[#This Row],[Access_SL1]],$AS$5:$AT$8,2,FALSE),"Error")</f>
        <v>1</v>
      </c>
      <c r="AX782" s="1">
        <f>IFERROR(VLOOKUP(San[[#This Row],[Use_SL1]],$AS$5:$AT$8,2,FALSE),"Error")</f>
        <v>3</v>
      </c>
      <c r="AY782" s="1" t="str">
        <f>IFERROR(VLOOKUP(San[[#This Row],[Use_SL2]],$AS$5:$AT$8,2,FALSE),"Error")</f>
        <v>Error</v>
      </c>
      <c r="AZ782" s="1" t="str">
        <f>IFERROR(VLOOKUP(San[[#This Row],[Reliability_SL1]],$AS$5:$AT$8,2,FALSE),"Error")</f>
        <v>Error</v>
      </c>
      <c r="BA782" s="1">
        <f>IFERROR(VLOOKUP(San[[#This Row],[EnvPro_SL1]],$AS$5:$AT$8,2,FALSE),"Error")</f>
        <v>2</v>
      </c>
    </row>
    <row r="783" spans="2:53">
      <c r="B783" s="133" t="s">
        <v>1096</v>
      </c>
      <c r="C783" s="171" t="s">
        <v>1649</v>
      </c>
      <c r="D783" s="171" t="s">
        <v>1609</v>
      </c>
      <c r="E783" s="171" t="s">
        <v>1067</v>
      </c>
      <c r="F783" s="172" t="s">
        <v>1642</v>
      </c>
      <c r="G783" s="173" t="s">
        <v>2058</v>
      </c>
      <c r="H783" s="50" t="s">
        <v>1786</v>
      </c>
      <c r="I783" s="50" t="s">
        <v>18</v>
      </c>
      <c r="J783" s="133" t="s">
        <v>1773</v>
      </c>
      <c r="K783" s="50" t="s">
        <v>1754</v>
      </c>
      <c r="L783" s="50" t="s">
        <v>1753</v>
      </c>
      <c r="M783" s="133" t="s">
        <v>1754</v>
      </c>
      <c r="N783" s="133" t="s">
        <v>1601</v>
      </c>
      <c r="O783" s="133" t="s">
        <v>1601</v>
      </c>
      <c r="P783" s="133" t="s">
        <v>1601</v>
      </c>
      <c r="Q783" s="133" t="s">
        <v>1755</v>
      </c>
      <c r="R783" s="142" t="s">
        <v>1601</v>
      </c>
      <c r="S783" s="174" t="s">
        <v>1601</v>
      </c>
      <c r="T783" s="175" t="s">
        <v>1601</v>
      </c>
      <c r="U783" s="133" t="s">
        <v>1756</v>
      </c>
      <c r="V783" s="133" t="s">
        <v>1754</v>
      </c>
      <c r="W783" s="133" t="str">
        <f>IF([Access_Indicator2]="Yes","No service",IF([Access_Indicator3]="Available", "Improved",IF([Access_Indicator4]="No", "Limited",IF(AND([Access_Indicator4]="yes", [Access_Indicator5]&lt;=[Access_Indicator6]),"Basic","Limited"))))</f>
        <v>Limited</v>
      </c>
      <c r="X783" s="133" t="str">
        <f>IF([Use_Indicator1]="", "Fill in data", IF([Use_Indicator1]="All", "Improved", IF([Use_Indicator1]="Some", "Basic", IF([Use_Indicator1]="No use", "No Service"))))</f>
        <v>Improved</v>
      </c>
      <c r="Y783" s="134" t="s">
        <v>1601</v>
      </c>
      <c r="Z783" s="134" t="str">
        <f>IF(S783="No data", "No Data", IF([Reliability_Indicator2]="Yes","No Service", IF(S783="Routine", "Improved", IF(S783="Unreliable", "Basic", IF(S783="No O&amp;M", "No service")))))</f>
        <v>No Data</v>
      </c>
      <c r="AA783" s="133" t="str">
        <f>IF([EnvPro_Indicator1]="", "Fill in data", IF([EnvPro_Indicator1]="Significant pollution", "No service", IF(AND([EnvPro_Indicator1]="Not polluting groundwater &amp; not untreated in river", [EnvPro_Indicator2]="No"),"Basic", IF([EnvPro_Indicator2]="Yes", "Improved"))))</f>
        <v>Basic</v>
      </c>
      <c r="AB783" s="134" t="str">
        <f t="shared" si="12"/>
        <v>Limited</v>
      </c>
      <c r="AC783" s="134" t="str">
        <f>IF(OR(San[[#This Row],[Access_SL1]]="No data",San[[#This Row],[Use_SL1]]="No data",San[[#This Row],[Reliability_SL1]]="No data",San[[#This Row],[EnvPro_SL1]]="No data"),"Incomplete", "Complete")</f>
        <v>Incomplete</v>
      </c>
      <c r="AD783" s="176" t="s">
        <v>1601</v>
      </c>
      <c r="AE783" s="176" t="s">
        <v>1601</v>
      </c>
      <c r="AF783" s="136" t="s">
        <v>1601</v>
      </c>
      <c r="AG783" s="136">
        <v>73.591848287574294</v>
      </c>
      <c r="AH783" s="136" t="s">
        <v>1601</v>
      </c>
      <c r="AW783" s="1">
        <f>IFERROR(VLOOKUP(San[[#This Row],[Access_SL1]],$AS$5:$AT$8,2,FALSE),"Error")</f>
        <v>1</v>
      </c>
      <c r="AX783" s="1">
        <f>IFERROR(VLOOKUP(San[[#This Row],[Use_SL1]],$AS$5:$AT$8,2,FALSE),"Error")</f>
        <v>3</v>
      </c>
      <c r="AY783" s="1" t="str">
        <f>IFERROR(VLOOKUP(San[[#This Row],[Use_SL2]],$AS$5:$AT$8,2,FALSE),"Error")</f>
        <v>Error</v>
      </c>
      <c r="AZ783" s="1" t="str">
        <f>IFERROR(VLOOKUP(San[[#This Row],[Reliability_SL1]],$AS$5:$AT$8,2,FALSE),"Error")</f>
        <v>Error</v>
      </c>
      <c r="BA783" s="1">
        <f>IFERROR(VLOOKUP(San[[#This Row],[EnvPro_SL1]],$AS$5:$AT$8,2,FALSE),"Error")</f>
        <v>2</v>
      </c>
    </row>
    <row r="784" spans="2:53">
      <c r="B784" s="133" t="s">
        <v>1097</v>
      </c>
      <c r="C784" s="171" t="s">
        <v>1649</v>
      </c>
      <c r="D784" s="171" t="s">
        <v>1609</v>
      </c>
      <c r="E784" s="171" t="s">
        <v>1067</v>
      </c>
      <c r="F784" s="172" t="s">
        <v>1642</v>
      </c>
      <c r="G784" s="173" t="s">
        <v>1984</v>
      </c>
      <c r="H784" s="50" t="s">
        <v>1786</v>
      </c>
      <c r="I784" s="50" t="s">
        <v>18</v>
      </c>
      <c r="J784" s="133" t="s">
        <v>1773</v>
      </c>
      <c r="K784" s="50" t="s">
        <v>1754</v>
      </c>
      <c r="L784" s="50" t="s">
        <v>1753</v>
      </c>
      <c r="M784" s="133" t="s">
        <v>1754</v>
      </c>
      <c r="N784" s="133" t="s">
        <v>1601</v>
      </c>
      <c r="O784" s="133" t="s">
        <v>1601</v>
      </c>
      <c r="P784" s="133" t="s">
        <v>1601</v>
      </c>
      <c r="Q784" s="133" t="s">
        <v>1755</v>
      </c>
      <c r="R784" s="142" t="s">
        <v>1601</v>
      </c>
      <c r="S784" s="174" t="s">
        <v>1601</v>
      </c>
      <c r="T784" s="175" t="s">
        <v>1601</v>
      </c>
      <c r="U784" s="133" t="s">
        <v>1756</v>
      </c>
      <c r="V784" s="133" t="s">
        <v>1754</v>
      </c>
      <c r="W784" s="133" t="str">
        <f>IF([Access_Indicator2]="Yes","No service",IF([Access_Indicator3]="Available", "Improved",IF([Access_Indicator4]="No", "Limited",IF(AND([Access_Indicator4]="yes", [Access_Indicator5]&lt;=[Access_Indicator6]),"Basic","Limited"))))</f>
        <v>Limited</v>
      </c>
      <c r="X784" s="133" t="str">
        <f>IF([Use_Indicator1]="", "Fill in data", IF([Use_Indicator1]="All", "Improved", IF([Use_Indicator1]="Some", "Basic", IF([Use_Indicator1]="No use", "No Service"))))</f>
        <v>Improved</v>
      </c>
      <c r="Y784" s="134" t="s">
        <v>1601</v>
      </c>
      <c r="Z784" s="134" t="str">
        <f>IF(S784="No data", "No Data", IF([Reliability_Indicator2]="Yes","No Service", IF(S784="Routine", "Improved", IF(S784="Unreliable", "Basic", IF(S784="No O&amp;M", "No service")))))</f>
        <v>No Data</v>
      </c>
      <c r="AA784" s="133" t="str">
        <f>IF([EnvPro_Indicator1]="", "Fill in data", IF([EnvPro_Indicator1]="Significant pollution", "No service", IF(AND([EnvPro_Indicator1]="Not polluting groundwater &amp; not untreated in river", [EnvPro_Indicator2]="No"),"Basic", IF([EnvPro_Indicator2]="Yes", "Improved"))))</f>
        <v>Basic</v>
      </c>
      <c r="AB784" s="134" t="str">
        <f t="shared" si="12"/>
        <v>Limited</v>
      </c>
      <c r="AC784" s="134" t="str">
        <f>IF(OR(San[[#This Row],[Access_SL1]]="No data",San[[#This Row],[Use_SL1]]="No data",San[[#This Row],[Reliability_SL1]]="No data",San[[#This Row],[EnvPro_SL1]]="No data"),"Incomplete", "Complete")</f>
        <v>Incomplete</v>
      </c>
      <c r="AD784" s="176" t="s">
        <v>1601</v>
      </c>
      <c r="AE784" s="176" t="s">
        <v>1601</v>
      </c>
      <c r="AF784" s="136" t="s">
        <v>1601</v>
      </c>
      <c r="AG784" s="136">
        <v>69.912255873195576</v>
      </c>
      <c r="AH784" s="136" t="s">
        <v>1601</v>
      </c>
      <c r="AW784" s="1">
        <f>IFERROR(VLOOKUP(San[[#This Row],[Access_SL1]],$AS$5:$AT$8,2,FALSE),"Error")</f>
        <v>1</v>
      </c>
      <c r="AX784" s="1">
        <f>IFERROR(VLOOKUP(San[[#This Row],[Use_SL1]],$AS$5:$AT$8,2,FALSE),"Error")</f>
        <v>3</v>
      </c>
      <c r="AY784" s="1" t="str">
        <f>IFERROR(VLOOKUP(San[[#This Row],[Use_SL2]],$AS$5:$AT$8,2,FALSE),"Error")</f>
        <v>Error</v>
      </c>
      <c r="AZ784" s="1" t="str">
        <f>IFERROR(VLOOKUP(San[[#This Row],[Reliability_SL1]],$AS$5:$AT$8,2,FALSE),"Error")</f>
        <v>Error</v>
      </c>
      <c r="BA784" s="1">
        <f>IFERROR(VLOOKUP(San[[#This Row],[EnvPro_SL1]],$AS$5:$AT$8,2,FALSE),"Error")</f>
        <v>2</v>
      </c>
    </row>
    <row r="785" spans="2:53">
      <c r="B785" s="133" t="s">
        <v>1098</v>
      </c>
      <c r="C785" s="171" t="s">
        <v>1649</v>
      </c>
      <c r="D785" s="171" t="s">
        <v>1609</v>
      </c>
      <c r="E785" s="171" t="s">
        <v>1067</v>
      </c>
      <c r="F785" s="172" t="s">
        <v>1642</v>
      </c>
      <c r="G785" s="173" t="s">
        <v>1998</v>
      </c>
      <c r="H785" s="50" t="s">
        <v>1783</v>
      </c>
      <c r="I785" s="50" t="s">
        <v>18</v>
      </c>
      <c r="J785" s="133" t="s">
        <v>1773</v>
      </c>
      <c r="K785" s="50" t="s">
        <v>1754</v>
      </c>
      <c r="L785" s="50" t="s">
        <v>1753</v>
      </c>
      <c r="M785" s="133" t="s">
        <v>1754</v>
      </c>
      <c r="N785" s="133" t="s">
        <v>1601</v>
      </c>
      <c r="O785" s="133" t="s">
        <v>1601</v>
      </c>
      <c r="P785" s="133" t="s">
        <v>1601</v>
      </c>
      <c r="Q785" s="133" t="s">
        <v>1755</v>
      </c>
      <c r="R785" s="142" t="s">
        <v>1601</v>
      </c>
      <c r="S785" s="174" t="s">
        <v>1601</v>
      </c>
      <c r="T785" s="175" t="s">
        <v>1601</v>
      </c>
      <c r="U785" s="133" t="s">
        <v>1756</v>
      </c>
      <c r="V785" s="133" t="s">
        <v>1754</v>
      </c>
      <c r="W785" s="133" t="str">
        <f>IF([Access_Indicator2]="Yes","No service",IF([Access_Indicator3]="Available", "Improved",IF([Access_Indicator4]="No", "Limited",IF(AND([Access_Indicator4]="yes", [Access_Indicator5]&lt;=[Access_Indicator6]),"Basic","Limited"))))</f>
        <v>Limited</v>
      </c>
      <c r="X785" s="133" t="str">
        <f>IF([Use_Indicator1]="", "Fill in data", IF([Use_Indicator1]="All", "Improved", IF([Use_Indicator1]="Some", "Basic", IF([Use_Indicator1]="No use", "No Service"))))</f>
        <v>Improved</v>
      </c>
      <c r="Y785" s="134" t="s">
        <v>1601</v>
      </c>
      <c r="Z785" s="134" t="str">
        <f>IF(S785="No data", "No Data", IF([Reliability_Indicator2]="Yes","No Service", IF(S785="Routine", "Improved", IF(S785="Unreliable", "Basic", IF(S785="No O&amp;M", "No service")))))</f>
        <v>No Data</v>
      </c>
      <c r="AA785" s="133" t="str">
        <f>IF([EnvPro_Indicator1]="", "Fill in data", IF([EnvPro_Indicator1]="Significant pollution", "No service", IF(AND([EnvPro_Indicator1]="Not polluting groundwater &amp; not untreated in river", [EnvPro_Indicator2]="No"),"Basic", IF([EnvPro_Indicator2]="Yes", "Improved"))))</f>
        <v>Basic</v>
      </c>
      <c r="AB785" s="134" t="str">
        <f t="shared" si="12"/>
        <v>Limited</v>
      </c>
      <c r="AC785" s="134" t="str">
        <f>IF(OR(San[[#This Row],[Access_SL1]]="No data",San[[#This Row],[Use_SL1]]="No data",San[[#This Row],[Reliability_SL1]]="No data",San[[#This Row],[EnvPro_SL1]]="No data"),"Incomplete", "Complete")</f>
        <v>Incomplete</v>
      </c>
      <c r="AD785" s="176" t="s">
        <v>1601</v>
      </c>
      <c r="AE785" s="176" t="s">
        <v>1601</v>
      </c>
      <c r="AF785" s="136" t="s">
        <v>1601</v>
      </c>
      <c r="AG785" s="136">
        <v>36.795924143787147</v>
      </c>
      <c r="AH785" s="136" t="s">
        <v>1601</v>
      </c>
      <c r="AW785" s="1">
        <f>IFERROR(VLOOKUP(San[[#This Row],[Access_SL1]],$AS$5:$AT$8,2,FALSE),"Error")</f>
        <v>1</v>
      </c>
      <c r="AX785" s="1">
        <f>IFERROR(VLOOKUP(San[[#This Row],[Use_SL1]],$AS$5:$AT$8,2,FALSE),"Error")</f>
        <v>3</v>
      </c>
      <c r="AY785" s="1" t="str">
        <f>IFERROR(VLOOKUP(San[[#This Row],[Use_SL2]],$AS$5:$AT$8,2,FALSE),"Error")</f>
        <v>Error</v>
      </c>
      <c r="AZ785" s="1" t="str">
        <f>IFERROR(VLOOKUP(San[[#This Row],[Reliability_SL1]],$AS$5:$AT$8,2,FALSE),"Error")</f>
        <v>Error</v>
      </c>
      <c r="BA785" s="1">
        <f>IFERROR(VLOOKUP(San[[#This Row],[EnvPro_SL1]],$AS$5:$AT$8,2,FALSE),"Error")</f>
        <v>2</v>
      </c>
    </row>
    <row r="786" spans="2:53">
      <c r="B786" s="133" t="s">
        <v>1099</v>
      </c>
      <c r="C786" s="171" t="s">
        <v>1649</v>
      </c>
      <c r="D786" s="171" t="s">
        <v>1609</v>
      </c>
      <c r="E786" s="171" t="s">
        <v>1067</v>
      </c>
      <c r="F786" s="172" t="s">
        <v>1642</v>
      </c>
      <c r="G786" s="173" t="s">
        <v>1970</v>
      </c>
      <c r="H786" s="50" t="s">
        <v>1783</v>
      </c>
      <c r="I786" s="50" t="s">
        <v>18</v>
      </c>
      <c r="J786" s="133" t="s">
        <v>1751</v>
      </c>
      <c r="K786" s="50" t="s">
        <v>1752</v>
      </c>
      <c r="L786" s="50" t="s">
        <v>1753</v>
      </c>
      <c r="M786" s="133" t="s">
        <v>1754</v>
      </c>
      <c r="N786" s="133" t="s">
        <v>1601</v>
      </c>
      <c r="O786" s="133" t="s">
        <v>1601</v>
      </c>
      <c r="P786" s="133" t="s">
        <v>1601</v>
      </c>
      <c r="Q786" s="133" t="s">
        <v>1755</v>
      </c>
      <c r="R786" s="142" t="s">
        <v>1601</v>
      </c>
      <c r="S786" s="174" t="s">
        <v>1601</v>
      </c>
      <c r="T786" s="175" t="s">
        <v>1601</v>
      </c>
      <c r="U786" s="133" t="s">
        <v>1756</v>
      </c>
      <c r="V786" s="133" t="s">
        <v>1754</v>
      </c>
      <c r="W786" s="133" t="str">
        <f>IF([Access_Indicator2]="Yes","No service",IF([Access_Indicator3]="Available", "Improved",IF([Access_Indicator4]="No", "Limited",IF(AND([Access_Indicator4]="yes", [Access_Indicator5]&lt;=[Access_Indicator6]),"Basic","Limited"))))</f>
        <v>No service</v>
      </c>
      <c r="X786" s="133" t="str">
        <f>IF([Use_Indicator1]="", "Fill in data", IF([Use_Indicator1]="All", "Improved", IF([Use_Indicator1]="Some", "Basic", IF([Use_Indicator1]="No use", "No Service"))))</f>
        <v>Improved</v>
      </c>
      <c r="Y786" s="134" t="s">
        <v>1601</v>
      </c>
      <c r="Z786" s="134" t="str">
        <f>IF(S786="No data", "No Data", IF([Reliability_Indicator2]="Yes","No Service", IF(S786="Routine", "Improved", IF(S786="Unreliable", "Basic", IF(S786="No O&amp;M", "No service")))))</f>
        <v>No Data</v>
      </c>
      <c r="AA786" s="133" t="str">
        <f>IF([EnvPro_Indicator1]="", "Fill in data", IF([EnvPro_Indicator1]="Significant pollution", "No service", IF(AND([EnvPro_Indicator1]="Not polluting groundwater &amp; not untreated in river", [EnvPro_Indicator2]="No"),"Basic", IF([EnvPro_Indicator2]="Yes", "Improved"))))</f>
        <v>Basic</v>
      </c>
      <c r="AB786" s="134" t="str">
        <f t="shared" si="12"/>
        <v>No Service</v>
      </c>
      <c r="AC786" s="134" t="str">
        <f>IF(OR(San[[#This Row],[Access_SL1]]="No data",San[[#This Row],[Use_SL1]]="No data",San[[#This Row],[Reliability_SL1]]="No data",San[[#This Row],[EnvPro_SL1]]="No data"),"Incomplete", "Complete")</f>
        <v>Incomplete</v>
      </c>
      <c r="AD786" s="176" t="s">
        <v>1601</v>
      </c>
      <c r="AE786" s="176" t="s">
        <v>1601</v>
      </c>
      <c r="AF786" s="136" t="s">
        <v>1601</v>
      </c>
      <c r="AG786" s="136">
        <v>0</v>
      </c>
      <c r="AH786" s="136" t="s">
        <v>1601</v>
      </c>
      <c r="AW786" s="1">
        <f>IFERROR(VLOOKUP(San[[#This Row],[Access_SL1]],$AS$5:$AT$8,2,FALSE),"Error")</f>
        <v>0</v>
      </c>
      <c r="AX786" s="1">
        <f>IFERROR(VLOOKUP(San[[#This Row],[Use_SL1]],$AS$5:$AT$8,2,FALSE),"Error")</f>
        <v>3</v>
      </c>
      <c r="AY786" s="1" t="str">
        <f>IFERROR(VLOOKUP(San[[#This Row],[Use_SL2]],$AS$5:$AT$8,2,FALSE),"Error")</f>
        <v>Error</v>
      </c>
      <c r="AZ786" s="1" t="str">
        <f>IFERROR(VLOOKUP(San[[#This Row],[Reliability_SL1]],$AS$5:$AT$8,2,FALSE),"Error")</f>
        <v>Error</v>
      </c>
      <c r="BA786" s="1">
        <f>IFERROR(VLOOKUP(San[[#This Row],[EnvPro_SL1]],$AS$5:$AT$8,2,FALSE),"Error")</f>
        <v>2</v>
      </c>
    </row>
    <row r="787" spans="2:53">
      <c r="B787" s="133" t="s">
        <v>1100</v>
      </c>
      <c r="C787" s="171" t="s">
        <v>1649</v>
      </c>
      <c r="D787" s="171" t="s">
        <v>1609</v>
      </c>
      <c r="E787" s="171" t="s">
        <v>1067</v>
      </c>
      <c r="F787" s="172" t="s">
        <v>1642</v>
      </c>
      <c r="G787" s="173" t="s">
        <v>1997</v>
      </c>
      <c r="H787" s="50" t="s">
        <v>1783</v>
      </c>
      <c r="I787" s="50" t="s">
        <v>18</v>
      </c>
      <c r="J787" s="133" t="s">
        <v>1751</v>
      </c>
      <c r="K787" s="50" t="s">
        <v>1752</v>
      </c>
      <c r="L787" s="50" t="s">
        <v>1753</v>
      </c>
      <c r="M787" s="133" t="s">
        <v>1754</v>
      </c>
      <c r="N787" s="133" t="s">
        <v>1601</v>
      </c>
      <c r="O787" s="133" t="s">
        <v>1601</v>
      </c>
      <c r="P787" s="133" t="s">
        <v>1601</v>
      </c>
      <c r="Q787" s="133" t="s">
        <v>1755</v>
      </c>
      <c r="R787" s="142" t="s">
        <v>1601</v>
      </c>
      <c r="S787" s="174" t="s">
        <v>1601</v>
      </c>
      <c r="T787" s="175" t="s">
        <v>1601</v>
      </c>
      <c r="U787" s="133" t="s">
        <v>1756</v>
      </c>
      <c r="V787" s="133" t="s">
        <v>1754</v>
      </c>
      <c r="W787" s="133" t="str">
        <f>IF([Access_Indicator2]="Yes","No service",IF([Access_Indicator3]="Available", "Improved",IF([Access_Indicator4]="No", "Limited",IF(AND([Access_Indicator4]="yes", [Access_Indicator5]&lt;=[Access_Indicator6]),"Basic","Limited"))))</f>
        <v>No service</v>
      </c>
      <c r="X787" s="133" t="str">
        <f>IF([Use_Indicator1]="", "Fill in data", IF([Use_Indicator1]="All", "Improved", IF([Use_Indicator1]="Some", "Basic", IF([Use_Indicator1]="No use", "No Service"))))</f>
        <v>Improved</v>
      </c>
      <c r="Y787" s="134" t="s">
        <v>1601</v>
      </c>
      <c r="Z787" s="134" t="str">
        <f>IF(S787="No data", "No Data", IF([Reliability_Indicator2]="Yes","No Service", IF(S787="Routine", "Improved", IF(S787="Unreliable", "Basic", IF(S787="No O&amp;M", "No service")))))</f>
        <v>No Data</v>
      </c>
      <c r="AA787" s="133" t="str">
        <f>IF([EnvPro_Indicator1]="", "Fill in data", IF([EnvPro_Indicator1]="Significant pollution", "No service", IF(AND([EnvPro_Indicator1]="Not polluting groundwater &amp; not untreated in river", [EnvPro_Indicator2]="No"),"Basic", IF([EnvPro_Indicator2]="Yes", "Improved"))))</f>
        <v>Basic</v>
      </c>
      <c r="AB787" s="134" t="str">
        <f t="shared" si="12"/>
        <v>No Service</v>
      </c>
      <c r="AC787" s="134" t="str">
        <f>IF(OR(San[[#This Row],[Access_SL1]]="No data",San[[#This Row],[Use_SL1]]="No data",San[[#This Row],[Reliability_SL1]]="No data",San[[#This Row],[EnvPro_SL1]]="No data"),"Incomplete", "Complete")</f>
        <v>Incomplete</v>
      </c>
      <c r="AD787" s="176" t="s">
        <v>1601</v>
      </c>
      <c r="AE787" s="176" t="s">
        <v>1601</v>
      </c>
      <c r="AF787" s="136" t="s">
        <v>1601</v>
      </c>
      <c r="AG787" s="136">
        <v>51.51429380130201</v>
      </c>
      <c r="AH787" s="136" t="s">
        <v>1601</v>
      </c>
      <c r="AW787" s="1">
        <f>IFERROR(VLOOKUP(San[[#This Row],[Access_SL1]],$AS$5:$AT$8,2,FALSE),"Error")</f>
        <v>0</v>
      </c>
      <c r="AX787" s="1">
        <f>IFERROR(VLOOKUP(San[[#This Row],[Use_SL1]],$AS$5:$AT$8,2,FALSE),"Error")</f>
        <v>3</v>
      </c>
      <c r="AY787" s="1" t="str">
        <f>IFERROR(VLOOKUP(San[[#This Row],[Use_SL2]],$AS$5:$AT$8,2,FALSE),"Error")</f>
        <v>Error</v>
      </c>
      <c r="AZ787" s="1" t="str">
        <f>IFERROR(VLOOKUP(San[[#This Row],[Reliability_SL1]],$AS$5:$AT$8,2,FALSE),"Error")</f>
        <v>Error</v>
      </c>
      <c r="BA787" s="1">
        <f>IFERROR(VLOOKUP(San[[#This Row],[EnvPro_SL1]],$AS$5:$AT$8,2,FALSE),"Error")</f>
        <v>2</v>
      </c>
    </row>
    <row r="788" spans="2:53">
      <c r="B788" s="133" t="s">
        <v>1101</v>
      </c>
      <c r="C788" s="171" t="s">
        <v>1649</v>
      </c>
      <c r="D788" s="171" t="s">
        <v>1609</v>
      </c>
      <c r="E788" s="171" t="s">
        <v>1067</v>
      </c>
      <c r="F788" s="172" t="s">
        <v>1642</v>
      </c>
      <c r="G788" s="173" t="s">
        <v>2059</v>
      </c>
      <c r="H788" s="50" t="s">
        <v>1783</v>
      </c>
      <c r="I788" s="50" t="s">
        <v>18</v>
      </c>
      <c r="J788" s="133" t="s">
        <v>1818</v>
      </c>
      <c r="K788" s="50" t="s">
        <v>1754</v>
      </c>
      <c r="L788" s="50" t="s">
        <v>1753</v>
      </c>
      <c r="M788" s="133" t="s">
        <v>1754</v>
      </c>
      <c r="N788" s="133" t="s">
        <v>1601</v>
      </c>
      <c r="O788" s="133" t="s">
        <v>1601</v>
      </c>
      <c r="P788" s="133" t="s">
        <v>1601</v>
      </c>
      <c r="Q788" s="133" t="s">
        <v>1755</v>
      </c>
      <c r="R788" s="142" t="s">
        <v>1601</v>
      </c>
      <c r="S788" s="174" t="s">
        <v>1601</v>
      </c>
      <c r="T788" s="175" t="s">
        <v>1754</v>
      </c>
      <c r="U788" s="133" t="s">
        <v>1756</v>
      </c>
      <c r="V788" s="133" t="s">
        <v>1754</v>
      </c>
      <c r="W788" s="133" t="str">
        <f>IF([Access_Indicator2]="Yes","No service",IF([Access_Indicator3]="Available", "Improved",IF([Access_Indicator4]="No", "Limited",IF(AND([Access_Indicator4]="yes", [Access_Indicator5]&lt;=[Access_Indicator6]),"Basic","Limited"))))</f>
        <v>Limited</v>
      </c>
      <c r="X788" s="133" t="str">
        <f>IF([Use_Indicator1]="", "Fill in data", IF([Use_Indicator1]="All", "Improved", IF([Use_Indicator1]="Some", "Basic", IF([Use_Indicator1]="No use", "No Service"))))</f>
        <v>Improved</v>
      </c>
      <c r="Y788" s="134" t="s">
        <v>1601</v>
      </c>
      <c r="Z788" s="134" t="str">
        <f>IF(S788="No data", "No Data", IF([Reliability_Indicator2]="Yes","No Service", IF(S788="Routine", "Improved", IF(S788="Unreliable", "Basic", IF(S788="No O&amp;M", "No service")))))</f>
        <v>No Data</v>
      </c>
      <c r="AA788" s="133" t="str">
        <f>IF([EnvPro_Indicator1]="", "Fill in data", IF([EnvPro_Indicator1]="Significant pollution", "No service", IF(AND([EnvPro_Indicator1]="Not polluting groundwater &amp; not untreated in river", [EnvPro_Indicator2]="No"),"Basic", IF([EnvPro_Indicator2]="Yes", "Improved"))))</f>
        <v>Basic</v>
      </c>
      <c r="AB788" s="134" t="str">
        <f t="shared" si="12"/>
        <v>Limited</v>
      </c>
      <c r="AC788" s="134" t="str">
        <f>IF(OR(San[[#This Row],[Access_SL1]]="No data",San[[#This Row],[Use_SL1]]="No data",San[[#This Row],[Reliability_SL1]]="No data",San[[#This Row],[EnvPro_SL1]]="No data"),"Incomplete", "Complete")</f>
        <v>Incomplete</v>
      </c>
      <c r="AD788" s="176" t="s">
        <v>1601</v>
      </c>
      <c r="AE788" s="176" t="s">
        <v>1601</v>
      </c>
      <c r="AF788" s="136" t="s">
        <v>1601</v>
      </c>
      <c r="AG788" s="136">
        <v>133.69185772242665</v>
      </c>
      <c r="AH788" s="136" t="s">
        <v>1601</v>
      </c>
      <c r="AW788" s="1">
        <f>IFERROR(VLOOKUP(San[[#This Row],[Access_SL1]],$AS$5:$AT$8,2,FALSE),"Error")</f>
        <v>1</v>
      </c>
      <c r="AX788" s="1">
        <f>IFERROR(VLOOKUP(San[[#This Row],[Use_SL1]],$AS$5:$AT$8,2,FALSE),"Error")</f>
        <v>3</v>
      </c>
      <c r="AY788" s="1" t="str">
        <f>IFERROR(VLOOKUP(San[[#This Row],[Use_SL2]],$AS$5:$AT$8,2,FALSE),"Error")</f>
        <v>Error</v>
      </c>
      <c r="AZ788" s="1" t="str">
        <f>IFERROR(VLOOKUP(San[[#This Row],[Reliability_SL1]],$AS$5:$AT$8,2,FALSE),"Error")</f>
        <v>Error</v>
      </c>
      <c r="BA788" s="1">
        <f>IFERROR(VLOOKUP(San[[#This Row],[EnvPro_SL1]],$AS$5:$AT$8,2,FALSE),"Error")</f>
        <v>2</v>
      </c>
    </row>
    <row r="789" spans="2:53">
      <c r="B789" s="133" t="s">
        <v>1102</v>
      </c>
      <c r="C789" s="171" t="s">
        <v>1649</v>
      </c>
      <c r="D789" s="171" t="s">
        <v>1609</v>
      </c>
      <c r="E789" s="171" t="s">
        <v>1067</v>
      </c>
      <c r="F789" s="172" t="s">
        <v>1642</v>
      </c>
      <c r="G789" s="173" t="s">
        <v>1965</v>
      </c>
      <c r="H789" s="50" t="s">
        <v>1783</v>
      </c>
      <c r="I789" s="50" t="s">
        <v>18</v>
      </c>
      <c r="J789" s="133" t="s">
        <v>1773</v>
      </c>
      <c r="K789" s="50" t="s">
        <v>1754</v>
      </c>
      <c r="L789" s="50" t="s">
        <v>1753</v>
      </c>
      <c r="M789" s="133" t="s">
        <v>1754</v>
      </c>
      <c r="N789" s="133" t="s">
        <v>1601</v>
      </c>
      <c r="O789" s="133" t="s">
        <v>1601</v>
      </c>
      <c r="P789" s="133" t="s">
        <v>1601</v>
      </c>
      <c r="Q789" s="133" t="s">
        <v>1755</v>
      </c>
      <c r="R789" s="142" t="s">
        <v>1601</v>
      </c>
      <c r="S789" s="174" t="s">
        <v>1601</v>
      </c>
      <c r="T789" s="175" t="s">
        <v>1601</v>
      </c>
      <c r="U789" s="133" t="s">
        <v>1756</v>
      </c>
      <c r="V789" s="133" t="s">
        <v>1754</v>
      </c>
      <c r="W789" s="133" t="str">
        <f>IF([Access_Indicator2]="Yes","No service",IF([Access_Indicator3]="Available", "Improved",IF([Access_Indicator4]="No", "Limited",IF(AND([Access_Indicator4]="yes", [Access_Indicator5]&lt;=[Access_Indicator6]),"Basic","Limited"))))</f>
        <v>Limited</v>
      </c>
      <c r="X789" s="133" t="str">
        <f>IF([Use_Indicator1]="", "Fill in data", IF([Use_Indicator1]="All", "Improved", IF([Use_Indicator1]="Some", "Basic", IF([Use_Indicator1]="No use", "No Service"))))</f>
        <v>Improved</v>
      </c>
      <c r="Y789" s="134" t="s">
        <v>1601</v>
      </c>
      <c r="Z789" s="134" t="str">
        <f>IF(S789="No data", "No Data", IF([Reliability_Indicator2]="Yes","No Service", IF(S789="Routine", "Improved", IF(S789="Unreliable", "Basic", IF(S789="No O&amp;M", "No service")))))</f>
        <v>No Data</v>
      </c>
      <c r="AA789" s="133" t="str">
        <f>IF([EnvPro_Indicator1]="", "Fill in data", IF([EnvPro_Indicator1]="Significant pollution", "No service", IF(AND([EnvPro_Indicator1]="Not polluting groundwater &amp; not untreated in river", [EnvPro_Indicator2]="No"),"Basic", IF([EnvPro_Indicator2]="Yes", "Improved"))))</f>
        <v>Basic</v>
      </c>
      <c r="AB789" s="134" t="str">
        <f t="shared" si="12"/>
        <v>Limited</v>
      </c>
      <c r="AC789" s="134" t="str">
        <f>IF(OR(San[[#This Row],[Access_SL1]]="No data",San[[#This Row],[Use_SL1]]="No data",San[[#This Row],[Reliability_SL1]]="No data",San[[#This Row],[EnvPro_SL1]]="No data"),"Incomplete", "Complete")</f>
        <v>Incomplete</v>
      </c>
      <c r="AD789" s="176" t="s">
        <v>1601</v>
      </c>
      <c r="AE789" s="176" t="s">
        <v>1601</v>
      </c>
      <c r="AF789" s="136" t="s">
        <v>1601</v>
      </c>
      <c r="AG789" s="136">
        <v>47.834701386923292</v>
      </c>
      <c r="AH789" s="136" t="s">
        <v>1601</v>
      </c>
      <c r="AW789" s="1">
        <f>IFERROR(VLOOKUP(San[[#This Row],[Access_SL1]],$AS$5:$AT$8,2,FALSE),"Error")</f>
        <v>1</v>
      </c>
      <c r="AX789" s="1">
        <f>IFERROR(VLOOKUP(San[[#This Row],[Use_SL1]],$AS$5:$AT$8,2,FALSE),"Error")</f>
        <v>3</v>
      </c>
      <c r="AY789" s="1" t="str">
        <f>IFERROR(VLOOKUP(San[[#This Row],[Use_SL2]],$AS$5:$AT$8,2,FALSE),"Error")</f>
        <v>Error</v>
      </c>
      <c r="AZ789" s="1" t="str">
        <f>IFERROR(VLOOKUP(San[[#This Row],[Reliability_SL1]],$AS$5:$AT$8,2,FALSE),"Error")</f>
        <v>Error</v>
      </c>
      <c r="BA789" s="1">
        <f>IFERROR(VLOOKUP(San[[#This Row],[EnvPro_SL1]],$AS$5:$AT$8,2,FALSE),"Error")</f>
        <v>2</v>
      </c>
    </row>
    <row r="790" spans="2:53">
      <c r="B790" s="133" t="s">
        <v>1103</v>
      </c>
      <c r="C790" s="171" t="s">
        <v>1649</v>
      </c>
      <c r="D790" s="171" t="s">
        <v>1609</v>
      </c>
      <c r="E790" s="171" t="s">
        <v>1067</v>
      </c>
      <c r="F790" s="172" t="s">
        <v>1642</v>
      </c>
      <c r="G790" s="173" t="s">
        <v>1993</v>
      </c>
      <c r="H790" s="50" t="s">
        <v>1783</v>
      </c>
      <c r="I790" s="50" t="s">
        <v>18</v>
      </c>
      <c r="J790" s="133" t="s">
        <v>1818</v>
      </c>
      <c r="K790" s="50" t="s">
        <v>1754</v>
      </c>
      <c r="L790" s="50" t="s">
        <v>1753</v>
      </c>
      <c r="M790" s="133" t="s">
        <v>1754</v>
      </c>
      <c r="N790" s="133" t="s">
        <v>1601</v>
      </c>
      <c r="O790" s="133" t="s">
        <v>1601</v>
      </c>
      <c r="P790" s="133" t="s">
        <v>1601</v>
      </c>
      <c r="Q790" s="133" t="s">
        <v>1755</v>
      </c>
      <c r="R790" s="142" t="s">
        <v>1601</v>
      </c>
      <c r="S790" s="174" t="s">
        <v>1601</v>
      </c>
      <c r="T790" s="175" t="s">
        <v>1754</v>
      </c>
      <c r="U790" s="133" t="s">
        <v>1756</v>
      </c>
      <c r="V790" s="133" t="s">
        <v>1754</v>
      </c>
      <c r="W790" s="133" t="str">
        <f>IF([Access_Indicator2]="Yes","No service",IF([Access_Indicator3]="Available", "Improved",IF([Access_Indicator4]="No", "Limited",IF(AND([Access_Indicator4]="yes", [Access_Indicator5]&lt;=[Access_Indicator6]),"Basic","Limited"))))</f>
        <v>Limited</v>
      </c>
      <c r="X790" s="133" t="str">
        <f>IF([Use_Indicator1]="", "Fill in data", IF([Use_Indicator1]="All", "Improved", IF([Use_Indicator1]="Some", "Basic", IF([Use_Indicator1]="No use", "No Service"))))</f>
        <v>Improved</v>
      </c>
      <c r="Y790" s="134" t="s">
        <v>1601</v>
      </c>
      <c r="Z790" s="134" t="str">
        <f>IF(S790="No data", "No Data", IF([Reliability_Indicator2]="Yes","No Service", IF(S790="Routine", "Improved", IF(S790="Unreliable", "Basic", IF(S790="No O&amp;M", "No service")))))</f>
        <v>No Data</v>
      </c>
      <c r="AA790" s="133" t="str">
        <f>IF([EnvPro_Indicator1]="", "Fill in data", IF([EnvPro_Indicator1]="Significant pollution", "No service", IF(AND([EnvPro_Indicator1]="Not polluting groundwater &amp; not untreated in river", [EnvPro_Indicator2]="No"),"Basic", IF([EnvPro_Indicator2]="Yes", "Improved"))))</f>
        <v>Basic</v>
      </c>
      <c r="AB790" s="134" t="str">
        <f t="shared" si="12"/>
        <v>Limited</v>
      </c>
      <c r="AC790" s="134" t="str">
        <f>IF(OR(San[[#This Row],[Access_SL1]]="No data",San[[#This Row],[Use_SL1]]="No data",San[[#This Row],[Reliability_SL1]]="No data",San[[#This Row],[EnvPro_SL1]]="No data"),"Incomplete", "Complete")</f>
        <v>Incomplete</v>
      </c>
      <c r="AD790" s="176" t="s">
        <v>1601</v>
      </c>
      <c r="AE790" s="176" t="s">
        <v>1601</v>
      </c>
      <c r="AF790" s="136" t="s">
        <v>1601</v>
      </c>
      <c r="AG790" s="136">
        <v>44.155108972544575</v>
      </c>
      <c r="AH790" s="136" t="s">
        <v>1601</v>
      </c>
      <c r="AW790" s="1">
        <f>IFERROR(VLOOKUP(San[[#This Row],[Access_SL1]],$AS$5:$AT$8,2,FALSE),"Error")</f>
        <v>1</v>
      </c>
      <c r="AX790" s="1">
        <f>IFERROR(VLOOKUP(San[[#This Row],[Use_SL1]],$AS$5:$AT$8,2,FALSE),"Error")</f>
        <v>3</v>
      </c>
      <c r="AY790" s="1" t="str">
        <f>IFERROR(VLOOKUP(San[[#This Row],[Use_SL2]],$AS$5:$AT$8,2,FALSE),"Error")</f>
        <v>Error</v>
      </c>
      <c r="AZ790" s="1" t="str">
        <f>IFERROR(VLOOKUP(San[[#This Row],[Reliability_SL1]],$AS$5:$AT$8,2,FALSE),"Error")</f>
        <v>Error</v>
      </c>
      <c r="BA790" s="1">
        <f>IFERROR(VLOOKUP(San[[#This Row],[EnvPro_SL1]],$AS$5:$AT$8,2,FALSE),"Error")</f>
        <v>2</v>
      </c>
    </row>
    <row r="791" spans="2:53">
      <c r="B791" s="133" t="s">
        <v>1104</v>
      </c>
      <c r="C791" s="171" t="s">
        <v>1649</v>
      </c>
      <c r="D791" s="171" t="s">
        <v>1609</v>
      </c>
      <c r="E791" s="171" t="s">
        <v>1067</v>
      </c>
      <c r="F791" s="172" t="s">
        <v>1642</v>
      </c>
      <c r="G791" s="173" t="s">
        <v>1994</v>
      </c>
      <c r="H791" s="50" t="s">
        <v>1783</v>
      </c>
      <c r="I791" s="50" t="s">
        <v>18</v>
      </c>
      <c r="J791" s="133" t="s">
        <v>1779</v>
      </c>
      <c r="K791" s="50" t="s">
        <v>1754</v>
      </c>
      <c r="L791" s="50" t="s">
        <v>1753</v>
      </c>
      <c r="M791" s="133" t="s">
        <v>1754</v>
      </c>
      <c r="N791" s="133" t="s">
        <v>1601</v>
      </c>
      <c r="O791" s="133" t="s">
        <v>1601</v>
      </c>
      <c r="P791" s="133" t="s">
        <v>1601</v>
      </c>
      <c r="Q791" s="133" t="s">
        <v>1755</v>
      </c>
      <c r="R791" s="142" t="s">
        <v>1601</v>
      </c>
      <c r="S791" s="174" t="s">
        <v>1601</v>
      </c>
      <c r="T791" s="175" t="s">
        <v>1754</v>
      </c>
      <c r="U791" s="133" t="s">
        <v>1756</v>
      </c>
      <c r="V791" s="133" t="s">
        <v>1754</v>
      </c>
      <c r="W791" s="133" t="str">
        <f>IF([Access_Indicator2]="Yes","No service",IF([Access_Indicator3]="Available", "Improved",IF([Access_Indicator4]="No", "Limited",IF(AND([Access_Indicator4]="yes", [Access_Indicator5]&lt;=[Access_Indicator6]),"Basic","Limited"))))</f>
        <v>Limited</v>
      </c>
      <c r="X791" s="133" t="str">
        <f>IF([Use_Indicator1]="", "Fill in data", IF([Use_Indicator1]="All", "Improved", IF([Use_Indicator1]="Some", "Basic", IF([Use_Indicator1]="No use", "No Service"))))</f>
        <v>Improved</v>
      </c>
      <c r="Y791" s="134" t="s">
        <v>1601</v>
      </c>
      <c r="Z791" s="134" t="str">
        <f>IF(S791="No data", "No Data", IF([Reliability_Indicator2]="Yes","No Service", IF(S791="Routine", "Improved", IF(S791="Unreliable", "Basic", IF(S791="No O&amp;M", "No service")))))</f>
        <v>No Data</v>
      </c>
      <c r="AA791" s="133" t="str">
        <f>IF([EnvPro_Indicator1]="", "Fill in data", IF([EnvPro_Indicator1]="Significant pollution", "No service", IF(AND([EnvPro_Indicator1]="Not polluting groundwater &amp; not untreated in river", [EnvPro_Indicator2]="No"),"Basic", IF([EnvPro_Indicator2]="Yes", "Improved"))))</f>
        <v>Basic</v>
      </c>
      <c r="AB791" s="134" t="str">
        <f t="shared" si="12"/>
        <v>Limited</v>
      </c>
      <c r="AC791" s="134" t="str">
        <f>IF(OR(San[[#This Row],[Access_SL1]]="No data",San[[#This Row],[Use_SL1]]="No data",San[[#This Row],[Reliability_SL1]]="No data",San[[#This Row],[EnvPro_SL1]]="No data"),"Incomplete", "Complete")</f>
        <v>Incomplete</v>
      </c>
      <c r="AD791" s="176" t="s">
        <v>1601</v>
      </c>
      <c r="AE791" s="176" t="s">
        <v>1601</v>
      </c>
      <c r="AF791" s="136" t="s">
        <v>1601</v>
      </c>
      <c r="AG791" s="136">
        <v>150.25002358713084</v>
      </c>
      <c r="AH791" s="136" t="s">
        <v>1601</v>
      </c>
      <c r="AW791" s="1">
        <f>IFERROR(VLOOKUP(San[[#This Row],[Access_SL1]],$AS$5:$AT$8,2,FALSE),"Error")</f>
        <v>1</v>
      </c>
      <c r="AX791" s="1">
        <f>IFERROR(VLOOKUP(San[[#This Row],[Use_SL1]],$AS$5:$AT$8,2,FALSE),"Error")</f>
        <v>3</v>
      </c>
      <c r="AY791" s="1" t="str">
        <f>IFERROR(VLOOKUP(San[[#This Row],[Use_SL2]],$AS$5:$AT$8,2,FALSE),"Error")</f>
        <v>Error</v>
      </c>
      <c r="AZ791" s="1" t="str">
        <f>IFERROR(VLOOKUP(San[[#This Row],[Reliability_SL1]],$AS$5:$AT$8,2,FALSE),"Error")</f>
        <v>Error</v>
      </c>
      <c r="BA791" s="1">
        <f>IFERROR(VLOOKUP(San[[#This Row],[EnvPro_SL1]],$AS$5:$AT$8,2,FALSE),"Error")</f>
        <v>2</v>
      </c>
    </row>
    <row r="792" spans="2:53">
      <c r="B792" s="133" t="s">
        <v>1105</v>
      </c>
      <c r="C792" s="171" t="s">
        <v>1649</v>
      </c>
      <c r="D792" s="171" t="s">
        <v>1609</v>
      </c>
      <c r="E792" s="171" t="s">
        <v>1067</v>
      </c>
      <c r="F792" s="172" t="s">
        <v>1642</v>
      </c>
      <c r="G792" s="173" t="s">
        <v>2060</v>
      </c>
      <c r="H792" s="50" t="s">
        <v>1783</v>
      </c>
      <c r="I792" s="50" t="s">
        <v>18</v>
      </c>
      <c r="J792" s="133" t="s">
        <v>1779</v>
      </c>
      <c r="K792" s="50" t="s">
        <v>1754</v>
      </c>
      <c r="L792" s="50" t="s">
        <v>1753</v>
      </c>
      <c r="M792" s="133" t="s">
        <v>1754</v>
      </c>
      <c r="N792" s="133" t="s">
        <v>1601</v>
      </c>
      <c r="O792" s="133" t="s">
        <v>1601</v>
      </c>
      <c r="P792" s="133" t="s">
        <v>1601</v>
      </c>
      <c r="Q792" s="133" t="s">
        <v>1755</v>
      </c>
      <c r="R792" s="142" t="s">
        <v>1601</v>
      </c>
      <c r="S792" s="174" t="s">
        <v>1601</v>
      </c>
      <c r="T792" s="175" t="s">
        <v>1754</v>
      </c>
      <c r="U792" s="133" t="s">
        <v>1756</v>
      </c>
      <c r="V792" s="133" t="s">
        <v>1754</v>
      </c>
      <c r="W792" s="133" t="str">
        <f>IF([Access_Indicator2]="Yes","No service",IF([Access_Indicator3]="Available", "Improved",IF([Access_Indicator4]="No", "Limited",IF(AND([Access_Indicator4]="yes", [Access_Indicator5]&lt;=[Access_Indicator6]),"Basic","Limited"))))</f>
        <v>Limited</v>
      </c>
      <c r="X792" s="133" t="str">
        <f>IF([Use_Indicator1]="", "Fill in data", IF([Use_Indicator1]="All", "Improved", IF([Use_Indicator1]="Some", "Basic", IF([Use_Indicator1]="No use", "No Service"))))</f>
        <v>Improved</v>
      </c>
      <c r="Y792" s="134" t="s">
        <v>1601</v>
      </c>
      <c r="Z792" s="134" t="str">
        <f>IF(S792="No data", "No Data", IF([Reliability_Indicator2]="Yes","No Service", IF(S792="Routine", "Improved", IF(S792="Unreliable", "Basic", IF(S792="No O&amp;M", "No service")))))</f>
        <v>No Data</v>
      </c>
      <c r="AA792" s="133" t="str">
        <f>IF([EnvPro_Indicator1]="", "Fill in data", IF([EnvPro_Indicator1]="Significant pollution", "No service", IF(AND([EnvPro_Indicator1]="Not polluting groundwater &amp; not untreated in river", [EnvPro_Indicator2]="No"),"Basic", IF([EnvPro_Indicator2]="Yes", "Improved"))))</f>
        <v>Basic</v>
      </c>
      <c r="AB792" s="134" t="str">
        <f t="shared" si="12"/>
        <v>Limited</v>
      </c>
      <c r="AC792" s="134" t="str">
        <f>IF(OR(San[[#This Row],[Access_SL1]]="No data",San[[#This Row],[Use_SL1]]="No data",San[[#This Row],[Reliability_SL1]]="No data",San[[#This Row],[EnvPro_SL1]]="No data"),"Incomplete", "Complete")</f>
        <v>Incomplete</v>
      </c>
      <c r="AD792" s="176" t="s">
        <v>1601</v>
      </c>
      <c r="AE792" s="176" t="s">
        <v>1601</v>
      </c>
      <c r="AF792" s="136" t="s">
        <v>1601</v>
      </c>
      <c r="AG792" s="136">
        <v>129.76695914708935</v>
      </c>
      <c r="AH792" s="136" t="s">
        <v>1601</v>
      </c>
      <c r="AW792" s="1">
        <f>IFERROR(VLOOKUP(San[[#This Row],[Access_SL1]],$AS$5:$AT$8,2,FALSE),"Error")</f>
        <v>1</v>
      </c>
      <c r="AX792" s="1">
        <f>IFERROR(VLOOKUP(San[[#This Row],[Use_SL1]],$AS$5:$AT$8,2,FALSE),"Error")</f>
        <v>3</v>
      </c>
      <c r="AY792" s="1" t="str">
        <f>IFERROR(VLOOKUP(San[[#This Row],[Use_SL2]],$AS$5:$AT$8,2,FALSE),"Error")</f>
        <v>Error</v>
      </c>
      <c r="AZ792" s="1" t="str">
        <f>IFERROR(VLOOKUP(San[[#This Row],[Reliability_SL1]],$AS$5:$AT$8,2,FALSE),"Error")</f>
        <v>Error</v>
      </c>
      <c r="BA792" s="1">
        <f>IFERROR(VLOOKUP(San[[#This Row],[EnvPro_SL1]],$AS$5:$AT$8,2,FALSE),"Error")</f>
        <v>2</v>
      </c>
    </row>
    <row r="793" spans="2:53">
      <c r="B793" s="133" t="s">
        <v>1106</v>
      </c>
      <c r="C793" s="171" t="s">
        <v>1649</v>
      </c>
      <c r="D793" s="171" t="s">
        <v>1609</v>
      </c>
      <c r="E793" s="171" t="s">
        <v>1067</v>
      </c>
      <c r="F793" s="172" t="s">
        <v>1642</v>
      </c>
      <c r="G793" s="173" t="s">
        <v>2018</v>
      </c>
      <c r="H793" s="50" t="s">
        <v>1783</v>
      </c>
      <c r="I793" s="50" t="s">
        <v>18</v>
      </c>
      <c r="J793" s="133" t="s">
        <v>1779</v>
      </c>
      <c r="K793" s="50" t="s">
        <v>1754</v>
      </c>
      <c r="L793" s="50" t="s">
        <v>1753</v>
      </c>
      <c r="M793" s="133" t="s">
        <v>1754</v>
      </c>
      <c r="N793" s="133" t="s">
        <v>1601</v>
      </c>
      <c r="O793" s="133" t="s">
        <v>1601</v>
      </c>
      <c r="P793" s="133" t="s">
        <v>1601</v>
      </c>
      <c r="Q793" s="133" t="s">
        <v>1755</v>
      </c>
      <c r="R793" s="142" t="s">
        <v>1601</v>
      </c>
      <c r="S793" s="174" t="s">
        <v>1601</v>
      </c>
      <c r="T793" s="175" t="s">
        <v>1754</v>
      </c>
      <c r="U793" s="133" t="s">
        <v>1756</v>
      </c>
      <c r="V793" s="133" t="s">
        <v>1754</v>
      </c>
      <c r="W793" s="133" t="str">
        <f>IF([Access_Indicator2]="Yes","No service",IF([Access_Indicator3]="Available", "Improved",IF([Access_Indicator4]="No", "Limited",IF(AND([Access_Indicator4]="yes", [Access_Indicator5]&lt;=[Access_Indicator6]),"Basic","Limited"))))</f>
        <v>Limited</v>
      </c>
      <c r="X793" s="133" t="str">
        <f>IF([Use_Indicator1]="", "Fill in data", IF([Use_Indicator1]="All", "Improved", IF([Use_Indicator1]="Some", "Basic", IF([Use_Indicator1]="No use", "No Service"))))</f>
        <v>Improved</v>
      </c>
      <c r="Y793" s="134" t="s">
        <v>1601</v>
      </c>
      <c r="Z793" s="134" t="str">
        <f>IF(S793="No data", "No Data", IF([Reliability_Indicator2]="Yes","No Service", IF(S793="Routine", "Improved", IF(S793="Unreliable", "Basic", IF(S793="No O&amp;M", "No service")))))</f>
        <v>No Data</v>
      </c>
      <c r="AA793" s="133" t="str">
        <f>IF([EnvPro_Indicator1]="", "Fill in data", IF([EnvPro_Indicator1]="Significant pollution", "No service", IF(AND([EnvPro_Indicator1]="Not polluting groundwater &amp; not untreated in river", [EnvPro_Indicator2]="No"),"Basic", IF([EnvPro_Indicator2]="Yes", "Improved"))))</f>
        <v>Basic</v>
      </c>
      <c r="AB793" s="134" t="str">
        <f t="shared" si="12"/>
        <v>Limited</v>
      </c>
      <c r="AC793" s="134" t="str">
        <f>IF(OR(San[[#This Row],[Access_SL1]]="No data",San[[#This Row],[Use_SL1]]="No data",San[[#This Row],[Reliability_SL1]]="No data",San[[#This Row],[EnvPro_SL1]]="No data"),"Incomplete", "Complete")</f>
        <v>Incomplete</v>
      </c>
      <c r="AD793" s="176" t="s">
        <v>1601</v>
      </c>
      <c r="AE793" s="176" t="s">
        <v>1601</v>
      </c>
      <c r="AF793" s="136" t="s">
        <v>1601</v>
      </c>
      <c r="AG793" s="136">
        <v>23.917350693461646</v>
      </c>
      <c r="AH793" s="136" t="s">
        <v>1601</v>
      </c>
      <c r="AW793" s="1">
        <f>IFERROR(VLOOKUP(San[[#This Row],[Access_SL1]],$AS$5:$AT$8,2,FALSE),"Error")</f>
        <v>1</v>
      </c>
      <c r="AX793" s="1">
        <f>IFERROR(VLOOKUP(San[[#This Row],[Use_SL1]],$AS$5:$AT$8,2,FALSE),"Error")</f>
        <v>3</v>
      </c>
      <c r="AY793" s="1" t="str">
        <f>IFERROR(VLOOKUP(San[[#This Row],[Use_SL2]],$AS$5:$AT$8,2,FALSE),"Error")</f>
        <v>Error</v>
      </c>
      <c r="AZ793" s="1" t="str">
        <f>IFERROR(VLOOKUP(San[[#This Row],[Reliability_SL1]],$AS$5:$AT$8,2,FALSE),"Error")</f>
        <v>Error</v>
      </c>
      <c r="BA793" s="1">
        <f>IFERROR(VLOOKUP(San[[#This Row],[EnvPro_SL1]],$AS$5:$AT$8,2,FALSE),"Error")</f>
        <v>2</v>
      </c>
    </row>
    <row r="794" spans="2:53">
      <c r="B794" s="133" t="s">
        <v>1107</v>
      </c>
      <c r="C794" s="171" t="s">
        <v>1649</v>
      </c>
      <c r="D794" s="171" t="s">
        <v>1609</v>
      </c>
      <c r="E794" s="171" t="s">
        <v>1067</v>
      </c>
      <c r="F794" s="172" t="s">
        <v>1642</v>
      </c>
      <c r="G794" s="173" t="s">
        <v>2005</v>
      </c>
      <c r="H794" s="50" t="s">
        <v>1783</v>
      </c>
      <c r="I794" s="50" t="s">
        <v>18</v>
      </c>
      <c r="J794" s="133" t="s">
        <v>2014</v>
      </c>
      <c r="K794" s="50" t="s">
        <v>2015</v>
      </c>
      <c r="L794" s="50" t="s">
        <v>2016</v>
      </c>
      <c r="M794" s="133" t="s">
        <v>1752</v>
      </c>
      <c r="N794" s="133" t="s">
        <v>1601</v>
      </c>
      <c r="O794" s="133" t="s">
        <v>1601</v>
      </c>
      <c r="P794" s="133" t="s">
        <v>1601</v>
      </c>
      <c r="Q794" s="133" t="s">
        <v>1755</v>
      </c>
      <c r="R794" s="142" t="s">
        <v>1601</v>
      </c>
      <c r="S794" s="174" t="s">
        <v>1801</v>
      </c>
      <c r="T794" s="175" t="s">
        <v>1754</v>
      </c>
      <c r="U794" s="133" t="s">
        <v>1756</v>
      </c>
      <c r="V794" s="133" t="s">
        <v>1754</v>
      </c>
      <c r="W794" s="133" t="str">
        <f>IF([Access_Indicator2]="Yes","No service",IF([Access_Indicator3]="Available", "Improved",IF([Access_Indicator4]="No", "Limited",IF(AND([Access_Indicator4]="yes", [Access_Indicator5]&lt;=[Access_Indicator6]),"Basic","Limited"))))</f>
        <v>Basic</v>
      </c>
      <c r="X794" s="133" t="str">
        <f>IF([Use_Indicator1]="", "Fill in data", IF([Use_Indicator1]="All", "Improved", IF([Use_Indicator1]="Some", "Basic", IF([Use_Indicator1]="No use", "No Service"))))</f>
        <v>Improved</v>
      </c>
      <c r="Y794" s="134" t="s">
        <v>1601</v>
      </c>
      <c r="Z794" s="134" t="str">
        <f>IF(S794="No data", "No Data", IF([Reliability_Indicator2]="Yes","No Service", IF(S794="Routine", "Improved", IF(S794="Unreliable", "Basic", IF(S794="No O&amp;M", "No service")))))</f>
        <v>Basic</v>
      </c>
      <c r="AA794" s="133" t="str">
        <f>IF([EnvPro_Indicator1]="", "Fill in data", IF([EnvPro_Indicator1]="Significant pollution", "No service", IF(AND([EnvPro_Indicator1]="Not polluting groundwater &amp; not untreated in river", [EnvPro_Indicator2]="No"),"Basic", IF([EnvPro_Indicator2]="Yes", "Improved"))))</f>
        <v>Basic</v>
      </c>
      <c r="AB794" s="134" t="str">
        <f t="shared" si="12"/>
        <v>Basic</v>
      </c>
      <c r="AC794" s="134" t="str">
        <f>IF(OR(San[[#This Row],[Access_SL1]]="No data",San[[#This Row],[Use_SL1]]="No data",San[[#This Row],[Reliability_SL1]]="No data",San[[#This Row],[EnvPro_SL1]]="No data"),"Incomplete", "Complete")</f>
        <v>Complete</v>
      </c>
      <c r="AD794" s="176" t="s">
        <v>1601</v>
      </c>
      <c r="AE794" s="176" t="s">
        <v>1601</v>
      </c>
      <c r="AF794" s="136" t="s">
        <v>1601</v>
      </c>
      <c r="AG794" s="136">
        <v>65.312765355222183</v>
      </c>
      <c r="AH794" s="136" t="s">
        <v>1601</v>
      </c>
      <c r="AW794" s="1">
        <f>IFERROR(VLOOKUP(San[[#This Row],[Access_SL1]],$AS$5:$AT$8,2,FALSE),"Error")</f>
        <v>2</v>
      </c>
      <c r="AX794" s="1">
        <f>IFERROR(VLOOKUP(San[[#This Row],[Use_SL1]],$AS$5:$AT$8,2,FALSE),"Error")</f>
        <v>3</v>
      </c>
      <c r="AY794" s="1" t="str">
        <f>IFERROR(VLOOKUP(San[[#This Row],[Use_SL2]],$AS$5:$AT$8,2,FALSE),"Error")</f>
        <v>Error</v>
      </c>
      <c r="AZ794" s="1">
        <f>IFERROR(VLOOKUP(San[[#This Row],[Reliability_SL1]],$AS$5:$AT$8,2,FALSE),"Error")</f>
        <v>2</v>
      </c>
      <c r="BA794" s="1">
        <f>IFERROR(VLOOKUP(San[[#This Row],[EnvPro_SL1]],$AS$5:$AT$8,2,FALSE),"Error")</f>
        <v>2</v>
      </c>
    </row>
    <row r="795" spans="2:53">
      <c r="B795" s="133" t="s">
        <v>1108</v>
      </c>
      <c r="C795" s="171" t="s">
        <v>1649</v>
      </c>
      <c r="D795" s="171" t="s">
        <v>1609</v>
      </c>
      <c r="E795" s="171" t="s">
        <v>1067</v>
      </c>
      <c r="F795" s="172" t="s">
        <v>1642</v>
      </c>
      <c r="G795" s="173" t="s">
        <v>2061</v>
      </c>
      <c r="H795" s="50" t="s">
        <v>1783</v>
      </c>
      <c r="I795" s="50" t="s">
        <v>18</v>
      </c>
      <c r="J795" s="133" t="s">
        <v>2014</v>
      </c>
      <c r="K795" s="50" t="s">
        <v>2015</v>
      </c>
      <c r="L795" s="50" t="s">
        <v>2016</v>
      </c>
      <c r="M795" s="133" t="s">
        <v>1752</v>
      </c>
      <c r="N795" s="133" t="s">
        <v>1601</v>
      </c>
      <c r="O795" s="133" t="s">
        <v>1601</v>
      </c>
      <c r="P795" s="133" t="s">
        <v>1601</v>
      </c>
      <c r="Q795" s="133" t="s">
        <v>1755</v>
      </c>
      <c r="R795" s="142" t="s">
        <v>1601</v>
      </c>
      <c r="S795" s="174" t="s">
        <v>1801</v>
      </c>
      <c r="T795" s="175" t="s">
        <v>1754</v>
      </c>
      <c r="U795" s="133" t="s">
        <v>1756</v>
      </c>
      <c r="V795" s="133" t="s">
        <v>1754</v>
      </c>
      <c r="W795" s="133" t="str">
        <f>IF([Access_Indicator2]="Yes","No service",IF([Access_Indicator3]="Available", "Improved",IF([Access_Indicator4]="No", "Limited",IF(AND([Access_Indicator4]="yes", [Access_Indicator5]&lt;=[Access_Indicator6]),"Basic","Limited"))))</f>
        <v>Basic</v>
      </c>
      <c r="X795" s="133" t="str">
        <f>IF([Use_Indicator1]="", "Fill in data", IF([Use_Indicator1]="All", "Improved", IF([Use_Indicator1]="Some", "Basic", IF([Use_Indicator1]="No use", "No Service"))))</f>
        <v>Improved</v>
      </c>
      <c r="Y795" s="134" t="s">
        <v>1601</v>
      </c>
      <c r="Z795" s="134" t="str">
        <f>IF(S795="No data", "No Data", IF([Reliability_Indicator2]="Yes","No Service", IF(S795="Routine", "Improved", IF(S795="Unreliable", "Basic", IF(S795="No O&amp;M", "No service")))))</f>
        <v>Basic</v>
      </c>
      <c r="AA795" s="133" t="str">
        <f>IF([EnvPro_Indicator1]="", "Fill in data", IF([EnvPro_Indicator1]="Significant pollution", "No service", IF(AND([EnvPro_Indicator1]="Not polluting groundwater &amp; not untreated in river", [EnvPro_Indicator2]="No"),"Basic", IF([EnvPro_Indicator2]="Yes", "Improved"))))</f>
        <v>Basic</v>
      </c>
      <c r="AB795" s="134" t="str">
        <f t="shared" si="12"/>
        <v>Basic</v>
      </c>
      <c r="AC795" s="134" t="str">
        <f>IF(OR(San[[#This Row],[Access_SL1]]="No data",San[[#This Row],[Use_SL1]]="No data",San[[#This Row],[Reliability_SL1]]="No data",San[[#This Row],[EnvPro_SL1]]="No data"),"Incomplete", "Complete")</f>
        <v>Complete</v>
      </c>
      <c r="AD795" s="176" t="s">
        <v>1601</v>
      </c>
      <c r="AE795" s="176" t="s">
        <v>1601</v>
      </c>
      <c r="AF795" s="136" t="s">
        <v>1601</v>
      </c>
      <c r="AG795" s="136">
        <v>110.38777243136146</v>
      </c>
      <c r="AH795" s="136" t="s">
        <v>1601</v>
      </c>
      <c r="AW795" s="1">
        <f>IFERROR(VLOOKUP(San[[#This Row],[Access_SL1]],$AS$5:$AT$8,2,FALSE),"Error")</f>
        <v>2</v>
      </c>
      <c r="AX795" s="1">
        <f>IFERROR(VLOOKUP(San[[#This Row],[Use_SL1]],$AS$5:$AT$8,2,FALSE),"Error")</f>
        <v>3</v>
      </c>
      <c r="AY795" s="1" t="str">
        <f>IFERROR(VLOOKUP(San[[#This Row],[Use_SL2]],$AS$5:$AT$8,2,FALSE),"Error")</f>
        <v>Error</v>
      </c>
      <c r="AZ795" s="1">
        <f>IFERROR(VLOOKUP(San[[#This Row],[Reliability_SL1]],$AS$5:$AT$8,2,FALSE),"Error")</f>
        <v>2</v>
      </c>
      <c r="BA795" s="1">
        <f>IFERROR(VLOOKUP(San[[#This Row],[EnvPro_SL1]],$AS$5:$AT$8,2,FALSE),"Error")</f>
        <v>2</v>
      </c>
    </row>
    <row r="796" spans="2:53">
      <c r="B796" s="133" t="s">
        <v>1109</v>
      </c>
      <c r="C796" s="171" t="s">
        <v>1649</v>
      </c>
      <c r="D796" s="171" t="s">
        <v>1609</v>
      </c>
      <c r="E796" s="171" t="s">
        <v>1067</v>
      </c>
      <c r="F796" s="172" t="s">
        <v>1642</v>
      </c>
      <c r="G796" s="173" t="s">
        <v>2004</v>
      </c>
      <c r="H796" s="50" t="s">
        <v>1783</v>
      </c>
      <c r="I796" s="50" t="s">
        <v>18</v>
      </c>
      <c r="J796" s="133" t="s">
        <v>2014</v>
      </c>
      <c r="K796" s="50" t="s">
        <v>2015</v>
      </c>
      <c r="L796" s="50" t="s">
        <v>2016</v>
      </c>
      <c r="M796" s="133" t="s">
        <v>1752</v>
      </c>
      <c r="N796" s="133" t="s">
        <v>1601</v>
      </c>
      <c r="O796" s="133" t="s">
        <v>1601</v>
      </c>
      <c r="P796" s="133" t="s">
        <v>1601</v>
      </c>
      <c r="Q796" s="133" t="s">
        <v>1755</v>
      </c>
      <c r="R796" s="142" t="s">
        <v>1601</v>
      </c>
      <c r="S796" s="174" t="s">
        <v>1801</v>
      </c>
      <c r="T796" s="175" t="s">
        <v>1754</v>
      </c>
      <c r="U796" s="133" t="s">
        <v>1756</v>
      </c>
      <c r="V796" s="133" t="s">
        <v>1754</v>
      </c>
      <c r="W796" s="133" t="str">
        <f>IF([Access_Indicator2]="Yes","No service",IF([Access_Indicator3]="Available", "Improved",IF([Access_Indicator4]="No", "Limited",IF(AND([Access_Indicator4]="yes", [Access_Indicator5]&lt;=[Access_Indicator6]),"Basic","Limited"))))</f>
        <v>Basic</v>
      </c>
      <c r="X796" s="133" t="str">
        <f>IF([Use_Indicator1]="", "Fill in data", IF([Use_Indicator1]="All", "Improved", IF([Use_Indicator1]="Some", "Basic", IF([Use_Indicator1]="No use", "No Service"))))</f>
        <v>Improved</v>
      </c>
      <c r="Y796" s="134" t="s">
        <v>1601</v>
      </c>
      <c r="Z796" s="134" t="str">
        <f>IF(S796="No data", "No Data", IF([Reliability_Indicator2]="Yes","No Service", IF(S796="Routine", "Improved", IF(S796="Unreliable", "Basic", IF(S796="No O&amp;M", "No service")))))</f>
        <v>Basic</v>
      </c>
      <c r="AA796" s="133" t="str">
        <f>IF([EnvPro_Indicator1]="", "Fill in data", IF([EnvPro_Indicator1]="Significant pollution", "No service", IF(AND([EnvPro_Indicator1]="Not polluting groundwater &amp; not untreated in river", [EnvPro_Indicator2]="No"),"Basic", IF([EnvPro_Indicator2]="Yes", "Improved"))))</f>
        <v>Basic</v>
      </c>
      <c r="AB796" s="134" t="str">
        <f t="shared" si="12"/>
        <v>Basic</v>
      </c>
      <c r="AC796" s="134" t="str">
        <f>IF(OR(San[[#This Row],[Access_SL1]]="No data",San[[#This Row],[Use_SL1]]="No data",San[[#This Row],[Reliability_SL1]]="No data",San[[#This Row],[EnvPro_SL1]]="No data"),"Incomplete", "Complete")</f>
        <v>Complete</v>
      </c>
      <c r="AD796" s="176" t="s">
        <v>1601</v>
      </c>
      <c r="AE796" s="176" t="s">
        <v>1601</v>
      </c>
      <c r="AF796" s="136" t="s">
        <v>1601</v>
      </c>
      <c r="AG796" s="136">
        <v>101.18879139541465</v>
      </c>
      <c r="AH796" s="136" t="s">
        <v>1601</v>
      </c>
      <c r="AW796" s="1">
        <f>IFERROR(VLOOKUP(San[[#This Row],[Access_SL1]],$AS$5:$AT$8,2,FALSE),"Error")</f>
        <v>2</v>
      </c>
      <c r="AX796" s="1">
        <f>IFERROR(VLOOKUP(San[[#This Row],[Use_SL1]],$AS$5:$AT$8,2,FALSE),"Error")</f>
        <v>3</v>
      </c>
      <c r="AY796" s="1" t="str">
        <f>IFERROR(VLOOKUP(San[[#This Row],[Use_SL2]],$AS$5:$AT$8,2,FALSE),"Error")</f>
        <v>Error</v>
      </c>
      <c r="AZ796" s="1">
        <f>IFERROR(VLOOKUP(San[[#This Row],[Reliability_SL1]],$AS$5:$AT$8,2,FALSE),"Error")</f>
        <v>2</v>
      </c>
      <c r="BA796" s="1">
        <f>IFERROR(VLOOKUP(San[[#This Row],[EnvPro_SL1]],$AS$5:$AT$8,2,FALSE),"Error")</f>
        <v>2</v>
      </c>
    </row>
    <row r="797" spans="2:53">
      <c r="B797" s="133" t="s">
        <v>1110</v>
      </c>
      <c r="C797" s="171" t="s">
        <v>1649</v>
      </c>
      <c r="D797" s="171" t="s">
        <v>1609</v>
      </c>
      <c r="E797" s="171" t="s">
        <v>1067</v>
      </c>
      <c r="F797" s="172" t="s">
        <v>1642</v>
      </c>
      <c r="G797" s="173" t="s">
        <v>1983</v>
      </c>
      <c r="H797" s="50" t="s">
        <v>1783</v>
      </c>
      <c r="I797" s="50" t="s">
        <v>18</v>
      </c>
      <c r="J797" s="133" t="s">
        <v>1773</v>
      </c>
      <c r="K797" s="50" t="s">
        <v>1754</v>
      </c>
      <c r="L797" s="50" t="s">
        <v>1753</v>
      </c>
      <c r="M797" s="133" t="s">
        <v>1754</v>
      </c>
      <c r="N797" s="133" t="s">
        <v>1601</v>
      </c>
      <c r="O797" s="133" t="s">
        <v>1601</v>
      </c>
      <c r="P797" s="133" t="s">
        <v>1601</v>
      </c>
      <c r="Q797" s="133" t="s">
        <v>1755</v>
      </c>
      <c r="R797" s="142" t="s">
        <v>1601</v>
      </c>
      <c r="S797" s="174" t="s">
        <v>1601</v>
      </c>
      <c r="T797" s="175" t="s">
        <v>1601</v>
      </c>
      <c r="U797" s="133" t="s">
        <v>1756</v>
      </c>
      <c r="V797" s="133" t="s">
        <v>1754</v>
      </c>
      <c r="W797" s="133" t="str">
        <f>IF([Access_Indicator2]="Yes","No service",IF([Access_Indicator3]="Available", "Improved",IF([Access_Indicator4]="No", "Limited",IF(AND([Access_Indicator4]="yes", [Access_Indicator5]&lt;=[Access_Indicator6]),"Basic","Limited"))))</f>
        <v>Limited</v>
      </c>
      <c r="X797" s="133" t="str">
        <f>IF([Use_Indicator1]="", "Fill in data", IF([Use_Indicator1]="All", "Improved", IF([Use_Indicator1]="Some", "Basic", IF([Use_Indicator1]="No use", "No Service"))))</f>
        <v>Improved</v>
      </c>
      <c r="Y797" s="134" t="s">
        <v>1601</v>
      </c>
      <c r="Z797" s="134" t="str">
        <f>IF(S797="No data", "No Data", IF([Reliability_Indicator2]="Yes","No Service", IF(S797="Routine", "Improved", IF(S797="Unreliable", "Basic", IF(S797="No O&amp;M", "No service")))))</f>
        <v>No Data</v>
      </c>
      <c r="AA797" s="133" t="str">
        <f>IF([EnvPro_Indicator1]="", "Fill in data", IF([EnvPro_Indicator1]="Significant pollution", "No service", IF(AND([EnvPro_Indicator1]="Not polluting groundwater &amp; not untreated in river", [EnvPro_Indicator2]="No"),"Basic", IF([EnvPro_Indicator2]="Yes", "Improved"))))</f>
        <v>Basic</v>
      </c>
      <c r="AB797" s="134" t="str">
        <f t="shared" si="12"/>
        <v>Limited</v>
      </c>
      <c r="AC797" s="134" t="str">
        <f>IF(OR(San[[#This Row],[Access_SL1]]="No data",San[[#This Row],[Use_SL1]]="No data",San[[#This Row],[Reliability_SL1]]="No data",San[[#This Row],[EnvPro_SL1]]="No data"),"Incomplete", "Complete")</f>
        <v>Incomplete</v>
      </c>
      <c r="AD797" s="176" t="s">
        <v>1601</v>
      </c>
      <c r="AE797" s="176" t="s">
        <v>1601</v>
      </c>
      <c r="AF797" s="136" t="s">
        <v>1601</v>
      </c>
      <c r="AG797" s="136">
        <v>62.553071044438148</v>
      </c>
      <c r="AH797" s="136" t="s">
        <v>1601</v>
      </c>
      <c r="AW797" s="1">
        <f>IFERROR(VLOOKUP(San[[#This Row],[Access_SL1]],$AS$5:$AT$8,2,FALSE),"Error")</f>
        <v>1</v>
      </c>
      <c r="AX797" s="1">
        <f>IFERROR(VLOOKUP(San[[#This Row],[Use_SL1]],$AS$5:$AT$8,2,FALSE),"Error")</f>
        <v>3</v>
      </c>
      <c r="AY797" s="1" t="str">
        <f>IFERROR(VLOOKUP(San[[#This Row],[Use_SL2]],$AS$5:$AT$8,2,FALSE),"Error")</f>
        <v>Error</v>
      </c>
      <c r="AZ797" s="1" t="str">
        <f>IFERROR(VLOOKUP(San[[#This Row],[Reliability_SL1]],$AS$5:$AT$8,2,FALSE),"Error")</f>
        <v>Error</v>
      </c>
      <c r="BA797" s="1">
        <f>IFERROR(VLOOKUP(San[[#This Row],[EnvPro_SL1]],$AS$5:$AT$8,2,FALSE),"Error")</f>
        <v>2</v>
      </c>
    </row>
    <row r="798" spans="2:53">
      <c r="B798" s="133" t="s">
        <v>1111</v>
      </c>
      <c r="C798" s="171" t="s">
        <v>1649</v>
      </c>
      <c r="D798" s="171" t="s">
        <v>1609</v>
      </c>
      <c r="E798" s="171" t="s">
        <v>1067</v>
      </c>
      <c r="F798" s="172" t="s">
        <v>1642</v>
      </c>
      <c r="G798" s="173" t="s">
        <v>2002</v>
      </c>
      <c r="H798" s="50" t="s">
        <v>1786</v>
      </c>
      <c r="I798" s="50" t="s">
        <v>18</v>
      </c>
      <c r="J798" s="133" t="s">
        <v>1751</v>
      </c>
      <c r="K798" s="50" t="s">
        <v>1752</v>
      </c>
      <c r="L798" s="50" t="s">
        <v>1753</v>
      </c>
      <c r="M798" s="133" t="s">
        <v>1754</v>
      </c>
      <c r="N798" s="133" t="s">
        <v>1601</v>
      </c>
      <c r="O798" s="133" t="s">
        <v>1601</v>
      </c>
      <c r="P798" s="133" t="s">
        <v>1601</v>
      </c>
      <c r="Q798" s="133" t="s">
        <v>1755</v>
      </c>
      <c r="R798" s="142" t="s">
        <v>1601</v>
      </c>
      <c r="S798" s="174" t="s">
        <v>1601</v>
      </c>
      <c r="T798" s="175" t="s">
        <v>1601</v>
      </c>
      <c r="U798" s="133" t="s">
        <v>1756</v>
      </c>
      <c r="V798" s="133" t="s">
        <v>1754</v>
      </c>
      <c r="W798" s="133" t="str">
        <f>IF([Access_Indicator2]="Yes","No service",IF([Access_Indicator3]="Available", "Improved",IF([Access_Indicator4]="No", "Limited",IF(AND([Access_Indicator4]="yes", [Access_Indicator5]&lt;=[Access_Indicator6]),"Basic","Limited"))))</f>
        <v>No service</v>
      </c>
      <c r="X798" s="133" t="str">
        <f>IF([Use_Indicator1]="", "Fill in data", IF([Use_Indicator1]="All", "Improved", IF([Use_Indicator1]="Some", "Basic", IF([Use_Indicator1]="No use", "No Service"))))</f>
        <v>Improved</v>
      </c>
      <c r="Y798" s="134" t="s">
        <v>1601</v>
      </c>
      <c r="Z798" s="134" t="str">
        <f>IF(S798="No data", "No Data", IF([Reliability_Indicator2]="Yes","No Service", IF(S798="Routine", "Improved", IF(S798="Unreliable", "Basic", IF(S798="No O&amp;M", "No service")))))</f>
        <v>No Data</v>
      </c>
      <c r="AA798" s="133" t="str">
        <f>IF([EnvPro_Indicator1]="", "Fill in data", IF([EnvPro_Indicator1]="Significant pollution", "No service", IF(AND([EnvPro_Indicator1]="Not polluting groundwater &amp; not untreated in river", [EnvPro_Indicator2]="No"),"Basic", IF([EnvPro_Indicator2]="Yes", "Improved"))))</f>
        <v>Basic</v>
      </c>
      <c r="AB798" s="134" t="str">
        <f t="shared" si="12"/>
        <v>No Service</v>
      </c>
      <c r="AC798" s="134" t="str">
        <f>IF(OR(San[[#This Row],[Access_SL1]]="No data",San[[#This Row],[Use_SL1]]="No data",San[[#This Row],[Reliability_SL1]]="No data",San[[#This Row],[EnvPro_SL1]]="No data"),"Incomplete", "Complete")</f>
        <v>Incomplete</v>
      </c>
      <c r="AD798" s="176" t="s">
        <v>1601</v>
      </c>
      <c r="AE798" s="176" t="s">
        <v>1601</v>
      </c>
      <c r="AF798" s="136" t="s">
        <v>1601</v>
      </c>
      <c r="AG798" s="136">
        <v>80.951033116331743</v>
      </c>
      <c r="AH798" s="136" t="s">
        <v>1601</v>
      </c>
      <c r="AW798" s="1">
        <f>IFERROR(VLOOKUP(San[[#This Row],[Access_SL1]],$AS$5:$AT$8,2,FALSE),"Error")</f>
        <v>0</v>
      </c>
      <c r="AX798" s="1">
        <f>IFERROR(VLOOKUP(San[[#This Row],[Use_SL1]],$AS$5:$AT$8,2,FALSE),"Error")</f>
        <v>3</v>
      </c>
      <c r="AY798" s="1" t="str">
        <f>IFERROR(VLOOKUP(San[[#This Row],[Use_SL2]],$AS$5:$AT$8,2,FALSE),"Error")</f>
        <v>Error</v>
      </c>
      <c r="AZ798" s="1" t="str">
        <f>IFERROR(VLOOKUP(San[[#This Row],[Reliability_SL1]],$AS$5:$AT$8,2,FALSE),"Error")</f>
        <v>Error</v>
      </c>
      <c r="BA798" s="1">
        <f>IFERROR(VLOOKUP(San[[#This Row],[EnvPro_SL1]],$AS$5:$AT$8,2,FALSE),"Error")</f>
        <v>2</v>
      </c>
    </row>
    <row r="799" spans="2:53">
      <c r="B799" s="133" t="s">
        <v>1112</v>
      </c>
      <c r="C799" s="171" t="s">
        <v>1649</v>
      </c>
      <c r="D799" s="171" t="s">
        <v>1609</v>
      </c>
      <c r="E799" s="171" t="s">
        <v>1067</v>
      </c>
      <c r="F799" s="172" t="s">
        <v>1642</v>
      </c>
      <c r="G799" s="173" t="s">
        <v>1954</v>
      </c>
      <c r="H799" s="50" t="s">
        <v>1783</v>
      </c>
      <c r="I799" s="50" t="s">
        <v>18</v>
      </c>
      <c r="J799" s="133" t="s">
        <v>1779</v>
      </c>
      <c r="K799" s="50" t="s">
        <v>1754</v>
      </c>
      <c r="L799" s="50" t="s">
        <v>1753</v>
      </c>
      <c r="M799" s="133" t="s">
        <v>1754</v>
      </c>
      <c r="N799" s="133" t="s">
        <v>1601</v>
      </c>
      <c r="O799" s="133" t="s">
        <v>1601</v>
      </c>
      <c r="P799" s="133" t="s">
        <v>1601</v>
      </c>
      <c r="Q799" s="133" t="s">
        <v>1765</v>
      </c>
      <c r="R799" s="142" t="s">
        <v>1601</v>
      </c>
      <c r="S799" s="174" t="s">
        <v>1777</v>
      </c>
      <c r="T799" s="175" t="s">
        <v>1754</v>
      </c>
      <c r="U799" s="133" t="s">
        <v>1756</v>
      </c>
      <c r="V799" s="133" t="s">
        <v>1754</v>
      </c>
      <c r="W799" s="133" t="str">
        <f>IF([Access_Indicator2]="Yes","No service",IF([Access_Indicator3]="Available", "Improved",IF([Access_Indicator4]="No", "Limited",IF(AND([Access_Indicator4]="yes", [Access_Indicator5]&lt;=[Access_Indicator6]),"Basic","Limited"))))</f>
        <v>Limited</v>
      </c>
      <c r="X799" s="133" t="str">
        <f>IF([Use_Indicator1]="", "Fill in data", IF([Use_Indicator1]="All", "Improved", IF([Use_Indicator1]="Some", "Basic", IF([Use_Indicator1]="No use", "No Service"))))</f>
        <v>No Service</v>
      </c>
      <c r="Y799" s="134" t="s">
        <v>1601</v>
      </c>
      <c r="Z799" s="134" t="str">
        <f>IF(S799="No data", "No Data", IF([Reliability_Indicator2]="Yes","No Service", IF(S799="Routine", "Improved", IF(S799="Unreliable", "Basic", IF(S799="No O&amp;M", "No service")))))</f>
        <v>No service</v>
      </c>
      <c r="AA799" s="133" t="str">
        <f>IF([EnvPro_Indicator1]="", "Fill in data", IF([EnvPro_Indicator1]="Significant pollution", "No service", IF(AND([EnvPro_Indicator1]="Not polluting groundwater &amp; not untreated in river", [EnvPro_Indicator2]="No"),"Basic", IF([EnvPro_Indicator2]="Yes", "Improved"))))</f>
        <v>Basic</v>
      </c>
      <c r="AB799" s="134" t="str">
        <f t="shared" si="12"/>
        <v>No Service</v>
      </c>
      <c r="AC799" s="134" t="str">
        <f>IF(OR(San[[#This Row],[Access_SL1]]="No data",San[[#This Row],[Use_SL1]]="No data",San[[#This Row],[Reliability_SL1]]="No data",San[[#This Row],[EnvPro_SL1]]="No data"),"Incomplete", "Complete")</f>
        <v>Complete</v>
      </c>
      <c r="AD799" s="176" t="s">
        <v>1601</v>
      </c>
      <c r="AE799" s="176" t="s">
        <v>1601</v>
      </c>
      <c r="AF799" s="136" t="s">
        <v>1601</v>
      </c>
      <c r="AG799" s="136">
        <v>88.31021794508915</v>
      </c>
      <c r="AH799" s="136" t="s">
        <v>1601</v>
      </c>
      <c r="AW799" s="1">
        <f>IFERROR(VLOOKUP(San[[#This Row],[Access_SL1]],$AS$5:$AT$8,2,FALSE),"Error")</f>
        <v>1</v>
      </c>
      <c r="AX799" s="1">
        <f>IFERROR(VLOOKUP(San[[#This Row],[Use_SL1]],$AS$5:$AT$8,2,FALSE),"Error")</f>
        <v>0</v>
      </c>
      <c r="AY799" s="1" t="str">
        <f>IFERROR(VLOOKUP(San[[#This Row],[Use_SL2]],$AS$5:$AT$8,2,FALSE),"Error")</f>
        <v>Error</v>
      </c>
      <c r="AZ799" s="1">
        <f>IFERROR(VLOOKUP(San[[#This Row],[Reliability_SL1]],$AS$5:$AT$8,2,FALSE),"Error")</f>
        <v>0</v>
      </c>
      <c r="BA799" s="1">
        <f>IFERROR(VLOOKUP(San[[#This Row],[EnvPro_SL1]],$AS$5:$AT$8,2,FALSE),"Error")</f>
        <v>2</v>
      </c>
    </row>
    <row r="800" spans="2:53">
      <c r="B800" s="133" t="s">
        <v>1113</v>
      </c>
      <c r="C800" s="171" t="s">
        <v>1649</v>
      </c>
      <c r="D800" s="171" t="s">
        <v>1609</v>
      </c>
      <c r="E800" s="171" t="s">
        <v>1067</v>
      </c>
      <c r="F800" s="172" t="s">
        <v>1642</v>
      </c>
      <c r="G800" s="173" t="s">
        <v>1952</v>
      </c>
      <c r="H800" s="50" t="s">
        <v>1783</v>
      </c>
      <c r="I800" s="50" t="s">
        <v>18</v>
      </c>
      <c r="J800" s="133" t="s">
        <v>1751</v>
      </c>
      <c r="K800" s="50" t="s">
        <v>1752</v>
      </c>
      <c r="L800" s="50" t="s">
        <v>1753</v>
      </c>
      <c r="M800" s="133" t="s">
        <v>1754</v>
      </c>
      <c r="N800" s="133" t="s">
        <v>1601</v>
      </c>
      <c r="O800" s="133" t="s">
        <v>1601</v>
      </c>
      <c r="P800" s="133" t="s">
        <v>1601</v>
      </c>
      <c r="Q800" s="133" t="s">
        <v>1755</v>
      </c>
      <c r="R800" s="142" t="s">
        <v>1601</v>
      </c>
      <c r="S800" s="174" t="s">
        <v>1601</v>
      </c>
      <c r="T800" s="175" t="s">
        <v>1601</v>
      </c>
      <c r="U800" s="133" t="s">
        <v>1756</v>
      </c>
      <c r="V800" s="133" t="s">
        <v>1754</v>
      </c>
      <c r="W800" s="133" t="str">
        <f>IF([Access_Indicator2]="Yes","No service",IF([Access_Indicator3]="Available", "Improved",IF([Access_Indicator4]="No", "Limited",IF(AND([Access_Indicator4]="yes", [Access_Indicator5]&lt;=[Access_Indicator6]),"Basic","Limited"))))</f>
        <v>No service</v>
      </c>
      <c r="X800" s="133" t="str">
        <f>IF([Use_Indicator1]="", "Fill in data", IF([Use_Indicator1]="All", "Improved", IF([Use_Indicator1]="Some", "Basic", IF([Use_Indicator1]="No use", "No Service"))))</f>
        <v>Improved</v>
      </c>
      <c r="Y800" s="134" t="s">
        <v>1601</v>
      </c>
      <c r="Z800" s="134" t="str">
        <f>IF(S800="No data", "No Data", IF([Reliability_Indicator2]="Yes","No Service", IF(S800="Routine", "Improved", IF(S800="Unreliable", "Basic", IF(S800="No O&amp;M", "No service")))))</f>
        <v>No Data</v>
      </c>
      <c r="AA800" s="133" t="str">
        <f>IF([EnvPro_Indicator1]="", "Fill in data", IF([EnvPro_Indicator1]="Significant pollution", "No service", IF(AND([EnvPro_Indicator1]="Not polluting groundwater &amp; not untreated in river", [EnvPro_Indicator2]="No"),"Basic", IF([EnvPro_Indicator2]="Yes", "Improved"))))</f>
        <v>Basic</v>
      </c>
      <c r="AB800" s="134" t="str">
        <f t="shared" si="12"/>
        <v>No Service</v>
      </c>
      <c r="AC800" s="134" t="str">
        <f>IF(OR(San[[#This Row],[Access_SL1]]="No data",San[[#This Row],[Use_SL1]]="No data",San[[#This Row],[Reliability_SL1]]="No data",San[[#This Row],[EnvPro_SL1]]="No data"),"Incomplete", "Complete")</f>
        <v>Incomplete</v>
      </c>
      <c r="AD800" s="176" t="s">
        <v>1601</v>
      </c>
      <c r="AE800" s="176" t="s">
        <v>1601</v>
      </c>
      <c r="AF800" s="136" t="s">
        <v>1601</v>
      </c>
      <c r="AG800" s="136">
        <v>49.674497594112651</v>
      </c>
      <c r="AH800" s="136" t="s">
        <v>1601</v>
      </c>
      <c r="AW800" s="1">
        <f>IFERROR(VLOOKUP(San[[#This Row],[Access_SL1]],$AS$5:$AT$8,2,FALSE),"Error")</f>
        <v>0</v>
      </c>
      <c r="AX800" s="1">
        <f>IFERROR(VLOOKUP(San[[#This Row],[Use_SL1]],$AS$5:$AT$8,2,FALSE),"Error")</f>
        <v>3</v>
      </c>
      <c r="AY800" s="1" t="str">
        <f>IFERROR(VLOOKUP(San[[#This Row],[Use_SL2]],$AS$5:$AT$8,2,FALSE),"Error")</f>
        <v>Error</v>
      </c>
      <c r="AZ800" s="1" t="str">
        <f>IFERROR(VLOOKUP(San[[#This Row],[Reliability_SL1]],$AS$5:$AT$8,2,FALSE),"Error")</f>
        <v>Error</v>
      </c>
      <c r="BA800" s="1">
        <f>IFERROR(VLOOKUP(San[[#This Row],[EnvPro_SL1]],$AS$5:$AT$8,2,FALSE),"Error")</f>
        <v>2</v>
      </c>
    </row>
    <row r="801" spans="2:53">
      <c r="B801" s="133" t="s">
        <v>1114</v>
      </c>
      <c r="C801" s="171" t="s">
        <v>1649</v>
      </c>
      <c r="D801" s="171" t="s">
        <v>1609</v>
      </c>
      <c r="E801" s="171" t="s">
        <v>1067</v>
      </c>
      <c r="F801" s="172" t="s">
        <v>1642</v>
      </c>
      <c r="G801" s="173" t="s">
        <v>1950</v>
      </c>
      <c r="H801" s="50" t="s">
        <v>1783</v>
      </c>
      <c r="I801" s="50" t="s">
        <v>18</v>
      </c>
      <c r="J801" s="133" t="s">
        <v>1751</v>
      </c>
      <c r="K801" s="50" t="s">
        <v>1752</v>
      </c>
      <c r="L801" s="50" t="s">
        <v>1753</v>
      </c>
      <c r="M801" s="133" t="s">
        <v>1754</v>
      </c>
      <c r="N801" s="133" t="s">
        <v>1601</v>
      </c>
      <c r="O801" s="133" t="s">
        <v>1601</v>
      </c>
      <c r="P801" s="133" t="s">
        <v>1601</v>
      </c>
      <c r="Q801" s="133" t="s">
        <v>1755</v>
      </c>
      <c r="R801" s="142" t="s">
        <v>1601</v>
      </c>
      <c r="S801" s="174" t="s">
        <v>1601</v>
      </c>
      <c r="T801" s="175" t="s">
        <v>1601</v>
      </c>
      <c r="U801" s="133" t="s">
        <v>1756</v>
      </c>
      <c r="V801" s="133" t="s">
        <v>1754</v>
      </c>
      <c r="W801" s="133" t="str">
        <f>IF([Access_Indicator2]="Yes","No service",IF([Access_Indicator3]="Available", "Improved",IF([Access_Indicator4]="No", "Limited",IF(AND([Access_Indicator4]="yes", [Access_Indicator5]&lt;=[Access_Indicator6]),"Basic","Limited"))))</f>
        <v>No service</v>
      </c>
      <c r="X801" s="133" t="str">
        <f>IF([Use_Indicator1]="", "Fill in data", IF([Use_Indicator1]="All", "Improved", IF([Use_Indicator1]="Some", "Basic", IF([Use_Indicator1]="No use", "No Service"))))</f>
        <v>Improved</v>
      </c>
      <c r="Y801" s="134" t="s">
        <v>1601</v>
      </c>
      <c r="Z801" s="134" t="str">
        <f>IF(S801="No data", "No Data", IF([Reliability_Indicator2]="Yes","No Service", IF(S801="Routine", "Improved", IF(S801="Unreliable", "Basic", IF(S801="No O&amp;M", "No service")))))</f>
        <v>No Data</v>
      </c>
      <c r="AA801" s="133" t="str">
        <f>IF([EnvPro_Indicator1]="", "Fill in data", IF([EnvPro_Indicator1]="Significant pollution", "No service", IF(AND([EnvPro_Indicator1]="Not polluting groundwater &amp; not untreated in river", [EnvPro_Indicator2]="No"),"Basic", IF([EnvPro_Indicator2]="Yes", "Improved"))))</f>
        <v>Basic</v>
      </c>
      <c r="AB801" s="134" t="str">
        <f t="shared" si="12"/>
        <v>No Service</v>
      </c>
      <c r="AC801" s="134" t="str">
        <f>IF(OR(San[[#This Row],[Access_SL1]]="No data",San[[#This Row],[Use_SL1]]="No data",San[[#This Row],[Reliability_SL1]]="No data",San[[#This Row],[EnvPro_SL1]]="No data"),"Incomplete", "Complete")</f>
        <v>Incomplete</v>
      </c>
      <c r="AD801" s="176" t="s">
        <v>1601</v>
      </c>
      <c r="AE801" s="176" t="s">
        <v>1601</v>
      </c>
      <c r="AF801" s="136" t="s">
        <v>1601</v>
      </c>
      <c r="AG801" s="136">
        <v>183.97962071893573</v>
      </c>
      <c r="AH801" s="136" t="s">
        <v>1601</v>
      </c>
      <c r="AW801" s="1">
        <f>IFERROR(VLOOKUP(San[[#This Row],[Access_SL1]],$AS$5:$AT$8,2,FALSE),"Error")</f>
        <v>0</v>
      </c>
      <c r="AX801" s="1">
        <f>IFERROR(VLOOKUP(San[[#This Row],[Use_SL1]],$AS$5:$AT$8,2,FALSE),"Error")</f>
        <v>3</v>
      </c>
      <c r="AY801" s="1" t="str">
        <f>IFERROR(VLOOKUP(San[[#This Row],[Use_SL2]],$AS$5:$AT$8,2,FALSE),"Error")</f>
        <v>Error</v>
      </c>
      <c r="AZ801" s="1" t="str">
        <f>IFERROR(VLOOKUP(San[[#This Row],[Reliability_SL1]],$AS$5:$AT$8,2,FALSE),"Error")</f>
        <v>Error</v>
      </c>
      <c r="BA801" s="1">
        <f>IFERROR(VLOOKUP(San[[#This Row],[EnvPro_SL1]],$AS$5:$AT$8,2,FALSE),"Error")</f>
        <v>2</v>
      </c>
    </row>
    <row r="802" spans="2:53">
      <c r="B802" s="133" t="s">
        <v>1115</v>
      </c>
      <c r="C802" s="171" t="s">
        <v>1649</v>
      </c>
      <c r="D802" s="171" t="s">
        <v>1609</v>
      </c>
      <c r="E802" s="171" t="s">
        <v>1067</v>
      </c>
      <c r="F802" s="172" t="s">
        <v>1642</v>
      </c>
      <c r="G802" s="173" t="s">
        <v>1951</v>
      </c>
      <c r="H802" s="50" t="s">
        <v>1783</v>
      </c>
      <c r="I802" s="50" t="s">
        <v>18</v>
      </c>
      <c r="J802" s="133" t="s">
        <v>1751</v>
      </c>
      <c r="K802" s="50" t="s">
        <v>1752</v>
      </c>
      <c r="L802" s="50" t="s">
        <v>1753</v>
      </c>
      <c r="M802" s="133" t="s">
        <v>1754</v>
      </c>
      <c r="N802" s="133" t="s">
        <v>1601</v>
      </c>
      <c r="O802" s="133" t="s">
        <v>1601</v>
      </c>
      <c r="P802" s="133" t="s">
        <v>1601</v>
      </c>
      <c r="Q802" s="133" t="s">
        <v>1755</v>
      </c>
      <c r="R802" s="142" t="s">
        <v>1601</v>
      </c>
      <c r="S802" s="174" t="s">
        <v>1601</v>
      </c>
      <c r="T802" s="175" t="s">
        <v>1601</v>
      </c>
      <c r="U802" s="133" t="s">
        <v>1756</v>
      </c>
      <c r="V802" s="133" t="s">
        <v>1754</v>
      </c>
      <c r="W802" s="133" t="str">
        <f>IF([Access_Indicator2]="Yes","No service",IF([Access_Indicator3]="Available", "Improved",IF([Access_Indicator4]="No", "Limited",IF(AND([Access_Indicator4]="yes", [Access_Indicator5]&lt;=[Access_Indicator6]),"Basic","Limited"))))</f>
        <v>No service</v>
      </c>
      <c r="X802" s="133" t="str">
        <f>IF([Use_Indicator1]="", "Fill in data", IF([Use_Indicator1]="All", "Improved", IF([Use_Indicator1]="Some", "Basic", IF([Use_Indicator1]="No use", "No Service"))))</f>
        <v>Improved</v>
      </c>
      <c r="Y802" s="134" t="s">
        <v>1601</v>
      </c>
      <c r="Z802" s="134" t="str">
        <f>IF(S802="No data", "No Data", IF([Reliability_Indicator2]="Yes","No Service", IF(S802="Routine", "Improved", IF(S802="Unreliable", "Basic", IF(S802="No O&amp;M", "No service")))))</f>
        <v>No Data</v>
      </c>
      <c r="AA802" s="133" t="str">
        <f>IF([EnvPro_Indicator1]="", "Fill in data", IF([EnvPro_Indicator1]="Significant pollution", "No service", IF(AND([EnvPro_Indicator1]="Not polluting groundwater &amp; not untreated in river", [EnvPro_Indicator2]="No"),"Basic", IF([EnvPro_Indicator2]="Yes", "Improved"))))</f>
        <v>Basic</v>
      </c>
      <c r="AB802" s="134" t="str">
        <f t="shared" si="12"/>
        <v>No Service</v>
      </c>
      <c r="AC802" s="134" t="str">
        <f>IF(OR(San[[#This Row],[Access_SL1]]="No data",San[[#This Row],[Use_SL1]]="No data",San[[#This Row],[Reliability_SL1]]="No data",San[[#This Row],[EnvPro_SL1]]="No data"),"Incomplete", "Complete")</f>
        <v>Incomplete</v>
      </c>
      <c r="AD802" s="176" t="s">
        <v>1601</v>
      </c>
      <c r="AE802" s="176" t="s">
        <v>1601</v>
      </c>
      <c r="AF802" s="136" t="s">
        <v>1601</v>
      </c>
      <c r="AG802" s="136">
        <v>130.62553071044439</v>
      </c>
      <c r="AH802" s="136" t="s">
        <v>1601</v>
      </c>
      <c r="AW802" s="1">
        <f>IFERROR(VLOOKUP(San[[#This Row],[Access_SL1]],$AS$5:$AT$8,2,FALSE),"Error")</f>
        <v>0</v>
      </c>
      <c r="AX802" s="1">
        <f>IFERROR(VLOOKUP(San[[#This Row],[Use_SL1]],$AS$5:$AT$8,2,FALSE),"Error")</f>
        <v>3</v>
      </c>
      <c r="AY802" s="1" t="str">
        <f>IFERROR(VLOOKUP(San[[#This Row],[Use_SL2]],$AS$5:$AT$8,2,FALSE),"Error")</f>
        <v>Error</v>
      </c>
      <c r="AZ802" s="1" t="str">
        <f>IFERROR(VLOOKUP(San[[#This Row],[Reliability_SL1]],$AS$5:$AT$8,2,FALSE),"Error")</f>
        <v>Error</v>
      </c>
      <c r="BA802" s="1">
        <f>IFERROR(VLOOKUP(San[[#This Row],[EnvPro_SL1]],$AS$5:$AT$8,2,FALSE),"Error")</f>
        <v>2</v>
      </c>
    </row>
    <row r="803" spans="2:53">
      <c r="B803" s="133" t="s">
        <v>1068</v>
      </c>
      <c r="C803" s="171" t="s">
        <v>1649</v>
      </c>
      <c r="D803" s="171" t="s">
        <v>1609</v>
      </c>
      <c r="E803" s="171" t="s">
        <v>1067</v>
      </c>
      <c r="F803" s="172" t="s">
        <v>1642</v>
      </c>
      <c r="G803" s="173" t="s">
        <v>1947</v>
      </c>
      <c r="H803" s="50" t="s">
        <v>1783</v>
      </c>
      <c r="I803" s="50" t="s">
        <v>18</v>
      </c>
      <c r="J803" s="133" t="s">
        <v>1779</v>
      </c>
      <c r="K803" s="50" t="s">
        <v>1754</v>
      </c>
      <c r="L803" s="50" t="s">
        <v>1753</v>
      </c>
      <c r="M803" s="133" t="s">
        <v>1754</v>
      </c>
      <c r="N803" s="133" t="s">
        <v>1601</v>
      </c>
      <c r="O803" s="133" t="s">
        <v>1601</v>
      </c>
      <c r="P803" s="133" t="s">
        <v>1601</v>
      </c>
      <c r="Q803" s="133" t="s">
        <v>1755</v>
      </c>
      <c r="R803" s="142" t="s">
        <v>1601</v>
      </c>
      <c r="S803" s="174" t="s">
        <v>1601</v>
      </c>
      <c r="T803" s="175" t="s">
        <v>1754</v>
      </c>
      <c r="U803" s="133" t="s">
        <v>1756</v>
      </c>
      <c r="V803" s="133" t="s">
        <v>1754</v>
      </c>
      <c r="W803" s="133" t="str">
        <f>IF([Access_Indicator2]="Yes","No service",IF([Access_Indicator3]="Available", "Improved",IF([Access_Indicator4]="No", "Limited",IF(AND([Access_Indicator4]="yes", [Access_Indicator5]&lt;=[Access_Indicator6]),"Basic","Limited"))))</f>
        <v>Limited</v>
      </c>
      <c r="X803" s="133" t="str">
        <f>IF([Use_Indicator1]="", "Fill in data", IF([Use_Indicator1]="All", "Improved", IF([Use_Indicator1]="Some", "Basic", IF([Use_Indicator1]="No use", "No Service"))))</f>
        <v>Improved</v>
      </c>
      <c r="Y803" s="134" t="s">
        <v>1601</v>
      </c>
      <c r="Z803" s="134" t="str">
        <f>IF(S803="No data", "No Data", IF([Reliability_Indicator2]="Yes","No Service", IF(S803="Routine", "Improved", IF(S803="Unreliable", "Basic", IF(S803="No O&amp;M", "No service")))))</f>
        <v>No Data</v>
      </c>
      <c r="AA803" s="133" t="str">
        <f>IF([EnvPro_Indicator1]="", "Fill in data", IF([EnvPro_Indicator1]="Significant pollution", "No service", IF(AND([EnvPro_Indicator1]="Not polluting groundwater &amp; not untreated in river", [EnvPro_Indicator2]="No"),"Basic", IF([EnvPro_Indicator2]="Yes", "Improved"))))</f>
        <v>Basic</v>
      </c>
      <c r="AB803" s="134" t="str">
        <f t="shared" si="12"/>
        <v>Limited</v>
      </c>
      <c r="AC803" s="134" t="str">
        <f>IF(OR(San[[#This Row],[Access_SL1]]="No data",San[[#This Row],[Use_SL1]]="No data",San[[#This Row],[Reliability_SL1]]="No data",San[[#This Row],[EnvPro_SL1]]="No data"),"Incomplete", "Complete")</f>
        <v>Incomplete</v>
      </c>
      <c r="AD803" s="176" t="s">
        <v>1601</v>
      </c>
      <c r="AE803" s="176" t="s">
        <v>1601</v>
      </c>
      <c r="AF803" s="136" t="s">
        <v>1601</v>
      </c>
      <c r="AG803" s="136">
        <v>106.09491461458626</v>
      </c>
      <c r="AH803" s="136" t="s">
        <v>1601</v>
      </c>
      <c r="AW803" s="1">
        <f>IFERROR(VLOOKUP(San[[#This Row],[Access_SL1]],$AS$5:$AT$8,2,FALSE),"Error")</f>
        <v>1</v>
      </c>
      <c r="AX803" s="1">
        <f>IFERROR(VLOOKUP(San[[#This Row],[Use_SL1]],$AS$5:$AT$8,2,FALSE),"Error")</f>
        <v>3</v>
      </c>
      <c r="AY803" s="1" t="str">
        <f>IFERROR(VLOOKUP(San[[#This Row],[Use_SL2]],$AS$5:$AT$8,2,FALSE),"Error")</f>
        <v>Error</v>
      </c>
      <c r="AZ803" s="1" t="str">
        <f>IFERROR(VLOOKUP(San[[#This Row],[Reliability_SL1]],$AS$5:$AT$8,2,FALSE),"Error")</f>
        <v>Error</v>
      </c>
      <c r="BA803" s="1">
        <f>IFERROR(VLOOKUP(San[[#This Row],[EnvPro_SL1]],$AS$5:$AT$8,2,FALSE),"Error")</f>
        <v>2</v>
      </c>
    </row>
    <row r="804" spans="2:53">
      <c r="B804" s="133" t="s">
        <v>1116</v>
      </c>
      <c r="C804" s="171" t="s">
        <v>1649</v>
      </c>
      <c r="D804" s="171" t="s">
        <v>1609</v>
      </c>
      <c r="E804" s="171" t="s">
        <v>1067</v>
      </c>
      <c r="F804" s="172" t="s">
        <v>1642</v>
      </c>
      <c r="G804" s="173" t="s">
        <v>1962</v>
      </c>
      <c r="H804" s="50" t="s">
        <v>1783</v>
      </c>
      <c r="I804" s="50" t="s">
        <v>18</v>
      </c>
      <c r="J804" s="133" t="s">
        <v>1773</v>
      </c>
      <c r="K804" s="50" t="s">
        <v>1754</v>
      </c>
      <c r="L804" s="50" t="s">
        <v>1753</v>
      </c>
      <c r="M804" s="133" t="s">
        <v>1754</v>
      </c>
      <c r="N804" s="133" t="s">
        <v>1601</v>
      </c>
      <c r="O804" s="133" t="s">
        <v>1601</v>
      </c>
      <c r="P804" s="133" t="s">
        <v>1601</v>
      </c>
      <c r="Q804" s="133" t="s">
        <v>1755</v>
      </c>
      <c r="R804" s="142" t="s">
        <v>1601</v>
      </c>
      <c r="S804" s="174" t="s">
        <v>1601</v>
      </c>
      <c r="T804" s="175" t="s">
        <v>1601</v>
      </c>
      <c r="U804" s="133" t="s">
        <v>1756</v>
      </c>
      <c r="V804" s="133" t="s">
        <v>1754</v>
      </c>
      <c r="W804" s="133" t="str">
        <f>IF([Access_Indicator2]="Yes","No service",IF([Access_Indicator3]="Available", "Improved",IF([Access_Indicator4]="No", "Limited",IF(AND([Access_Indicator4]="yes", [Access_Indicator5]&lt;=[Access_Indicator6]),"Basic","Limited"))))</f>
        <v>Limited</v>
      </c>
      <c r="X804" s="133" t="str">
        <f>IF([Use_Indicator1]="", "Fill in data", IF([Use_Indicator1]="All", "Improved", IF([Use_Indicator1]="Some", "Basic", IF([Use_Indicator1]="No use", "No Service"))))</f>
        <v>Improved</v>
      </c>
      <c r="Y804" s="134" t="s">
        <v>1601</v>
      </c>
      <c r="Z804" s="134" t="str">
        <f>IF(S804="No data", "No Data", IF([Reliability_Indicator2]="Yes","No Service", IF(S804="Routine", "Improved", IF(S804="Unreliable", "Basic", IF(S804="No O&amp;M", "No service")))))</f>
        <v>No Data</v>
      </c>
      <c r="AA804" s="133" t="str">
        <f>IF([EnvPro_Indicator1]="", "Fill in data", IF([EnvPro_Indicator1]="Significant pollution", "No service", IF(AND([EnvPro_Indicator1]="Not polluting groundwater &amp; not untreated in river", [EnvPro_Indicator2]="No"),"Basic", IF([EnvPro_Indicator2]="Yes", "Improved"))))</f>
        <v>Basic</v>
      </c>
      <c r="AB804" s="134" t="str">
        <f t="shared" si="12"/>
        <v>Limited</v>
      </c>
      <c r="AC804" s="134" t="str">
        <f>IF(OR(San[[#This Row],[Access_SL1]]="No data",San[[#This Row],[Use_SL1]]="No data",San[[#This Row],[Reliability_SL1]]="No data",San[[#This Row],[EnvPro_SL1]]="No data"),"Incomplete", "Complete")</f>
        <v>Incomplete</v>
      </c>
      <c r="AD804" s="176" t="s">
        <v>1601</v>
      </c>
      <c r="AE804" s="176" t="s">
        <v>1601</v>
      </c>
      <c r="AF804" s="136" t="s">
        <v>1601</v>
      </c>
      <c r="AG804" s="136">
        <v>43.787149731106702</v>
      </c>
      <c r="AH804" s="136" t="s">
        <v>1601</v>
      </c>
      <c r="AW804" s="1">
        <f>IFERROR(VLOOKUP(San[[#This Row],[Access_SL1]],$AS$5:$AT$8,2,FALSE),"Error")</f>
        <v>1</v>
      </c>
      <c r="AX804" s="1">
        <f>IFERROR(VLOOKUP(San[[#This Row],[Use_SL1]],$AS$5:$AT$8,2,FALSE),"Error")</f>
        <v>3</v>
      </c>
      <c r="AY804" s="1" t="str">
        <f>IFERROR(VLOOKUP(San[[#This Row],[Use_SL2]],$AS$5:$AT$8,2,FALSE),"Error")</f>
        <v>Error</v>
      </c>
      <c r="AZ804" s="1" t="str">
        <f>IFERROR(VLOOKUP(San[[#This Row],[Reliability_SL1]],$AS$5:$AT$8,2,FALSE),"Error")</f>
        <v>Error</v>
      </c>
      <c r="BA804" s="1">
        <f>IFERROR(VLOOKUP(San[[#This Row],[EnvPro_SL1]],$AS$5:$AT$8,2,FALSE),"Error")</f>
        <v>2</v>
      </c>
    </row>
    <row r="805" spans="2:53">
      <c r="B805" s="133" t="s">
        <v>1117</v>
      </c>
      <c r="C805" s="171" t="s">
        <v>1649</v>
      </c>
      <c r="D805" s="171" t="s">
        <v>1609</v>
      </c>
      <c r="E805" s="171" t="s">
        <v>1067</v>
      </c>
      <c r="F805" s="172" t="s">
        <v>1642</v>
      </c>
      <c r="G805" s="173" t="s">
        <v>1953</v>
      </c>
      <c r="H805" s="50" t="s">
        <v>1783</v>
      </c>
      <c r="I805" s="50" t="s">
        <v>18</v>
      </c>
      <c r="J805" s="133" t="s">
        <v>1773</v>
      </c>
      <c r="K805" s="50" t="s">
        <v>1754</v>
      </c>
      <c r="L805" s="50" t="s">
        <v>1753</v>
      </c>
      <c r="M805" s="133" t="s">
        <v>1754</v>
      </c>
      <c r="N805" s="133" t="s">
        <v>1601</v>
      </c>
      <c r="O805" s="133" t="s">
        <v>1601</v>
      </c>
      <c r="P805" s="133" t="s">
        <v>1601</v>
      </c>
      <c r="Q805" s="133" t="s">
        <v>1755</v>
      </c>
      <c r="R805" s="142" t="s">
        <v>1601</v>
      </c>
      <c r="S805" s="174" t="s">
        <v>1601</v>
      </c>
      <c r="T805" s="175" t="s">
        <v>1601</v>
      </c>
      <c r="U805" s="133" t="s">
        <v>1756</v>
      </c>
      <c r="V805" s="133" t="s">
        <v>1754</v>
      </c>
      <c r="W805" s="133" t="str">
        <f>IF([Access_Indicator2]="Yes","No service",IF([Access_Indicator3]="Available", "Improved",IF([Access_Indicator4]="No", "Limited",IF(AND([Access_Indicator4]="yes", [Access_Indicator5]&lt;=[Access_Indicator6]),"Basic","Limited"))))</f>
        <v>Limited</v>
      </c>
      <c r="X805" s="133" t="str">
        <f>IF([Use_Indicator1]="", "Fill in data", IF([Use_Indicator1]="All", "Improved", IF([Use_Indicator1]="Some", "Basic", IF([Use_Indicator1]="No use", "No Service"))))</f>
        <v>Improved</v>
      </c>
      <c r="Y805" s="134" t="s">
        <v>1601</v>
      </c>
      <c r="Z805" s="134" t="str">
        <f>IF(S805="No data", "No Data", IF([Reliability_Indicator2]="Yes","No Service", IF(S805="Routine", "Improved", IF(S805="Unreliable", "Basic", IF(S805="No O&amp;M", "No service")))))</f>
        <v>No Data</v>
      </c>
      <c r="AA805" s="133" t="str">
        <f>IF([EnvPro_Indicator1]="", "Fill in data", IF([EnvPro_Indicator1]="Significant pollution", "No service", IF(AND([EnvPro_Indicator1]="Not polluting groundwater &amp; not untreated in river", [EnvPro_Indicator2]="No"),"Basic", IF([EnvPro_Indicator2]="Yes", "Improved"))))</f>
        <v>Basic</v>
      </c>
      <c r="AB805" s="134" t="str">
        <f t="shared" si="12"/>
        <v>Limited</v>
      </c>
      <c r="AC805" s="134" t="str">
        <f>IF(OR(San[[#This Row],[Access_SL1]]="No data",San[[#This Row],[Use_SL1]]="No data",San[[#This Row],[Reliability_SL1]]="No data",San[[#This Row],[EnvPro_SL1]]="No data"),"Incomplete", "Complete")</f>
        <v>Incomplete</v>
      </c>
      <c r="AD805" s="176" t="s">
        <v>1601</v>
      </c>
      <c r="AE805" s="176" t="s">
        <v>1601</v>
      </c>
      <c r="AF805" s="136" t="s">
        <v>1601</v>
      </c>
      <c r="AG805" s="136">
        <v>110.38777243136146</v>
      </c>
      <c r="AH805" s="136" t="s">
        <v>1601</v>
      </c>
      <c r="AW805" s="1">
        <f>IFERROR(VLOOKUP(San[[#This Row],[Access_SL1]],$AS$5:$AT$8,2,FALSE),"Error")</f>
        <v>1</v>
      </c>
      <c r="AX805" s="1">
        <f>IFERROR(VLOOKUP(San[[#This Row],[Use_SL1]],$AS$5:$AT$8,2,FALSE),"Error")</f>
        <v>3</v>
      </c>
      <c r="AY805" s="1" t="str">
        <f>IFERROR(VLOOKUP(San[[#This Row],[Use_SL2]],$AS$5:$AT$8,2,FALSE),"Error")</f>
        <v>Error</v>
      </c>
      <c r="AZ805" s="1" t="str">
        <f>IFERROR(VLOOKUP(San[[#This Row],[Reliability_SL1]],$AS$5:$AT$8,2,FALSE),"Error")</f>
        <v>Error</v>
      </c>
      <c r="BA805" s="1">
        <f>IFERROR(VLOOKUP(San[[#This Row],[EnvPro_SL1]],$AS$5:$AT$8,2,FALSE),"Error")</f>
        <v>2</v>
      </c>
    </row>
    <row r="806" spans="2:53">
      <c r="B806" s="133" t="s">
        <v>1118</v>
      </c>
      <c r="C806" s="171" t="s">
        <v>1649</v>
      </c>
      <c r="D806" s="171" t="s">
        <v>1609</v>
      </c>
      <c r="E806" s="171" t="s">
        <v>1067</v>
      </c>
      <c r="F806" s="172" t="s">
        <v>1642</v>
      </c>
      <c r="G806" s="173" t="s">
        <v>2011</v>
      </c>
      <c r="H806" s="50" t="s">
        <v>1783</v>
      </c>
      <c r="I806" s="50" t="s">
        <v>18</v>
      </c>
      <c r="J806" s="133" t="s">
        <v>1779</v>
      </c>
      <c r="K806" s="50" t="s">
        <v>1754</v>
      </c>
      <c r="L806" s="50" t="s">
        <v>1753</v>
      </c>
      <c r="M806" s="133" t="s">
        <v>1754</v>
      </c>
      <c r="N806" s="133" t="s">
        <v>1601</v>
      </c>
      <c r="O806" s="133" t="s">
        <v>1601</v>
      </c>
      <c r="P806" s="133" t="s">
        <v>1601</v>
      </c>
      <c r="Q806" s="133" t="s">
        <v>1755</v>
      </c>
      <c r="R806" s="142" t="s">
        <v>1601</v>
      </c>
      <c r="S806" s="174" t="s">
        <v>1601</v>
      </c>
      <c r="T806" s="175" t="s">
        <v>1754</v>
      </c>
      <c r="U806" s="133" t="s">
        <v>1756</v>
      </c>
      <c r="V806" s="133" t="s">
        <v>1754</v>
      </c>
      <c r="W806" s="133" t="str">
        <f>IF([Access_Indicator2]="Yes","No service",IF([Access_Indicator3]="Available", "Improved",IF([Access_Indicator4]="No", "Limited",IF(AND([Access_Indicator4]="yes", [Access_Indicator5]&lt;=[Access_Indicator6]),"Basic","Limited"))))</f>
        <v>Limited</v>
      </c>
      <c r="X806" s="133" t="str">
        <f>IF([Use_Indicator1]="", "Fill in data", IF([Use_Indicator1]="All", "Improved", IF([Use_Indicator1]="Some", "Basic", IF([Use_Indicator1]="No use", "No Service"))))</f>
        <v>Improved</v>
      </c>
      <c r="Y806" s="134" t="s">
        <v>1601</v>
      </c>
      <c r="Z806" s="134" t="str">
        <f>IF(S806="No data", "No Data", IF([Reliability_Indicator2]="Yes","No Service", IF(S806="Routine", "Improved", IF(S806="Unreliable", "Basic", IF(S806="No O&amp;M", "No service")))))</f>
        <v>No Data</v>
      </c>
      <c r="AA806" s="133" t="str">
        <f>IF([EnvPro_Indicator1]="", "Fill in data", IF([EnvPro_Indicator1]="Significant pollution", "No service", IF(AND([EnvPro_Indicator1]="Not polluting groundwater &amp; not untreated in river", [EnvPro_Indicator2]="No"),"Basic", IF([EnvPro_Indicator2]="Yes", "Improved"))))</f>
        <v>Basic</v>
      </c>
      <c r="AB806" s="134" t="str">
        <f t="shared" si="12"/>
        <v>Limited</v>
      </c>
      <c r="AC806" s="134" t="str">
        <f>IF(OR(San[[#This Row],[Access_SL1]]="No data",San[[#This Row],[Use_SL1]]="No data",San[[#This Row],[Reliability_SL1]]="No data",San[[#This Row],[EnvPro_SL1]]="No data"),"Incomplete", "Complete")</f>
        <v>Incomplete</v>
      </c>
      <c r="AD806" s="176" t="s">
        <v>1601</v>
      </c>
      <c r="AE806" s="176" t="s">
        <v>1601</v>
      </c>
      <c r="AF806" s="136" t="s">
        <v>1601</v>
      </c>
      <c r="AG806" s="136">
        <v>57.033682422870086</v>
      </c>
      <c r="AH806" s="136" t="s">
        <v>1601</v>
      </c>
      <c r="AW806" s="1">
        <f>IFERROR(VLOOKUP(San[[#This Row],[Access_SL1]],$AS$5:$AT$8,2,FALSE),"Error")</f>
        <v>1</v>
      </c>
      <c r="AX806" s="1">
        <f>IFERROR(VLOOKUP(San[[#This Row],[Use_SL1]],$AS$5:$AT$8,2,FALSE),"Error")</f>
        <v>3</v>
      </c>
      <c r="AY806" s="1" t="str">
        <f>IFERROR(VLOOKUP(San[[#This Row],[Use_SL2]],$AS$5:$AT$8,2,FALSE),"Error")</f>
        <v>Error</v>
      </c>
      <c r="AZ806" s="1" t="str">
        <f>IFERROR(VLOOKUP(San[[#This Row],[Reliability_SL1]],$AS$5:$AT$8,2,FALSE),"Error")</f>
        <v>Error</v>
      </c>
      <c r="BA806" s="1">
        <f>IFERROR(VLOOKUP(San[[#This Row],[EnvPro_SL1]],$AS$5:$AT$8,2,FALSE),"Error")</f>
        <v>2</v>
      </c>
    </row>
    <row r="807" spans="2:53">
      <c r="B807" s="133" t="s">
        <v>1119</v>
      </c>
      <c r="C807" s="171" t="s">
        <v>1649</v>
      </c>
      <c r="D807" s="171" t="s">
        <v>1609</v>
      </c>
      <c r="E807" s="171" t="s">
        <v>1067</v>
      </c>
      <c r="F807" s="172" t="s">
        <v>1642</v>
      </c>
      <c r="G807" s="173" t="s">
        <v>1961</v>
      </c>
      <c r="H807" s="50" t="s">
        <v>1783</v>
      </c>
      <c r="I807" s="50" t="s">
        <v>18</v>
      </c>
      <c r="J807" s="133" t="s">
        <v>1779</v>
      </c>
      <c r="K807" s="50" t="s">
        <v>1754</v>
      </c>
      <c r="L807" s="50" t="s">
        <v>1753</v>
      </c>
      <c r="M807" s="133" t="s">
        <v>1754</v>
      </c>
      <c r="N807" s="133" t="s">
        <v>1601</v>
      </c>
      <c r="O807" s="133" t="s">
        <v>1601</v>
      </c>
      <c r="P807" s="133" t="s">
        <v>1601</v>
      </c>
      <c r="Q807" s="133" t="s">
        <v>1755</v>
      </c>
      <c r="R807" s="142" t="s">
        <v>1601</v>
      </c>
      <c r="S807" s="174" t="s">
        <v>1601</v>
      </c>
      <c r="T807" s="175" t="s">
        <v>1754</v>
      </c>
      <c r="U807" s="133" t="s">
        <v>1756</v>
      </c>
      <c r="V807" s="133" t="s">
        <v>1754</v>
      </c>
      <c r="W807" s="133" t="str">
        <f>IF([Access_Indicator2]="Yes","No service",IF([Access_Indicator3]="Available", "Improved",IF([Access_Indicator4]="No", "Limited",IF(AND([Access_Indicator4]="yes", [Access_Indicator5]&lt;=[Access_Indicator6]),"Basic","Limited"))))</f>
        <v>Limited</v>
      </c>
      <c r="X807" s="133" t="str">
        <f>IF([Use_Indicator1]="", "Fill in data", IF([Use_Indicator1]="All", "Improved", IF([Use_Indicator1]="Some", "Basic", IF([Use_Indicator1]="No use", "No Service"))))</f>
        <v>Improved</v>
      </c>
      <c r="Y807" s="134" t="s">
        <v>1601</v>
      </c>
      <c r="Z807" s="134" t="str">
        <f>IF(S807="No data", "No Data", IF([Reliability_Indicator2]="Yes","No Service", IF(S807="Routine", "Improved", IF(S807="Unreliable", "Basic", IF(S807="No O&amp;M", "No service")))))</f>
        <v>No Data</v>
      </c>
      <c r="AA807" s="133" t="str">
        <f>IF([EnvPro_Indicator1]="", "Fill in data", IF([EnvPro_Indicator1]="Significant pollution", "No service", IF(AND([EnvPro_Indicator1]="Not polluting groundwater &amp; not untreated in river", [EnvPro_Indicator2]="No"),"Basic", IF([EnvPro_Indicator2]="Yes", "Improved"))))</f>
        <v>Basic</v>
      </c>
      <c r="AB807" s="134" t="str">
        <f t="shared" si="12"/>
        <v>Limited</v>
      </c>
      <c r="AC807" s="134" t="str">
        <f>IF(OR(San[[#This Row],[Access_SL1]]="No data",San[[#This Row],[Use_SL1]]="No data",San[[#This Row],[Reliability_SL1]]="No data",San[[#This Row],[EnvPro_SL1]]="No data"),"Incomplete", "Complete")</f>
        <v>Incomplete</v>
      </c>
      <c r="AD807" s="176" t="s">
        <v>1601</v>
      </c>
      <c r="AE807" s="176" t="s">
        <v>1601</v>
      </c>
      <c r="AF807" s="136" t="s">
        <v>1601</v>
      </c>
      <c r="AG807" s="136">
        <v>38.635720350976506</v>
      </c>
      <c r="AH807" s="136" t="s">
        <v>1601</v>
      </c>
      <c r="AW807" s="1">
        <f>IFERROR(VLOOKUP(San[[#This Row],[Access_SL1]],$AS$5:$AT$8,2,FALSE),"Error")</f>
        <v>1</v>
      </c>
      <c r="AX807" s="1">
        <f>IFERROR(VLOOKUP(San[[#This Row],[Use_SL1]],$AS$5:$AT$8,2,FALSE),"Error")</f>
        <v>3</v>
      </c>
      <c r="AY807" s="1" t="str">
        <f>IFERROR(VLOOKUP(San[[#This Row],[Use_SL2]],$AS$5:$AT$8,2,FALSE),"Error")</f>
        <v>Error</v>
      </c>
      <c r="AZ807" s="1" t="str">
        <f>IFERROR(VLOOKUP(San[[#This Row],[Reliability_SL1]],$AS$5:$AT$8,2,FALSE),"Error")</f>
        <v>Error</v>
      </c>
      <c r="BA807" s="1">
        <f>IFERROR(VLOOKUP(San[[#This Row],[EnvPro_SL1]],$AS$5:$AT$8,2,FALSE),"Error")</f>
        <v>2</v>
      </c>
    </row>
    <row r="808" spans="2:53">
      <c r="B808" s="133" t="s">
        <v>1120</v>
      </c>
      <c r="C808" s="171" t="s">
        <v>1649</v>
      </c>
      <c r="D808" s="171" t="s">
        <v>1609</v>
      </c>
      <c r="E808" s="171" t="s">
        <v>1067</v>
      </c>
      <c r="F808" s="172" t="s">
        <v>1642</v>
      </c>
      <c r="G808" s="173" t="s">
        <v>1945</v>
      </c>
      <c r="H808" s="50" t="s">
        <v>1783</v>
      </c>
      <c r="I808" s="50" t="s">
        <v>18</v>
      </c>
      <c r="J808" s="133" t="s">
        <v>1779</v>
      </c>
      <c r="K808" s="50" t="s">
        <v>1754</v>
      </c>
      <c r="L808" s="50" t="s">
        <v>1753</v>
      </c>
      <c r="M808" s="133" t="s">
        <v>1754</v>
      </c>
      <c r="N808" s="133" t="s">
        <v>1601</v>
      </c>
      <c r="O808" s="133" t="s">
        <v>1601</v>
      </c>
      <c r="P808" s="133" t="s">
        <v>1601</v>
      </c>
      <c r="Q808" s="133" t="s">
        <v>1755</v>
      </c>
      <c r="R808" s="142" t="s">
        <v>1601</v>
      </c>
      <c r="S808" s="174" t="s">
        <v>1601</v>
      </c>
      <c r="T808" s="175" t="s">
        <v>1754</v>
      </c>
      <c r="U808" s="133" t="s">
        <v>1756</v>
      </c>
      <c r="V808" s="133" t="s">
        <v>1754</v>
      </c>
      <c r="W808" s="133" t="str">
        <f>IF([Access_Indicator2]="Yes","No service",IF([Access_Indicator3]="Available", "Improved",IF([Access_Indicator4]="No", "Limited",IF(AND([Access_Indicator4]="yes", [Access_Indicator5]&lt;=[Access_Indicator6]),"Basic","Limited"))))</f>
        <v>Limited</v>
      </c>
      <c r="X808" s="133" t="str">
        <f>IF([Use_Indicator1]="", "Fill in data", IF([Use_Indicator1]="All", "Improved", IF([Use_Indicator1]="Some", "Basic", IF([Use_Indicator1]="No use", "No Service"))))</f>
        <v>Improved</v>
      </c>
      <c r="Y808" s="134" t="s">
        <v>1601</v>
      </c>
      <c r="Z808" s="134" t="str">
        <f>IF(S808="No data", "No Data", IF([Reliability_Indicator2]="Yes","No Service", IF(S808="Routine", "Improved", IF(S808="Unreliable", "Basic", IF(S808="No O&amp;M", "No service")))))</f>
        <v>No Data</v>
      </c>
      <c r="AA808" s="133" t="str">
        <f>IF([EnvPro_Indicator1]="", "Fill in data", IF([EnvPro_Indicator1]="Significant pollution", "No service", IF(AND([EnvPro_Indicator1]="Not polluting groundwater &amp; not untreated in river", [EnvPro_Indicator2]="No"),"Basic", IF([EnvPro_Indicator2]="Yes", "Improved"))))</f>
        <v>Basic</v>
      </c>
      <c r="AB808" s="134" t="str">
        <f t="shared" si="12"/>
        <v>Limited</v>
      </c>
      <c r="AC808" s="134" t="str">
        <f>IF(OR(San[[#This Row],[Access_SL1]]="No data",San[[#This Row],[Use_SL1]]="No data",San[[#This Row],[Reliability_SL1]]="No data",San[[#This Row],[EnvPro_SL1]]="No data"),"Incomplete", "Complete")</f>
        <v>Incomplete</v>
      </c>
      <c r="AD808" s="176" t="s">
        <v>1601</v>
      </c>
      <c r="AE808" s="176" t="s">
        <v>1601</v>
      </c>
      <c r="AF808" s="136" t="s">
        <v>1601</v>
      </c>
      <c r="AG808" s="136">
        <v>64.392867251627507</v>
      </c>
      <c r="AH808" s="136" t="s">
        <v>1601</v>
      </c>
      <c r="AW808" s="1">
        <f>IFERROR(VLOOKUP(San[[#This Row],[Access_SL1]],$AS$5:$AT$8,2,FALSE),"Error")</f>
        <v>1</v>
      </c>
      <c r="AX808" s="1">
        <f>IFERROR(VLOOKUP(San[[#This Row],[Use_SL1]],$AS$5:$AT$8,2,FALSE),"Error")</f>
        <v>3</v>
      </c>
      <c r="AY808" s="1" t="str">
        <f>IFERROR(VLOOKUP(San[[#This Row],[Use_SL2]],$AS$5:$AT$8,2,FALSE),"Error")</f>
        <v>Error</v>
      </c>
      <c r="AZ808" s="1" t="str">
        <f>IFERROR(VLOOKUP(San[[#This Row],[Reliability_SL1]],$AS$5:$AT$8,2,FALSE),"Error")</f>
        <v>Error</v>
      </c>
      <c r="BA808" s="1">
        <f>IFERROR(VLOOKUP(San[[#This Row],[EnvPro_SL1]],$AS$5:$AT$8,2,FALSE),"Error")</f>
        <v>2</v>
      </c>
    </row>
    <row r="809" spans="2:53">
      <c r="B809" s="133" t="s">
        <v>1121</v>
      </c>
      <c r="C809" s="171" t="s">
        <v>1649</v>
      </c>
      <c r="D809" s="171" t="s">
        <v>1609</v>
      </c>
      <c r="E809" s="171" t="s">
        <v>1122</v>
      </c>
      <c r="F809" s="172" t="s">
        <v>1633</v>
      </c>
      <c r="G809" s="173" t="s">
        <v>1945</v>
      </c>
      <c r="H809" s="50" t="s">
        <v>1783</v>
      </c>
      <c r="I809" s="50" t="s">
        <v>18</v>
      </c>
      <c r="J809" s="133" t="s">
        <v>1774</v>
      </c>
      <c r="K809" s="50" t="s">
        <v>1754</v>
      </c>
      <c r="L809" s="50" t="s">
        <v>1776</v>
      </c>
      <c r="M809" s="133" t="s">
        <v>1752</v>
      </c>
      <c r="N809" s="133" t="s">
        <v>1601</v>
      </c>
      <c r="O809" s="133" t="s">
        <v>1601</v>
      </c>
      <c r="P809" s="133" t="s">
        <v>1601</v>
      </c>
      <c r="Q809" s="133" t="s">
        <v>1755</v>
      </c>
      <c r="R809" s="142" t="s">
        <v>1601</v>
      </c>
      <c r="S809" s="174" t="s">
        <v>1801</v>
      </c>
      <c r="T809" s="175" t="s">
        <v>1754</v>
      </c>
      <c r="U809" s="133" t="s">
        <v>1756</v>
      </c>
      <c r="V809" s="133" t="s">
        <v>1754</v>
      </c>
      <c r="W809" s="133" t="str">
        <f>IF([Access_Indicator2]="Yes","No service",IF([Access_Indicator3]="Available", "Improved",IF([Access_Indicator4]="No", "Limited",IF(AND([Access_Indicator4]="yes", [Access_Indicator5]&lt;=[Access_Indicator6]),"Basic","Limited"))))</f>
        <v>Improved</v>
      </c>
      <c r="X809" s="133" t="str">
        <f>IF([Use_Indicator1]="", "Fill in data", IF([Use_Indicator1]="All", "Improved", IF([Use_Indicator1]="Some", "Basic", IF([Use_Indicator1]="No use", "No Service"))))</f>
        <v>Improved</v>
      </c>
      <c r="Y809" s="134" t="s">
        <v>1601</v>
      </c>
      <c r="Z809" s="134" t="str">
        <f>IF(S809="No data", "No Data", IF([Reliability_Indicator2]="Yes","No Service", IF(S809="Routine", "Improved", IF(S809="Unreliable", "Basic", IF(S809="No O&amp;M", "No service")))))</f>
        <v>Basic</v>
      </c>
      <c r="AA809" s="133" t="str">
        <f>IF([EnvPro_Indicator1]="", "Fill in data", IF([EnvPro_Indicator1]="Significant pollution", "No service", IF(AND([EnvPro_Indicator1]="Not polluting groundwater &amp; not untreated in river", [EnvPro_Indicator2]="No"),"Basic", IF([EnvPro_Indicator2]="Yes", "Improved"))))</f>
        <v>Basic</v>
      </c>
      <c r="AB809" s="134" t="str">
        <f t="shared" si="12"/>
        <v>Basic</v>
      </c>
      <c r="AC809" s="134" t="str">
        <f>IF(OR(San[[#This Row],[Access_SL1]]="No data",San[[#This Row],[Use_SL1]]="No data",San[[#This Row],[Reliability_SL1]]="No data",San[[#This Row],[EnvPro_SL1]]="No data"),"Incomplete", "Complete")</f>
        <v>Complete</v>
      </c>
      <c r="AD809" s="176" t="s">
        <v>1601</v>
      </c>
      <c r="AE809" s="176" t="s">
        <v>1601</v>
      </c>
      <c r="AF809" s="136" t="s">
        <v>1601</v>
      </c>
      <c r="AG809" s="136">
        <v>77.271440701953011</v>
      </c>
      <c r="AH809" s="136" t="s">
        <v>1601</v>
      </c>
      <c r="AW809" s="1">
        <f>IFERROR(VLOOKUP(San[[#This Row],[Access_SL1]],$AS$5:$AT$8,2,FALSE),"Error")</f>
        <v>3</v>
      </c>
      <c r="AX809" s="1">
        <f>IFERROR(VLOOKUP(San[[#This Row],[Use_SL1]],$AS$5:$AT$8,2,FALSE),"Error")</f>
        <v>3</v>
      </c>
      <c r="AY809" s="1" t="str">
        <f>IFERROR(VLOOKUP(San[[#This Row],[Use_SL2]],$AS$5:$AT$8,2,FALSE),"Error")</f>
        <v>Error</v>
      </c>
      <c r="AZ809" s="1">
        <f>IFERROR(VLOOKUP(San[[#This Row],[Reliability_SL1]],$AS$5:$AT$8,2,FALSE),"Error")</f>
        <v>2</v>
      </c>
      <c r="BA809" s="1">
        <f>IFERROR(VLOOKUP(San[[#This Row],[EnvPro_SL1]],$AS$5:$AT$8,2,FALSE),"Error")</f>
        <v>2</v>
      </c>
    </row>
    <row r="810" spans="2:53">
      <c r="B810" s="133" t="s">
        <v>1123</v>
      </c>
      <c r="C810" s="171" t="s">
        <v>1649</v>
      </c>
      <c r="D810" s="171" t="s">
        <v>1609</v>
      </c>
      <c r="E810" s="171" t="s">
        <v>1122</v>
      </c>
      <c r="F810" s="172" t="s">
        <v>1633</v>
      </c>
      <c r="G810" s="173" t="s">
        <v>1960</v>
      </c>
      <c r="H810" s="50" t="s">
        <v>1783</v>
      </c>
      <c r="I810" s="50" t="s">
        <v>18</v>
      </c>
      <c r="J810" s="133" t="s">
        <v>1818</v>
      </c>
      <c r="K810" s="50" t="s">
        <v>1754</v>
      </c>
      <c r="L810" s="50" t="s">
        <v>1753</v>
      </c>
      <c r="M810" s="133" t="s">
        <v>1752</v>
      </c>
      <c r="N810" s="133" t="s">
        <v>1601</v>
      </c>
      <c r="O810" s="133" t="s">
        <v>1601</v>
      </c>
      <c r="P810" s="133" t="s">
        <v>1601</v>
      </c>
      <c r="Q810" s="133" t="s">
        <v>1755</v>
      </c>
      <c r="R810" s="142" t="s">
        <v>1601</v>
      </c>
      <c r="S810" s="174" t="s">
        <v>1601</v>
      </c>
      <c r="T810" s="175" t="s">
        <v>1754</v>
      </c>
      <c r="U810" s="133" t="s">
        <v>1756</v>
      </c>
      <c r="V810" s="133" t="s">
        <v>1754</v>
      </c>
      <c r="W810" s="133" t="str">
        <f>IF([Access_Indicator2]="Yes","No service",IF([Access_Indicator3]="Available", "Improved",IF([Access_Indicator4]="No", "Limited",IF(AND([Access_Indicator4]="yes", [Access_Indicator5]&lt;=[Access_Indicator6]),"Basic","Limited"))))</f>
        <v>Basic</v>
      </c>
      <c r="X810" s="133" t="str">
        <f>IF([Use_Indicator1]="", "Fill in data", IF([Use_Indicator1]="All", "Improved", IF([Use_Indicator1]="Some", "Basic", IF([Use_Indicator1]="No use", "No Service"))))</f>
        <v>Improved</v>
      </c>
      <c r="Y810" s="134" t="s">
        <v>1601</v>
      </c>
      <c r="Z810" s="134" t="str">
        <f>IF(S810="No data", "No Data", IF([Reliability_Indicator2]="Yes","No Service", IF(S810="Routine", "Improved", IF(S810="Unreliable", "Basic", IF(S810="No O&amp;M", "No service")))))</f>
        <v>No Data</v>
      </c>
      <c r="AA810" s="133" t="str">
        <f>IF([EnvPro_Indicator1]="", "Fill in data", IF([EnvPro_Indicator1]="Significant pollution", "No service", IF(AND([EnvPro_Indicator1]="Not polluting groundwater &amp; not untreated in river", [EnvPro_Indicator2]="No"),"Basic", IF([EnvPro_Indicator2]="Yes", "Improved"))))</f>
        <v>Basic</v>
      </c>
      <c r="AB810" s="134" t="str">
        <f t="shared" si="12"/>
        <v>Basic</v>
      </c>
      <c r="AC810" s="134" t="str">
        <f>IF(OR(San[[#This Row],[Access_SL1]]="No data",San[[#This Row],[Use_SL1]]="No data",San[[#This Row],[Reliability_SL1]]="No data",San[[#This Row],[EnvPro_SL1]]="No data"),"Incomplete", "Complete")</f>
        <v>Incomplete</v>
      </c>
      <c r="AD810" s="176" t="s">
        <v>1601</v>
      </c>
      <c r="AE810" s="176" t="s">
        <v>1601</v>
      </c>
      <c r="AF810" s="136" t="s">
        <v>1601</v>
      </c>
      <c r="AG810" s="136">
        <v>137.37145013680532</v>
      </c>
      <c r="AH810" s="136" t="s">
        <v>1601</v>
      </c>
      <c r="AW810" s="1">
        <f>IFERROR(VLOOKUP(San[[#This Row],[Access_SL1]],$AS$5:$AT$8,2,FALSE),"Error")</f>
        <v>2</v>
      </c>
      <c r="AX810" s="1">
        <f>IFERROR(VLOOKUP(San[[#This Row],[Use_SL1]],$AS$5:$AT$8,2,FALSE),"Error")</f>
        <v>3</v>
      </c>
      <c r="AY810" s="1" t="str">
        <f>IFERROR(VLOOKUP(San[[#This Row],[Use_SL2]],$AS$5:$AT$8,2,FALSE),"Error")</f>
        <v>Error</v>
      </c>
      <c r="AZ810" s="1" t="str">
        <f>IFERROR(VLOOKUP(San[[#This Row],[Reliability_SL1]],$AS$5:$AT$8,2,FALSE),"Error")</f>
        <v>Error</v>
      </c>
      <c r="BA810" s="1">
        <f>IFERROR(VLOOKUP(San[[#This Row],[EnvPro_SL1]],$AS$5:$AT$8,2,FALSE),"Error")</f>
        <v>2</v>
      </c>
    </row>
    <row r="811" spans="2:53">
      <c r="B811" s="133" t="s">
        <v>1124</v>
      </c>
      <c r="C811" s="171" t="s">
        <v>1649</v>
      </c>
      <c r="D811" s="171" t="s">
        <v>1609</v>
      </c>
      <c r="E811" s="171" t="s">
        <v>1122</v>
      </c>
      <c r="F811" s="172" t="s">
        <v>1633</v>
      </c>
      <c r="G811" s="173" t="s">
        <v>2009</v>
      </c>
      <c r="H811" s="50" t="s">
        <v>1786</v>
      </c>
      <c r="I811" s="50" t="s">
        <v>18</v>
      </c>
      <c r="J811" s="133" t="s">
        <v>1751</v>
      </c>
      <c r="K811" s="50" t="s">
        <v>1752</v>
      </c>
      <c r="L811" s="50" t="s">
        <v>1753</v>
      </c>
      <c r="M811" s="133" t="s">
        <v>1754</v>
      </c>
      <c r="N811" s="133" t="s">
        <v>1601</v>
      </c>
      <c r="O811" s="133" t="s">
        <v>1601</v>
      </c>
      <c r="P811" s="133" t="s">
        <v>1601</v>
      </c>
      <c r="Q811" s="133" t="s">
        <v>1755</v>
      </c>
      <c r="R811" s="142" t="s">
        <v>1601</v>
      </c>
      <c r="S811" s="174" t="s">
        <v>1601</v>
      </c>
      <c r="T811" s="175" t="s">
        <v>1601</v>
      </c>
      <c r="U811" s="133" t="s">
        <v>1756</v>
      </c>
      <c r="V811" s="133" t="s">
        <v>1754</v>
      </c>
      <c r="W811" s="133" t="str">
        <f>IF([Access_Indicator2]="Yes","No service",IF([Access_Indicator3]="Available", "Improved",IF([Access_Indicator4]="No", "Limited",IF(AND([Access_Indicator4]="yes", [Access_Indicator5]&lt;=[Access_Indicator6]),"Basic","Limited"))))</f>
        <v>No service</v>
      </c>
      <c r="X811" s="133" t="str">
        <f>IF([Use_Indicator1]="", "Fill in data", IF([Use_Indicator1]="All", "Improved", IF([Use_Indicator1]="Some", "Basic", IF([Use_Indicator1]="No use", "No Service"))))</f>
        <v>Improved</v>
      </c>
      <c r="Y811" s="134" t="s">
        <v>1601</v>
      </c>
      <c r="Z811" s="134" t="str">
        <f>IF(S811="No data", "No Data", IF([Reliability_Indicator2]="Yes","No Service", IF(S811="Routine", "Improved", IF(S811="Unreliable", "Basic", IF(S811="No O&amp;M", "No service")))))</f>
        <v>No Data</v>
      </c>
      <c r="AA811" s="133" t="str">
        <f>IF([EnvPro_Indicator1]="", "Fill in data", IF([EnvPro_Indicator1]="Significant pollution", "No service", IF(AND([EnvPro_Indicator1]="Not polluting groundwater &amp; not untreated in river", [EnvPro_Indicator2]="No"),"Basic", IF([EnvPro_Indicator2]="Yes", "Improved"))))</f>
        <v>Basic</v>
      </c>
      <c r="AB811" s="134" t="str">
        <f t="shared" si="12"/>
        <v>No Service</v>
      </c>
      <c r="AC811" s="134" t="str">
        <f>IF(OR(San[[#This Row],[Access_SL1]]="No data",San[[#This Row],[Use_SL1]]="No data",San[[#This Row],[Reliability_SL1]]="No data",San[[#This Row],[EnvPro_SL1]]="No data"),"Incomplete", "Complete")</f>
        <v>Incomplete</v>
      </c>
      <c r="AD811" s="176" t="s">
        <v>1601</v>
      </c>
      <c r="AE811" s="176" t="s">
        <v>1601</v>
      </c>
      <c r="AF811" s="136" t="s">
        <v>1601</v>
      </c>
      <c r="AG811" s="136">
        <v>88.310217945089164</v>
      </c>
      <c r="AH811" s="136" t="s">
        <v>1601</v>
      </c>
      <c r="AW811" s="1">
        <f>IFERROR(VLOOKUP(San[[#This Row],[Access_SL1]],$AS$5:$AT$8,2,FALSE),"Error")</f>
        <v>0</v>
      </c>
      <c r="AX811" s="1">
        <f>IFERROR(VLOOKUP(San[[#This Row],[Use_SL1]],$AS$5:$AT$8,2,FALSE),"Error")</f>
        <v>3</v>
      </c>
      <c r="AY811" s="1" t="str">
        <f>IFERROR(VLOOKUP(San[[#This Row],[Use_SL2]],$AS$5:$AT$8,2,FALSE),"Error")</f>
        <v>Error</v>
      </c>
      <c r="AZ811" s="1" t="str">
        <f>IFERROR(VLOOKUP(San[[#This Row],[Reliability_SL1]],$AS$5:$AT$8,2,FALSE),"Error")</f>
        <v>Error</v>
      </c>
      <c r="BA811" s="1">
        <f>IFERROR(VLOOKUP(San[[#This Row],[EnvPro_SL1]],$AS$5:$AT$8,2,FALSE),"Error")</f>
        <v>2</v>
      </c>
    </row>
    <row r="812" spans="2:53">
      <c r="B812" s="133" t="s">
        <v>1125</v>
      </c>
      <c r="C812" s="171" t="s">
        <v>1649</v>
      </c>
      <c r="D812" s="171" t="s">
        <v>1609</v>
      </c>
      <c r="E812" s="171" t="s">
        <v>1122</v>
      </c>
      <c r="F812" s="172" t="s">
        <v>1633</v>
      </c>
      <c r="G812" s="173" t="s">
        <v>2023</v>
      </c>
      <c r="H812" s="50" t="s">
        <v>1783</v>
      </c>
      <c r="I812" s="50" t="s">
        <v>18</v>
      </c>
      <c r="J812" s="133" t="s">
        <v>1773</v>
      </c>
      <c r="K812" s="50" t="s">
        <v>1754</v>
      </c>
      <c r="L812" s="50" t="s">
        <v>1753</v>
      </c>
      <c r="M812" s="133" t="s">
        <v>1754</v>
      </c>
      <c r="N812" s="133" t="s">
        <v>1601</v>
      </c>
      <c r="O812" s="133" t="s">
        <v>1601</v>
      </c>
      <c r="P812" s="133" t="s">
        <v>1601</v>
      </c>
      <c r="Q812" s="133" t="s">
        <v>1755</v>
      </c>
      <c r="R812" s="142" t="s">
        <v>1601</v>
      </c>
      <c r="S812" s="174" t="s">
        <v>1601</v>
      </c>
      <c r="T812" s="175" t="s">
        <v>1601</v>
      </c>
      <c r="U812" s="133" t="s">
        <v>1756</v>
      </c>
      <c r="V812" s="133" t="s">
        <v>1754</v>
      </c>
      <c r="W812" s="133" t="str">
        <f>IF([Access_Indicator2]="Yes","No service",IF([Access_Indicator3]="Available", "Improved",IF([Access_Indicator4]="No", "Limited",IF(AND([Access_Indicator4]="yes", [Access_Indicator5]&lt;=[Access_Indicator6]),"Basic","Limited"))))</f>
        <v>Limited</v>
      </c>
      <c r="X812" s="133" t="str">
        <f>IF([Use_Indicator1]="", "Fill in data", IF([Use_Indicator1]="All", "Improved", IF([Use_Indicator1]="Some", "Basic", IF([Use_Indicator1]="No use", "No Service"))))</f>
        <v>Improved</v>
      </c>
      <c r="Y812" s="134" t="s">
        <v>1601</v>
      </c>
      <c r="Z812" s="134" t="str">
        <f>IF(S812="No data", "No Data", IF([Reliability_Indicator2]="Yes","No Service", IF(S812="Routine", "Improved", IF(S812="Unreliable", "Basic", IF(S812="No O&amp;M", "No service")))))</f>
        <v>No Data</v>
      </c>
      <c r="AA812" s="133" t="str">
        <f>IF([EnvPro_Indicator1]="", "Fill in data", IF([EnvPro_Indicator1]="Significant pollution", "No service", IF(AND([EnvPro_Indicator1]="Not polluting groundwater &amp; not untreated in river", [EnvPro_Indicator2]="No"),"Basic", IF([EnvPro_Indicator2]="Yes", "Improved"))))</f>
        <v>Basic</v>
      </c>
      <c r="AB812" s="134" t="str">
        <f t="shared" si="12"/>
        <v>Limited</v>
      </c>
      <c r="AC812" s="134" t="str">
        <f>IF(OR(San[[#This Row],[Access_SL1]]="No data",San[[#This Row],[Use_SL1]]="No data",San[[#This Row],[Reliability_SL1]]="No data",San[[#This Row],[EnvPro_SL1]]="No data"),"Incomplete", "Complete")</f>
        <v>Incomplete</v>
      </c>
      <c r="AD812" s="176" t="s">
        <v>1601</v>
      </c>
      <c r="AE812" s="176" t="s">
        <v>1601</v>
      </c>
      <c r="AF812" s="136" t="s">
        <v>1601</v>
      </c>
      <c r="AG812" s="136">
        <v>85.857156335503348</v>
      </c>
      <c r="AH812" s="136" t="s">
        <v>1601</v>
      </c>
      <c r="AW812" s="1">
        <f>IFERROR(VLOOKUP(San[[#This Row],[Access_SL1]],$AS$5:$AT$8,2,FALSE),"Error")</f>
        <v>1</v>
      </c>
      <c r="AX812" s="1">
        <f>IFERROR(VLOOKUP(San[[#This Row],[Use_SL1]],$AS$5:$AT$8,2,FALSE),"Error")</f>
        <v>3</v>
      </c>
      <c r="AY812" s="1" t="str">
        <f>IFERROR(VLOOKUP(San[[#This Row],[Use_SL2]],$AS$5:$AT$8,2,FALSE),"Error")</f>
        <v>Error</v>
      </c>
      <c r="AZ812" s="1" t="str">
        <f>IFERROR(VLOOKUP(San[[#This Row],[Reliability_SL1]],$AS$5:$AT$8,2,FALSE),"Error")</f>
        <v>Error</v>
      </c>
      <c r="BA812" s="1">
        <f>IFERROR(VLOOKUP(San[[#This Row],[EnvPro_SL1]],$AS$5:$AT$8,2,FALSE),"Error")</f>
        <v>2</v>
      </c>
    </row>
    <row r="813" spans="2:53">
      <c r="B813" s="133" t="s">
        <v>1126</v>
      </c>
      <c r="C813" s="171" t="s">
        <v>1649</v>
      </c>
      <c r="D813" s="171" t="s">
        <v>1609</v>
      </c>
      <c r="E813" s="171" t="s">
        <v>1122</v>
      </c>
      <c r="F813" s="172" t="s">
        <v>1633</v>
      </c>
      <c r="G813" s="173" t="s">
        <v>2028</v>
      </c>
      <c r="H813" s="50" t="s">
        <v>1783</v>
      </c>
      <c r="I813" s="50" t="s">
        <v>18</v>
      </c>
      <c r="J813" s="133" t="s">
        <v>2014</v>
      </c>
      <c r="K813" s="50" t="s">
        <v>2015</v>
      </c>
      <c r="L813" s="50" t="s">
        <v>2016</v>
      </c>
      <c r="M813" s="133" t="s">
        <v>1752</v>
      </c>
      <c r="N813" s="133" t="s">
        <v>1601</v>
      </c>
      <c r="O813" s="133" t="s">
        <v>1601</v>
      </c>
      <c r="P813" s="133" t="s">
        <v>1601</v>
      </c>
      <c r="Q813" s="133" t="s">
        <v>1755</v>
      </c>
      <c r="R813" s="142" t="s">
        <v>1601</v>
      </c>
      <c r="S813" s="174" t="s">
        <v>1801</v>
      </c>
      <c r="T813" s="175" t="s">
        <v>1754</v>
      </c>
      <c r="U813" s="133" t="s">
        <v>1756</v>
      </c>
      <c r="V813" s="133" t="s">
        <v>1754</v>
      </c>
      <c r="W813" s="133" t="str">
        <f>IF([Access_Indicator2]="Yes","No service",IF([Access_Indicator3]="Available", "Improved",IF([Access_Indicator4]="No", "Limited",IF(AND([Access_Indicator4]="yes", [Access_Indicator5]&lt;=[Access_Indicator6]),"Basic","Limited"))))</f>
        <v>Basic</v>
      </c>
      <c r="X813" s="133" t="str">
        <f>IF([Use_Indicator1]="", "Fill in data", IF([Use_Indicator1]="All", "Improved", IF([Use_Indicator1]="Some", "Basic", IF([Use_Indicator1]="No use", "No Service"))))</f>
        <v>Improved</v>
      </c>
      <c r="Y813" s="134" t="s">
        <v>1601</v>
      </c>
      <c r="Z813" s="134" t="str">
        <f>IF(S813="No data", "No Data", IF([Reliability_Indicator2]="Yes","No Service", IF(S813="Routine", "Improved", IF(S813="Unreliable", "Basic", IF(S813="No O&amp;M", "No service")))))</f>
        <v>Basic</v>
      </c>
      <c r="AA813" s="133" t="str">
        <f>IF([EnvPro_Indicator1]="", "Fill in data", IF([EnvPro_Indicator1]="Significant pollution", "No service", IF(AND([EnvPro_Indicator1]="Not polluting groundwater &amp; not untreated in river", [EnvPro_Indicator2]="No"),"Basic", IF([EnvPro_Indicator2]="Yes", "Improved"))))</f>
        <v>Basic</v>
      </c>
      <c r="AB813" s="134" t="str">
        <f t="shared" si="12"/>
        <v>Basic</v>
      </c>
      <c r="AC813" s="134" t="str">
        <f>IF(OR(San[[#This Row],[Access_SL1]]="No data",San[[#This Row],[Use_SL1]]="No data",San[[#This Row],[Reliability_SL1]]="No data",San[[#This Row],[EnvPro_SL1]]="No data"),"Incomplete", "Complete")</f>
        <v>Complete</v>
      </c>
      <c r="AD813" s="176" t="s">
        <v>1601</v>
      </c>
      <c r="AE813" s="176" t="s">
        <v>1601</v>
      </c>
      <c r="AF813" s="136" t="s">
        <v>1601</v>
      </c>
      <c r="AG813" s="136">
        <v>47.8347013869233</v>
      </c>
      <c r="AH813" s="136" t="s">
        <v>1601</v>
      </c>
      <c r="AW813" s="1">
        <f>IFERROR(VLOOKUP(San[[#This Row],[Access_SL1]],$AS$5:$AT$8,2,FALSE),"Error")</f>
        <v>2</v>
      </c>
      <c r="AX813" s="1">
        <f>IFERROR(VLOOKUP(San[[#This Row],[Use_SL1]],$AS$5:$AT$8,2,FALSE),"Error")</f>
        <v>3</v>
      </c>
      <c r="AY813" s="1" t="str">
        <f>IFERROR(VLOOKUP(San[[#This Row],[Use_SL2]],$AS$5:$AT$8,2,FALSE),"Error")</f>
        <v>Error</v>
      </c>
      <c r="AZ813" s="1">
        <f>IFERROR(VLOOKUP(San[[#This Row],[Reliability_SL1]],$AS$5:$AT$8,2,FALSE),"Error")</f>
        <v>2</v>
      </c>
      <c r="BA813" s="1">
        <f>IFERROR(VLOOKUP(San[[#This Row],[EnvPro_SL1]],$AS$5:$AT$8,2,FALSE),"Error")</f>
        <v>2</v>
      </c>
    </row>
    <row r="814" spans="2:53">
      <c r="B814" s="133" t="s">
        <v>1127</v>
      </c>
      <c r="C814" s="171" t="s">
        <v>1649</v>
      </c>
      <c r="D814" s="171" t="s">
        <v>1609</v>
      </c>
      <c r="E814" s="171" t="s">
        <v>1122</v>
      </c>
      <c r="F814" s="172" t="s">
        <v>1633</v>
      </c>
      <c r="G814" s="173" t="s">
        <v>1947</v>
      </c>
      <c r="H814" s="50" t="s">
        <v>1783</v>
      </c>
      <c r="I814" s="50" t="s">
        <v>18</v>
      </c>
      <c r="J814" s="133" t="s">
        <v>1774</v>
      </c>
      <c r="K814" s="50" t="s">
        <v>1754</v>
      </c>
      <c r="L814" s="50" t="s">
        <v>1776</v>
      </c>
      <c r="M814" s="133" t="s">
        <v>1752</v>
      </c>
      <c r="N814" s="133" t="s">
        <v>1601</v>
      </c>
      <c r="O814" s="133" t="s">
        <v>1601</v>
      </c>
      <c r="P814" s="133" t="s">
        <v>1601</v>
      </c>
      <c r="Q814" s="133" t="s">
        <v>1755</v>
      </c>
      <c r="R814" s="142" t="s">
        <v>1601</v>
      </c>
      <c r="S814" s="174" t="s">
        <v>1801</v>
      </c>
      <c r="T814" s="175" t="s">
        <v>1754</v>
      </c>
      <c r="U814" s="133" t="s">
        <v>1756</v>
      </c>
      <c r="V814" s="133" t="s">
        <v>1754</v>
      </c>
      <c r="W814" s="133" t="str">
        <f>IF([Access_Indicator2]="Yes","No service",IF([Access_Indicator3]="Available", "Improved",IF([Access_Indicator4]="No", "Limited",IF(AND([Access_Indicator4]="yes", [Access_Indicator5]&lt;=[Access_Indicator6]),"Basic","Limited"))))</f>
        <v>Improved</v>
      </c>
      <c r="X814" s="133" t="str">
        <f>IF([Use_Indicator1]="", "Fill in data", IF([Use_Indicator1]="All", "Improved", IF([Use_Indicator1]="Some", "Basic", IF([Use_Indicator1]="No use", "No Service"))))</f>
        <v>Improved</v>
      </c>
      <c r="Y814" s="134" t="s">
        <v>1601</v>
      </c>
      <c r="Z814" s="134" t="str">
        <f>IF(S814="No data", "No Data", IF([Reliability_Indicator2]="Yes","No Service", IF(S814="Routine", "Improved", IF(S814="Unreliable", "Basic", IF(S814="No O&amp;M", "No service")))))</f>
        <v>Basic</v>
      </c>
      <c r="AA814" s="133" t="str">
        <f>IF([EnvPro_Indicator1]="", "Fill in data", IF([EnvPro_Indicator1]="Significant pollution", "No service", IF(AND([EnvPro_Indicator1]="Not polluting groundwater &amp; not untreated in river", [EnvPro_Indicator2]="No"),"Basic", IF([EnvPro_Indicator2]="Yes", "Improved"))))</f>
        <v>Basic</v>
      </c>
      <c r="AB814" s="134" t="str">
        <f t="shared" si="12"/>
        <v>Basic</v>
      </c>
      <c r="AC814" s="134" t="str">
        <f>IF(OR(San[[#This Row],[Access_SL1]]="No data",San[[#This Row],[Use_SL1]]="No data",San[[#This Row],[Reliability_SL1]]="No data",San[[#This Row],[EnvPro_SL1]]="No data"),"Incomplete", "Complete")</f>
        <v>Complete</v>
      </c>
      <c r="AD814" s="176" t="s">
        <v>1601</v>
      </c>
      <c r="AE814" s="176" t="s">
        <v>1601</v>
      </c>
      <c r="AF814" s="136" t="s">
        <v>1601</v>
      </c>
      <c r="AG814" s="136">
        <v>59.793376733654121</v>
      </c>
      <c r="AH814" s="136" t="s">
        <v>1601</v>
      </c>
      <c r="AW814" s="1">
        <f>IFERROR(VLOOKUP(San[[#This Row],[Access_SL1]],$AS$5:$AT$8,2,FALSE),"Error")</f>
        <v>3</v>
      </c>
      <c r="AX814" s="1">
        <f>IFERROR(VLOOKUP(San[[#This Row],[Use_SL1]],$AS$5:$AT$8,2,FALSE),"Error")</f>
        <v>3</v>
      </c>
      <c r="AY814" s="1" t="str">
        <f>IFERROR(VLOOKUP(San[[#This Row],[Use_SL2]],$AS$5:$AT$8,2,FALSE),"Error")</f>
        <v>Error</v>
      </c>
      <c r="AZ814" s="1">
        <f>IFERROR(VLOOKUP(San[[#This Row],[Reliability_SL1]],$AS$5:$AT$8,2,FALSE),"Error")</f>
        <v>2</v>
      </c>
      <c r="BA814" s="1">
        <f>IFERROR(VLOOKUP(San[[#This Row],[EnvPro_SL1]],$AS$5:$AT$8,2,FALSE),"Error")</f>
        <v>2</v>
      </c>
    </row>
    <row r="815" spans="2:53">
      <c r="B815" s="133" t="s">
        <v>1128</v>
      </c>
      <c r="C815" s="171" t="s">
        <v>1649</v>
      </c>
      <c r="D815" s="171" t="s">
        <v>1609</v>
      </c>
      <c r="E815" s="171" t="s">
        <v>1122</v>
      </c>
      <c r="F815" s="172" t="s">
        <v>1633</v>
      </c>
      <c r="G815" s="173" t="s">
        <v>1977</v>
      </c>
      <c r="H815" s="50" t="s">
        <v>1786</v>
      </c>
      <c r="I815" s="50" t="s">
        <v>18</v>
      </c>
      <c r="J815" s="133" t="s">
        <v>1773</v>
      </c>
      <c r="K815" s="50" t="s">
        <v>1754</v>
      </c>
      <c r="L815" s="50" t="s">
        <v>1753</v>
      </c>
      <c r="M815" s="133" t="s">
        <v>1754</v>
      </c>
      <c r="N815" s="133" t="s">
        <v>1601</v>
      </c>
      <c r="O815" s="133" t="s">
        <v>1601</v>
      </c>
      <c r="P815" s="133" t="s">
        <v>1601</v>
      </c>
      <c r="Q815" s="133" t="s">
        <v>1755</v>
      </c>
      <c r="R815" s="142" t="s">
        <v>1601</v>
      </c>
      <c r="S815" s="174" t="s">
        <v>1601</v>
      </c>
      <c r="T815" s="175" t="s">
        <v>1601</v>
      </c>
      <c r="U815" s="133" t="s">
        <v>1756</v>
      </c>
      <c r="V815" s="133" t="s">
        <v>1754</v>
      </c>
      <c r="W815" s="133" t="str">
        <f>IF([Access_Indicator2]="Yes","No service",IF([Access_Indicator3]="Available", "Improved",IF([Access_Indicator4]="No", "Limited",IF(AND([Access_Indicator4]="yes", [Access_Indicator5]&lt;=[Access_Indicator6]),"Basic","Limited"))))</f>
        <v>Limited</v>
      </c>
      <c r="X815" s="133" t="str">
        <f>IF([Use_Indicator1]="", "Fill in data", IF([Use_Indicator1]="All", "Improved", IF([Use_Indicator1]="Some", "Basic", IF([Use_Indicator1]="No use", "No Service"))))</f>
        <v>Improved</v>
      </c>
      <c r="Y815" s="134" t="s">
        <v>1601</v>
      </c>
      <c r="Z815" s="134" t="str">
        <f>IF(S815="No data", "No Data", IF([Reliability_Indicator2]="Yes","No Service", IF(S815="Routine", "Improved", IF(S815="Unreliable", "Basic", IF(S815="No O&amp;M", "No service")))))</f>
        <v>No Data</v>
      </c>
      <c r="AA815" s="133" t="str">
        <f>IF([EnvPro_Indicator1]="", "Fill in data", IF([EnvPro_Indicator1]="Significant pollution", "No service", IF(AND([EnvPro_Indicator1]="Not polluting groundwater &amp; not untreated in river", [EnvPro_Indicator2]="No"),"Basic", IF([EnvPro_Indicator2]="Yes", "Improved"))))</f>
        <v>Basic</v>
      </c>
      <c r="AB815" s="134" t="str">
        <f t="shared" si="12"/>
        <v>Limited</v>
      </c>
      <c r="AC815" s="134" t="str">
        <f>IF(OR(San[[#This Row],[Access_SL1]]="No data",San[[#This Row],[Use_SL1]]="No data",San[[#This Row],[Reliability_SL1]]="No data",San[[#This Row],[EnvPro_SL1]]="No data"),"Incomplete", "Complete")</f>
        <v>Incomplete</v>
      </c>
      <c r="AD815" s="176" t="s">
        <v>1601</v>
      </c>
      <c r="AE815" s="176" t="s">
        <v>1601</v>
      </c>
      <c r="AF815" s="136" t="s">
        <v>1601</v>
      </c>
      <c r="AG815" s="136">
        <v>40.475516558165872</v>
      </c>
      <c r="AH815" s="136" t="s">
        <v>1601</v>
      </c>
      <c r="AW815" s="1">
        <f>IFERROR(VLOOKUP(San[[#This Row],[Access_SL1]],$AS$5:$AT$8,2,FALSE),"Error")</f>
        <v>1</v>
      </c>
      <c r="AX815" s="1">
        <f>IFERROR(VLOOKUP(San[[#This Row],[Use_SL1]],$AS$5:$AT$8,2,FALSE),"Error")</f>
        <v>3</v>
      </c>
      <c r="AY815" s="1" t="str">
        <f>IFERROR(VLOOKUP(San[[#This Row],[Use_SL2]],$AS$5:$AT$8,2,FALSE),"Error")</f>
        <v>Error</v>
      </c>
      <c r="AZ815" s="1" t="str">
        <f>IFERROR(VLOOKUP(San[[#This Row],[Reliability_SL1]],$AS$5:$AT$8,2,FALSE),"Error")</f>
        <v>Error</v>
      </c>
      <c r="BA815" s="1">
        <f>IFERROR(VLOOKUP(San[[#This Row],[EnvPro_SL1]],$AS$5:$AT$8,2,FALSE),"Error")</f>
        <v>2</v>
      </c>
    </row>
    <row r="816" spans="2:53">
      <c r="B816" s="133" t="s">
        <v>1129</v>
      </c>
      <c r="C816" s="171" t="s">
        <v>1649</v>
      </c>
      <c r="D816" s="171" t="s">
        <v>1609</v>
      </c>
      <c r="E816" s="171" t="s">
        <v>1122</v>
      </c>
      <c r="F816" s="172" t="s">
        <v>1633</v>
      </c>
      <c r="G816" s="173" t="s">
        <v>2062</v>
      </c>
      <c r="H816" s="50" t="s">
        <v>1783</v>
      </c>
      <c r="I816" s="50" t="s">
        <v>18</v>
      </c>
      <c r="J816" s="133" t="s">
        <v>1751</v>
      </c>
      <c r="K816" s="50" t="s">
        <v>1752</v>
      </c>
      <c r="L816" s="50" t="s">
        <v>1753</v>
      </c>
      <c r="M816" s="133" t="s">
        <v>1754</v>
      </c>
      <c r="N816" s="133" t="s">
        <v>1601</v>
      </c>
      <c r="O816" s="133" t="s">
        <v>1601</v>
      </c>
      <c r="P816" s="133" t="s">
        <v>1601</v>
      </c>
      <c r="Q816" s="133" t="s">
        <v>1755</v>
      </c>
      <c r="R816" s="142" t="s">
        <v>1601</v>
      </c>
      <c r="S816" s="174" t="s">
        <v>1601</v>
      </c>
      <c r="T816" s="175" t="s">
        <v>1601</v>
      </c>
      <c r="U816" s="133" t="s">
        <v>1756</v>
      </c>
      <c r="V816" s="133" t="s">
        <v>1754</v>
      </c>
      <c r="W816" s="133" t="str">
        <f>IF([Access_Indicator2]="Yes","No service",IF([Access_Indicator3]="Available", "Improved",IF([Access_Indicator4]="No", "Limited",IF(AND([Access_Indicator4]="yes", [Access_Indicator5]&lt;=[Access_Indicator6]),"Basic","Limited"))))</f>
        <v>No service</v>
      </c>
      <c r="X816" s="133" t="str">
        <f>IF([Use_Indicator1]="", "Fill in data", IF([Use_Indicator1]="All", "Improved", IF([Use_Indicator1]="Some", "Basic", IF([Use_Indicator1]="No use", "No Service"))))</f>
        <v>Improved</v>
      </c>
      <c r="Y816" s="134" t="s">
        <v>1601</v>
      </c>
      <c r="Z816" s="134" t="str">
        <f>IF(S816="No data", "No Data", IF([Reliability_Indicator2]="Yes","No Service", IF(S816="Routine", "Improved", IF(S816="Unreliable", "Basic", IF(S816="No O&amp;M", "No service")))))</f>
        <v>No Data</v>
      </c>
      <c r="AA816" s="133" t="str">
        <f>IF([EnvPro_Indicator1]="", "Fill in data", IF([EnvPro_Indicator1]="Significant pollution", "No service", IF(AND([EnvPro_Indicator1]="Not polluting groundwater &amp; not untreated in river", [EnvPro_Indicator2]="No"),"Basic", IF([EnvPro_Indicator2]="Yes", "Improved"))))</f>
        <v>Basic</v>
      </c>
      <c r="AB816" s="134" t="str">
        <f t="shared" si="12"/>
        <v>No Service</v>
      </c>
      <c r="AC816" s="134" t="str">
        <f>IF(OR(San[[#This Row],[Access_SL1]]="No data",San[[#This Row],[Use_SL1]]="No data",San[[#This Row],[Reliability_SL1]]="No data",San[[#This Row],[EnvPro_SL1]]="No data"),"Incomplete", "Complete")</f>
        <v>Incomplete</v>
      </c>
      <c r="AD816" s="176" t="s">
        <v>1601</v>
      </c>
      <c r="AE816" s="176" t="s">
        <v>1601</v>
      </c>
      <c r="AF816" s="136" t="s">
        <v>1601</v>
      </c>
      <c r="AG816" s="136">
        <v>40.475516558165864</v>
      </c>
      <c r="AH816" s="136" t="s">
        <v>1601</v>
      </c>
      <c r="AW816" s="1">
        <f>IFERROR(VLOOKUP(San[[#This Row],[Access_SL1]],$AS$5:$AT$8,2,FALSE),"Error")</f>
        <v>0</v>
      </c>
      <c r="AX816" s="1">
        <f>IFERROR(VLOOKUP(San[[#This Row],[Use_SL1]],$AS$5:$AT$8,2,FALSE),"Error")</f>
        <v>3</v>
      </c>
      <c r="AY816" s="1" t="str">
        <f>IFERROR(VLOOKUP(San[[#This Row],[Use_SL2]],$AS$5:$AT$8,2,FALSE),"Error")</f>
        <v>Error</v>
      </c>
      <c r="AZ816" s="1" t="str">
        <f>IFERROR(VLOOKUP(San[[#This Row],[Reliability_SL1]],$AS$5:$AT$8,2,FALSE),"Error")</f>
        <v>Error</v>
      </c>
      <c r="BA816" s="1">
        <f>IFERROR(VLOOKUP(San[[#This Row],[EnvPro_SL1]],$AS$5:$AT$8,2,FALSE),"Error")</f>
        <v>2</v>
      </c>
    </row>
    <row r="817" spans="2:53">
      <c r="B817" s="133" t="s">
        <v>1130</v>
      </c>
      <c r="C817" s="171" t="s">
        <v>1649</v>
      </c>
      <c r="D817" s="171" t="s">
        <v>1609</v>
      </c>
      <c r="E817" s="171" t="s">
        <v>1122</v>
      </c>
      <c r="F817" s="172" t="s">
        <v>1633</v>
      </c>
      <c r="G817" s="173" t="s">
        <v>2011</v>
      </c>
      <c r="H817" s="50" t="s">
        <v>1783</v>
      </c>
      <c r="I817" s="50" t="s">
        <v>18</v>
      </c>
      <c r="J817" s="133" t="s">
        <v>2063</v>
      </c>
      <c r="K817" s="50" t="s">
        <v>1754</v>
      </c>
      <c r="L817" s="50" t="s">
        <v>1776</v>
      </c>
      <c r="M817" s="133" t="s">
        <v>1752</v>
      </c>
      <c r="N817" s="133" t="s">
        <v>1601</v>
      </c>
      <c r="O817" s="133" t="s">
        <v>1601</v>
      </c>
      <c r="P817" s="133" t="s">
        <v>1601</v>
      </c>
      <c r="Q817" s="133" t="s">
        <v>1755</v>
      </c>
      <c r="R817" s="142" t="s">
        <v>1601</v>
      </c>
      <c r="S817" s="174" t="s">
        <v>1801</v>
      </c>
      <c r="T817" s="175" t="s">
        <v>1754</v>
      </c>
      <c r="U817" s="133" t="s">
        <v>1756</v>
      </c>
      <c r="V817" s="133" t="s">
        <v>1754</v>
      </c>
      <c r="W817" s="133" t="str">
        <f>IF([Access_Indicator2]="Yes","No service",IF([Access_Indicator3]="Available", "Improved",IF([Access_Indicator4]="No", "Limited",IF(AND([Access_Indicator4]="yes", [Access_Indicator5]&lt;=[Access_Indicator6]),"Basic","Limited"))))</f>
        <v>Improved</v>
      </c>
      <c r="X817" s="133" t="str">
        <f>IF([Use_Indicator1]="", "Fill in data", IF([Use_Indicator1]="All", "Improved", IF([Use_Indicator1]="Some", "Basic", IF([Use_Indicator1]="No use", "No Service"))))</f>
        <v>Improved</v>
      </c>
      <c r="Y817" s="134" t="s">
        <v>1601</v>
      </c>
      <c r="Z817" s="134" t="str">
        <f>IF(S817="No data", "No Data", IF([Reliability_Indicator2]="Yes","No Service", IF(S817="Routine", "Improved", IF(S817="Unreliable", "Basic", IF(S817="No O&amp;M", "No service")))))</f>
        <v>Basic</v>
      </c>
      <c r="AA817" s="133" t="str">
        <f>IF([EnvPro_Indicator1]="", "Fill in data", IF([EnvPro_Indicator1]="Significant pollution", "No service", IF(AND([EnvPro_Indicator1]="Not polluting groundwater &amp; not untreated in river", [EnvPro_Indicator2]="No"),"Basic", IF([EnvPro_Indicator2]="Yes", "Improved"))))</f>
        <v>Basic</v>
      </c>
      <c r="AB817" s="134" t="str">
        <f t="shared" si="12"/>
        <v>Basic</v>
      </c>
      <c r="AC817" s="134" t="str">
        <f>IF(OR(San[[#This Row],[Access_SL1]]="No data",San[[#This Row],[Use_SL1]]="No data",San[[#This Row],[Reliability_SL1]]="No data",San[[#This Row],[EnvPro_SL1]]="No data"),"Incomplete", "Complete")</f>
        <v>Complete</v>
      </c>
      <c r="AD817" s="176" t="s">
        <v>1601</v>
      </c>
      <c r="AE817" s="176" t="s">
        <v>1601</v>
      </c>
      <c r="AF817" s="136" t="s">
        <v>1601</v>
      </c>
      <c r="AG817" s="136">
        <v>0</v>
      </c>
      <c r="AH817" s="136" t="s">
        <v>1601</v>
      </c>
      <c r="AW817" s="1">
        <f>IFERROR(VLOOKUP(San[[#This Row],[Access_SL1]],$AS$5:$AT$8,2,FALSE),"Error")</f>
        <v>3</v>
      </c>
      <c r="AX817" s="1">
        <f>IFERROR(VLOOKUP(San[[#This Row],[Use_SL1]],$AS$5:$AT$8,2,FALSE),"Error")</f>
        <v>3</v>
      </c>
      <c r="AY817" s="1" t="str">
        <f>IFERROR(VLOOKUP(San[[#This Row],[Use_SL2]],$AS$5:$AT$8,2,FALSE),"Error")</f>
        <v>Error</v>
      </c>
      <c r="AZ817" s="1">
        <f>IFERROR(VLOOKUP(San[[#This Row],[Reliability_SL1]],$AS$5:$AT$8,2,FALSE),"Error")</f>
        <v>2</v>
      </c>
      <c r="BA817" s="1">
        <f>IFERROR(VLOOKUP(San[[#This Row],[EnvPro_SL1]],$AS$5:$AT$8,2,FALSE),"Error")</f>
        <v>2</v>
      </c>
    </row>
    <row r="818" spans="2:53">
      <c r="B818" s="133" t="s">
        <v>1131</v>
      </c>
      <c r="C818" s="171" t="s">
        <v>1649</v>
      </c>
      <c r="D818" s="171" t="s">
        <v>1609</v>
      </c>
      <c r="E818" s="171" t="s">
        <v>1122</v>
      </c>
      <c r="F818" s="172" t="s">
        <v>1633</v>
      </c>
      <c r="G818" s="173" t="s">
        <v>1990</v>
      </c>
      <c r="H818" s="50" t="s">
        <v>1783</v>
      </c>
      <c r="I818" s="50" t="s">
        <v>18</v>
      </c>
      <c r="J818" s="133" t="s">
        <v>1818</v>
      </c>
      <c r="K818" s="50" t="s">
        <v>1754</v>
      </c>
      <c r="L818" s="50" t="s">
        <v>1753</v>
      </c>
      <c r="M818" s="133" t="s">
        <v>1754</v>
      </c>
      <c r="N818" s="133" t="s">
        <v>1601</v>
      </c>
      <c r="O818" s="133" t="s">
        <v>1601</v>
      </c>
      <c r="P818" s="133" t="s">
        <v>1601</v>
      </c>
      <c r="Q818" s="133" t="s">
        <v>1755</v>
      </c>
      <c r="R818" s="142" t="s">
        <v>1601</v>
      </c>
      <c r="S818" s="174" t="s">
        <v>1601</v>
      </c>
      <c r="T818" s="175" t="s">
        <v>1754</v>
      </c>
      <c r="U818" s="133" t="s">
        <v>1756</v>
      </c>
      <c r="V818" s="133" t="s">
        <v>1754</v>
      </c>
      <c r="W818" s="133" t="str">
        <f>IF([Access_Indicator2]="Yes","No service",IF([Access_Indicator3]="Available", "Improved",IF([Access_Indicator4]="No", "Limited",IF(AND([Access_Indicator4]="yes", [Access_Indicator5]&lt;=[Access_Indicator6]),"Basic","Limited"))))</f>
        <v>Limited</v>
      </c>
      <c r="X818" s="133" t="str">
        <f>IF([Use_Indicator1]="", "Fill in data", IF([Use_Indicator1]="All", "Improved", IF([Use_Indicator1]="Some", "Basic", IF([Use_Indicator1]="No use", "No Service"))))</f>
        <v>Improved</v>
      </c>
      <c r="Y818" s="134" t="s">
        <v>1601</v>
      </c>
      <c r="Z818" s="134" t="str">
        <f>IF(S818="No data", "No Data", IF([Reliability_Indicator2]="Yes","No Service", IF(S818="Routine", "Improved", IF(S818="Unreliable", "Basic", IF(S818="No O&amp;M", "No service")))))</f>
        <v>No Data</v>
      </c>
      <c r="AA818" s="133" t="str">
        <f>IF([EnvPro_Indicator1]="", "Fill in data", IF([EnvPro_Indicator1]="Significant pollution", "No service", IF(AND([EnvPro_Indicator1]="Not polluting groundwater &amp; not untreated in river", [EnvPro_Indicator2]="No"),"Basic", IF([EnvPro_Indicator2]="Yes", "Improved"))))</f>
        <v>Basic</v>
      </c>
      <c r="AB818" s="134" t="str">
        <f t="shared" si="12"/>
        <v>Limited</v>
      </c>
      <c r="AC818" s="134" t="str">
        <f>IF(OR(San[[#This Row],[Access_SL1]]="No data",San[[#This Row],[Use_SL1]]="No data",San[[#This Row],[Reliability_SL1]]="No data",San[[#This Row],[EnvPro_SL1]]="No data"),"Incomplete", "Complete")</f>
        <v>Incomplete</v>
      </c>
      <c r="AD818" s="176" t="s">
        <v>1601</v>
      </c>
      <c r="AE818" s="176" t="s">
        <v>1601</v>
      </c>
      <c r="AF818" s="136" t="s">
        <v>1601</v>
      </c>
      <c r="AG818" s="136">
        <v>106.70818001698274</v>
      </c>
      <c r="AH818" s="136" t="s">
        <v>1601</v>
      </c>
      <c r="AW818" s="1">
        <f>IFERROR(VLOOKUP(San[[#This Row],[Access_SL1]],$AS$5:$AT$8,2,FALSE),"Error")</f>
        <v>1</v>
      </c>
      <c r="AX818" s="1">
        <f>IFERROR(VLOOKUP(San[[#This Row],[Use_SL1]],$AS$5:$AT$8,2,FALSE),"Error")</f>
        <v>3</v>
      </c>
      <c r="AY818" s="1" t="str">
        <f>IFERROR(VLOOKUP(San[[#This Row],[Use_SL2]],$AS$5:$AT$8,2,FALSE),"Error")</f>
        <v>Error</v>
      </c>
      <c r="AZ818" s="1" t="str">
        <f>IFERROR(VLOOKUP(San[[#This Row],[Reliability_SL1]],$AS$5:$AT$8,2,FALSE),"Error")</f>
        <v>Error</v>
      </c>
      <c r="BA818" s="1">
        <f>IFERROR(VLOOKUP(San[[#This Row],[EnvPro_SL1]],$AS$5:$AT$8,2,FALSE),"Error")</f>
        <v>2</v>
      </c>
    </row>
    <row r="819" spans="2:53">
      <c r="B819" s="133" t="s">
        <v>1132</v>
      </c>
      <c r="C819" s="171" t="s">
        <v>1649</v>
      </c>
      <c r="D819" s="171" t="s">
        <v>1609</v>
      </c>
      <c r="E819" s="171" t="s">
        <v>1122</v>
      </c>
      <c r="F819" s="172" t="s">
        <v>1633</v>
      </c>
      <c r="G819" s="173" t="s">
        <v>2020</v>
      </c>
      <c r="H819" s="50" t="s">
        <v>1783</v>
      </c>
      <c r="I819" s="50" t="s">
        <v>18</v>
      </c>
      <c r="J819" s="133" t="s">
        <v>1773</v>
      </c>
      <c r="K819" s="50" t="s">
        <v>1754</v>
      </c>
      <c r="L819" s="50" t="s">
        <v>1753</v>
      </c>
      <c r="M819" s="133" t="s">
        <v>1754</v>
      </c>
      <c r="N819" s="133" t="s">
        <v>1601</v>
      </c>
      <c r="O819" s="133" t="s">
        <v>1601</v>
      </c>
      <c r="P819" s="133" t="s">
        <v>1601</v>
      </c>
      <c r="Q819" s="133" t="s">
        <v>1755</v>
      </c>
      <c r="R819" s="142" t="s">
        <v>1601</v>
      </c>
      <c r="S819" s="174" t="s">
        <v>1601</v>
      </c>
      <c r="T819" s="175" t="s">
        <v>1601</v>
      </c>
      <c r="U819" s="133" t="s">
        <v>1756</v>
      </c>
      <c r="V819" s="133" t="s">
        <v>1754</v>
      </c>
      <c r="W819" s="133" t="str">
        <f>IF([Access_Indicator2]="Yes","No service",IF([Access_Indicator3]="Available", "Improved",IF([Access_Indicator4]="No", "Limited",IF(AND([Access_Indicator4]="yes", [Access_Indicator5]&lt;=[Access_Indicator6]),"Basic","Limited"))))</f>
        <v>Limited</v>
      </c>
      <c r="X819" s="133" t="str">
        <f>IF([Use_Indicator1]="", "Fill in data", IF([Use_Indicator1]="All", "Improved", IF([Use_Indicator1]="Some", "Basic", IF([Use_Indicator1]="No use", "No Service"))))</f>
        <v>Improved</v>
      </c>
      <c r="Y819" s="134" t="s">
        <v>1601</v>
      </c>
      <c r="Z819" s="134" t="str">
        <f>IF(S819="No data", "No Data", IF([Reliability_Indicator2]="Yes","No Service", IF(S819="Routine", "Improved", IF(S819="Unreliable", "Basic", IF(S819="No O&amp;M", "No service")))))</f>
        <v>No Data</v>
      </c>
      <c r="AA819" s="133" t="str">
        <f>IF([EnvPro_Indicator1]="", "Fill in data", IF([EnvPro_Indicator1]="Significant pollution", "No service", IF(AND([EnvPro_Indicator1]="Not polluting groundwater &amp; not untreated in river", [EnvPro_Indicator2]="No"),"Basic", IF([EnvPro_Indicator2]="Yes", "Improved"))))</f>
        <v>Basic</v>
      </c>
      <c r="AB819" s="134" t="str">
        <f t="shared" si="12"/>
        <v>Limited</v>
      </c>
      <c r="AC819" s="134" t="str">
        <f>IF(OR(San[[#This Row],[Access_SL1]]="No data",San[[#This Row],[Use_SL1]]="No data",San[[#This Row],[Reliability_SL1]]="No data",San[[#This Row],[EnvPro_SL1]]="No data"),"Incomplete", "Complete")</f>
        <v>Incomplete</v>
      </c>
      <c r="AD819" s="176" t="s">
        <v>1601</v>
      </c>
      <c r="AE819" s="176" t="s">
        <v>1601</v>
      </c>
      <c r="AF819" s="136" t="s">
        <v>1601</v>
      </c>
      <c r="AG819" s="136">
        <v>139.82451174639115</v>
      </c>
      <c r="AH819" s="136" t="s">
        <v>1601</v>
      </c>
      <c r="AW819" s="1">
        <f>IFERROR(VLOOKUP(San[[#This Row],[Access_SL1]],$AS$5:$AT$8,2,FALSE),"Error")</f>
        <v>1</v>
      </c>
      <c r="AX819" s="1">
        <f>IFERROR(VLOOKUP(San[[#This Row],[Use_SL1]],$AS$5:$AT$8,2,FALSE),"Error")</f>
        <v>3</v>
      </c>
      <c r="AY819" s="1" t="str">
        <f>IFERROR(VLOOKUP(San[[#This Row],[Use_SL2]],$AS$5:$AT$8,2,FALSE),"Error")</f>
        <v>Error</v>
      </c>
      <c r="AZ819" s="1" t="str">
        <f>IFERROR(VLOOKUP(San[[#This Row],[Reliability_SL1]],$AS$5:$AT$8,2,FALSE),"Error")</f>
        <v>Error</v>
      </c>
      <c r="BA819" s="1">
        <f>IFERROR(VLOOKUP(San[[#This Row],[EnvPro_SL1]],$AS$5:$AT$8,2,FALSE),"Error")</f>
        <v>2</v>
      </c>
    </row>
    <row r="820" spans="2:53">
      <c r="B820" s="133" t="s">
        <v>1133</v>
      </c>
      <c r="C820" s="171" t="s">
        <v>1649</v>
      </c>
      <c r="D820" s="171" t="s">
        <v>1609</v>
      </c>
      <c r="E820" s="171" t="s">
        <v>1122</v>
      </c>
      <c r="F820" s="172" t="s">
        <v>1633</v>
      </c>
      <c r="G820" s="173" t="s">
        <v>2019</v>
      </c>
      <c r="H820" s="50" t="s">
        <v>1786</v>
      </c>
      <c r="I820" s="50" t="s">
        <v>18</v>
      </c>
      <c r="J820" s="133" t="s">
        <v>1773</v>
      </c>
      <c r="K820" s="50" t="s">
        <v>1754</v>
      </c>
      <c r="L820" s="50" t="s">
        <v>1753</v>
      </c>
      <c r="M820" s="133" t="s">
        <v>1754</v>
      </c>
      <c r="N820" s="133" t="s">
        <v>1601</v>
      </c>
      <c r="O820" s="133" t="s">
        <v>1601</v>
      </c>
      <c r="P820" s="133" t="s">
        <v>1601</v>
      </c>
      <c r="Q820" s="133" t="s">
        <v>1755</v>
      </c>
      <c r="R820" s="142" t="s">
        <v>1601</v>
      </c>
      <c r="S820" s="174" t="s">
        <v>1601</v>
      </c>
      <c r="T820" s="175" t="s">
        <v>1601</v>
      </c>
      <c r="U820" s="133" t="s">
        <v>1756</v>
      </c>
      <c r="V820" s="133" t="s">
        <v>1754</v>
      </c>
      <c r="W820" s="133" t="str">
        <f>IF([Access_Indicator2]="Yes","No service",IF([Access_Indicator3]="Available", "Improved",IF([Access_Indicator4]="No", "Limited",IF(AND([Access_Indicator4]="yes", [Access_Indicator5]&lt;=[Access_Indicator6]),"Basic","Limited"))))</f>
        <v>Limited</v>
      </c>
      <c r="X820" s="133" t="str">
        <f>IF([Use_Indicator1]="", "Fill in data", IF([Use_Indicator1]="All", "Improved", IF([Use_Indicator1]="Some", "Basic", IF([Use_Indicator1]="No use", "No Service"))))</f>
        <v>Improved</v>
      </c>
      <c r="Y820" s="134" t="s">
        <v>1601</v>
      </c>
      <c r="Z820" s="134" t="str">
        <f>IF(S820="No data", "No Data", IF([Reliability_Indicator2]="Yes","No Service", IF(S820="Routine", "Improved", IF(S820="Unreliable", "Basic", IF(S820="No O&amp;M", "No service")))))</f>
        <v>No Data</v>
      </c>
      <c r="AA820" s="133" t="str">
        <f>IF([EnvPro_Indicator1]="", "Fill in data", IF([EnvPro_Indicator1]="Significant pollution", "No service", IF(AND([EnvPro_Indicator1]="Not polluting groundwater &amp; not untreated in river", [EnvPro_Indicator2]="No"),"Basic", IF([EnvPro_Indicator2]="Yes", "Improved"))))</f>
        <v>Basic</v>
      </c>
      <c r="AB820" s="134" t="str">
        <f t="shared" si="12"/>
        <v>Limited</v>
      </c>
      <c r="AC820" s="134" t="str">
        <f>IF(OR(San[[#This Row],[Access_SL1]]="No data",San[[#This Row],[Use_SL1]]="No data",San[[#This Row],[Reliability_SL1]]="No data",San[[#This Row],[EnvPro_SL1]]="No data"),"Incomplete", "Complete")</f>
        <v>Incomplete</v>
      </c>
      <c r="AD820" s="176" t="s">
        <v>1601</v>
      </c>
      <c r="AE820" s="176" t="s">
        <v>1601</v>
      </c>
      <c r="AF820" s="136" t="s">
        <v>1601</v>
      </c>
      <c r="AG820" s="136">
        <v>77.271440701953011</v>
      </c>
      <c r="AH820" s="136" t="s">
        <v>1601</v>
      </c>
      <c r="AW820" s="1">
        <f>IFERROR(VLOOKUP(San[[#This Row],[Access_SL1]],$AS$5:$AT$8,2,FALSE),"Error")</f>
        <v>1</v>
      </c>
      <c r="AX820" s="1">
        <f>IFERROR(VLOOKUP(San[[#This Row],[Use_SL1]],$AS$5:$AT$8,2,FALSE),"Error")</f>
        <v>3</v>
      </c>
      <c r="AY820" s="1" t="str">
        <f>IFERROR(VLOOKUP(San[[#This Row],[Use_SL2]],$AS$5:$AT$8,2,FALSE),"Error")</f>
        <v>Error</v>
      </c>
      <c r="AZ820" s="1" t="str">
        <f>IFERROR(VLOOKUP(San[[#This Row],[Reliability_SL1]],$AS$5:$AT$8,2,FALSE),"Error")</f>
        <v>Error</v>
      </c>
      <c r="BA820" s="1">
        <f>IFERROR(VLOOKUP(San[[#This Row],[EnvPro_SL1]],$AS$5:$AT$8,2,FALSE),"Error")</f>
        <v>2</v>
      </c>
    </row>
    <row r="821" spans="2:53">
      <c r="B821" s="133" t="s">
        <v>1134</v>
      </c>
      <c r="C821" s="171" t="s">
        <v>1649</v>
      </c>
      <c r="D821" s="171" t="s">
        <v>1609</v>
      </c>
      <c r="E821" s="171" t="s">
        <v>1122</v>
      </c>
      <c r="F821" s="172" t="s">
        <v>1633</v>
      </c>
      <c r="G821" s="173" t="s">
        <v>2026</v>
      </c>
      <c r="H821" s="50" t="s">
        <v>1786</v>
      </c>
      <c r="I821" s="50" t="s">
        <v>18</v>
      </c>
      <c r="J821" s="133" t="s">
        <v>1773</v>
      </c>
      <c r="K821" s="50" t="s">
        <v>1754</v>
      </c>
      <c r="L821" s="50" t="s">
        <v>1753</v>
      </c>
      <c r="M821" s="133" t="s">
        <v>1754</v>
      </c>
      <c r="N821" s="133" t="s">
        <v>1601</v>
      </c>
      <c r="O821" s="133" t="s">
        <v>1601</v>
      </c>
      <c r="P821" s="133" t="s">
        <v>1601</v>
      </c>
      <c r="Q821" s="133" t="s">
        <v>1755</v>
      </c>
      <c r="R821" s="142" t="s">
        <v>1601</v>
      </c>
      <c r="S821" s="174" t="s">
        <v>1601</v>
      </c>
      <c r="T821" s="175" t="s">
        <v>1601</v>
      </c>
      <c r="U821" s="133" t="s">
        <v>1756</v>
      </c>
      <c r="V821" s="133" t="s">
        <v>1754</v>
      </c>
      <c r="W821" s="133" t="str">
        <f>IF([Access_Indicator2]="Yes","No service",IF([Access_Indicator3]="Available", "Improved",IF([Access_Indicator4]="No", "Limited",IF(AND([Access_Indicator4]="yes", [Access_Indicator5]&lt;=[Access_Indicator6]),"Basic","Limited"))))</f>
        <v>Limited</v>
      </c>
      <c r="X821" s="133" t="str">
        <f>IF([Use_Indicator1]="", "Fill in data", IF([Use_Indicator1]="All", "Improved", IF([Use_Indicator1]="Some", "Basic", IF([Use_Indicator1]="No use", "No Service"))))</f>
        <v>Improved</v>
      </c>
      <c r="Y821" s="134" t="s">
        <v>1601</v>
      </c>
      <c r="Z821" s="134" t="str">
        <f>IF(S821="No data", "No Data", IF([Reliability_Indicator2]="Yes","No Service", IF(S821="Routine", "Improved", IF(S821="Unreliable", "Basic", IF(S821="No O&amp;M", "No service")))))</f>
        <v>No Data</v>
      </c>
      <c r="AA821" s="133" t="str">
        <f>IF([EnvPro_Indicator1]="", "Fill in data", IF([EnvPro_Indicator1]="Significant pollution", "No service", IF(AND([EnvPro_Indicator1]="Not polluting groundwater &amp; not untreated in river", [EnvPro_Indicator2]="No"),"Basic", IF([EnvPro_Indicator2]="Yes", "Improved"))))</f>
        <v>Basic</v>
      </c>
      <c r="AB821" s="134" t="str">
        <f t="shared" si="12"/>
        <v>Limited</v>
      </c>
      <c r="AC821" s="134" t="str">
        <f>IF(OR(San[[#This Row],[Access_SL1]]="No data",San[[#This Row],[Use_SL1]]="No data",San[[#This Row],[Reliability_SL1]]="No data",San[[#This Row],[EnvPro_SL1]]="No data"),"Incomplete", "Complete")</f>
        <v>Incomplete</v>
      </c>
      <c r="AD821" s="176" t="s">
        <v>1601</v>
      </c>
      <c r="AE821" s="176" t="s">
        <v>1601</v>
      </c>
      <c r="AF821" s="136" t="s">
        <v>1601</v>
      </c>
      <c r="AG821" s="136">
        <v>147.18369657514859</v>
      </c>
      <c r="AH821" s="136" t="s">
        <v>1601</v>
      </c>
      <c r="AW821" s="1">
        <f>IFERROR(VLOOKUP(San[[#This Row],[Access_SL1]],$AS$5:$AT$8,2,FALSE),"Error")</f>
        <v>1</v>
      </c>
      <c r="AX821" s="1">
        <f>IFERROR(VLOOKUP(San[[#This Row],[Use_SL1]],$AS$5:$AT$8,2,FALSE),"Error")</f>
        <v>3</v>
      </c>
      <c r="AY821" s="1" t="str">
        <f>IFERROR(VLOOKUP(San[[#This Row],[Use_SL2]],$AS$5:$AT$8,2,FALSE),"Error")</f>
        <v>Error</v>
      </c>
      <c r="AZ821" s="1" t="str">
        <f>IFERROR(VLOOKUP(San[[#This Row],[Reliability_SL1]],$AS$5:$AT$8,2,FALSE),"Error")</f>
        <v>Error</v>
      </c>
      <c r="BA821" s="1">
        <f>IFERROR(VLOOKUP(San[[#This Row],[EnvPro_SL1]],$AS$5:$AT$8,2,FALSE),"Error")</f>
        <v>2</v>
      </c>
    </row>
    <row r="822" spans="2:53">
      <c r="B822" s="133" t="s">
        <v>1135</v>
      </c>
      <c r="C822" s="171" t="s">
        <v>1649</v>
      </c>
      <c r="D822" s="171" t="s">
        <v>1609</v>
      </c>
      <c r="E822" s="171" t="s">
        <v>1122</v>
      </c>
      <c r="F822" s="172" t="s">
        <v>1633</v>
      </c>
      <c r="G822" s="173" t="s">
        <v>2029</v>
      </c>
      <c r="H822" s="50" t="s">
        <v>1783</v>
      </c>
      <c r="I822" s="50" t="s">
        <v>18</v>
      </c>
      <c r="J822" s="133" t="s">
        <v>2014</v>
      </c>
      <c r="K822" s="50" t="s">
        <v>2015</v>
      </c>
      <c r="L822" s="50" t="s">
        <v>2016</v>
      </c>
      <c r="M822" s="133" t="s">
        <v>1752</v>
      </c>
      <c r="N822" s="133" t="s">
        <v>1601</v>
      </c>
      <c r="O822" s="133" t="s">
        <v>1601</v>
      </c>
      <c r="P822" s="133" t="s">
        <v>1601</v>
      </c>
      <c r="Q822" s="133" t="s">
        <v>1755</v>
      </c>
      <c r="R822" s="142" t="s">
        <v>1601</v>
      </c>
      <c r="S822" s="174" t="s">
        <v>1777</v>
      </c>
      <c r="T822" s="175" t="s">
        <v>1754</v>
      </c>
      <c r="U822" s="133" t="s">
        <v>1756</v>
      </c>
      <c r="V822" s="133" t="s">
        <v>1754</v>
      </c>
      <c r="W822" s="133" t="str">
        <f>IF([Access_Indicator2]="Yes","No service",IF([Access_Indicator3]="Available", "Improved",IF([Access_Indicator4]="No", "Limited",IF(AND([Access_Indicator4]="yes", [Access_Indicator5]&lt;=[Access_Indicator6]),"Basic","Limited"))))</f>
        <v>Basic</v>
      </c>
      <c r="X822" s="133" t="str">
        <f>IF([Use_Indicator1]="", "Fill in data", IF([Use_Indicator1]="All", "Improved", IF([Use_Indicator1]="Some", "Basic", IF([Use_Indicator1]="No use", "No Service"))))</f>
        <v>Improved</v>
      </c>
      <c r="Y822" s="134" t="s">
        <v>1601</v>
      </c>
      <c r="Z822" s="134" t="str">
        <f>IF(S822="No data", "No Data", IF([Reliability_Indicator2]="Yes","No Service", IF(S822="Routine", "Improved", IF(S822="Unreliable", "Basic", IF(S822="No O&amp;M", "No service")))))</f>
        <v>No service</v>
      </c>
      <c r="AA822" s="133" t="str">
        <f>IF([EnvPro_Indicator1]="", "Fill in data", IF([EnvPro_Indicator1]="Significant pollution", "No service", IF(AND([EnvPro_Indicator1]="Not polluting groundwater &amp; not untreated in river", [EnvPro_Indicator2]="No"),"Basic", IF([EnvPro_Indicator2]="Yes", "Improved"))))</f>
        <v>Basic</v>
      </c>
      <c r="AB822" s="134" t="str">
        <f t="shared" si="12"/>
        <v>No Service</v>
      </c>
      <c r="AC822" s="134" t="str">
        <f>IF(OR(San[[#This Row],[Access_SL1]]="No data",San[[#This Row],[Use_SL1]]="No data",San[[#This Row],[Reliability_SL1]]="No data",San[[#This Row],[EnvPro_SL1]]="No data"),"Incomplete", "Complete")</f>
        <v>Complete</v>
      </c>
      <c r="AD822" s="176" t="s">
        <v>1601</v>
      </c>
      <c r="AE822" s="176" t="s">
        <v>1601</v>
      </c>
      <c r="AF822" s="136" t="s">
        <v>1601</v>
      </c>
      <c r="AG822" s="136">
        <v>41.395414661760547</v>
      </c>
      <c r="AH822" s="136" t="s">
        <v>1601</v>
      </c>
      <c r="AW822" s="1">
        <f>IFERROR(VLOOKUP(San[[#This Row],[Access_SL1]],$AS$5:$AT$8,2,FALSE),"Error")</f>
        <v>2</v>
      </c>
      <c r="AX822" s="1">
        <f>IFERROR(VLOOKUP(San[[#This Row],[Use_SL1]],$AS$5:$AT$8,2,FALSE),"Error")</f>
        <v>3</v>
      </c>
      <c r="AY822" s="1" t="str">
        <f>IFERROR(VLOOKUP(San[[#This Row],[Use_SL2]],$AS$5:$AT$8,2,FALSE),"Error")</f>
        <v>Error</v>
      </c>
      <c r="AZ822" s="1">
        <f>IFERROR(VLOOKUP(San[[#This Row],[Reliability_SL1]],$AS$5:$AT$8,2,FALSE),"Error")</f>
        <v>0</v>
      </c>
      <c r="BA822" s="1">
        <f>IFERROR(VLOOKUP(San[[#This Row],[EnvPro_SL1]],$AS$5:$AT$8,2,FALSE),"Error")</f>
        <v>2</v>
      </c>
    </row>
    <row r="823" spans="2:53">
      <c r="B823" s="133" t="s">
        <v>1136</v>
      </c>
      <c r="C823" s="171" t="s">
        <v>1649</v>
      </c>
      <c r="D823" s="171" t="s">
        <v>1609</v>
      </c>
      <c r="E823" s="171" t="s">
        <v>1122</v>
      </c>
      <c r="F823" s="172" t="s">
        <v>1633</v>
      </c>
      <c r="G823" s="173" t="s">
        <v>1974</v>
      </c>
      <c r="H823" s="50" t="s">
        <v>1783</v>
      </c>
      <c r="I823" s="50" t="s">
        <v>18</v>
      </c>
      <c r="J823" s="133" t="s">
        <v>2063</v>
      </c>
      <c r="K823" s="50" t="s">
        <v>1754</v>
      </c>
      <c r="L823" s="50" t="s">
        <v>1776</v>
      </c>
      <c r="M823" s="133" t="s">
        <v>1752</v>
      </c>
      <c r="N823" s="133" t="s">
        <v>1601</v>
      </c>
      <c r="O823" s="133" t="s">
        <v>1601</v>
      </c>
      <c r="P823" s="133" t="s">
        <v>1601</v>
      </c>
      <c r="Q823" s="133" t="s">
        <v>1755</v>
      </c>
      <c r="R823" s="142" t="s">
        <v>1601</v>
      </c>
      <c r="S823" s="174" t="s">
        <v>1777</v>
      </c>
      <c r="T823" s="175" t="s">
        <v>1754</v>
      </c>
      <c r="U823" s="133" t="s">
        <v>1756</v>
      </c>
      <c r="V823" s="133" t="s">
        <v>1754</v>
      </c>
      <c r="W823" s="133" t="str">
        <f>IF([Access_Indicator2]="Yes","No service",IF([Access_Indicator3]="Available", "Improved",IF([Access_Indicator4]="No", "Limited",IF(AND([Access_Indicator4]="yes", [Access_Indicator5]&lt;=[Access_Indicator6]),"Basic","Limited"))))</f>
        <v>Improved</v>
      </c>
      <c r="X823" s="133" t="str">
        <f>IF([Use_Indicator1]="", "Fill in data", IF([Use_Indicator1]="All", "Improved", IF([Use_Indicator1]="Some", "Basic", IF([Use_Indicator1]="No use", "No Service"))))</f>
        <v>Improved</v>
      </c>
      <c r="Y823" s="134" t="s">
        <v>1601</v>
      </c>
      <c r="Z823" s="134" t="str">
        <f>IF(S823="No data", "No Data", IF([Reliability_Indicator2]="Yes","No Service", IF(S823="Routine", "Improved", IF(S823="Unreliable", "Basic", IF(S823="No O&amp;M", "No service")))))</f>
        <v>No service</v>
      </c>
      <c r="AA823" s="133" t="str">
        <f>IF([EnvPro_Indicator1]="", "Fill in data", IF([EnvPro_Indicator1]="Significant pollution", "No service", IF(AND([EnvPro_Indicator1]="Not polluting groundwater &amp; not untreated in river", [EnvPro_Indicator2]="No"),"Basic", IF([EnvPro_Indicator2]="Yes", "Improved"))))</f>
        <v>Basic</v>
      </c>
      <c r="AB823" s="134" t="str">
        <f t="shared" si="12"/>
        <v>No Service</v>
      </c>
      <c r="AC823" s="134" t="str">
        <f>IF(OR(San[[#This Row],[Access_SL1]]="No data",San[[#This Row],[Use_SL1]]="No data",San[[#This Row],[Reliability_SL1]]="No data",San[[#This Row],[EnvPro_SL1]]="No data"),"Incomplete", "Complete")</f>
        <v>Complete</v>
      </c>
      <c r="AD823" s="176" t="s">
        <v>1601</v>
      </c>
      <c r="AE823" s="176" t="s">
        <v>1601</v>
      </c>
      <c r="AF823" s="136" t="s">
        <v>1601</v>
      </c>
      <c r="AG823" s="136">
        <v>57.033682422870086</v>
      </c>
      <c r="AH823" s="136" t="s">
        <v>1601</v>
      </c>
      <c r="AW823" s="1">
        <f>IFERROR(VLOOKUP(San[[#This Row],[Access_SL1]],$AS$5:$AT$8,2,FALSE),"Error")</f>
        <v>3</v>
      </c>
      <c r="AX823" s="1">
        <f>IFERROR(VLOOKUP(San[[#This Row],[Use_SL1]],$AS$5:$AT$8,2,FALSE),"Error")</f>
        <v>3</v>
      </c>
      <c r="AY823" s="1" t="str">
        <f>IFERROR(VLOOKUP(San[[#This Row],[Use_SL2]],$AS$5:$AT$8,2,FALSE),"Error")</f>
        <v>Error</v>
      </c>
      <c r="AZ823" s="1">
        <f>IFERROR(VLOOKUP(San[[#This Row],[Reliability_SL1]],$AS$5:$AT$8,2,FALSE),"Error")</f>
        <v>0</v>
      </c>
      <c r="BA823" s="1">
        <f>IFERROR(VLOOKUP(San[[#This Row],[EnvPro_SL1]],$AS$5:$AT$8,2,FALSE),"Error")</f>
        <v>2</v>
      </c>
    </row>
    <row r="824" spans="2:53">
      <c r="B824" s="133" t="s">
        <v>1137</v>
      </c>
      <c r="C824" s="171" t="s">
        <v>1649</v>
      </c>
      <c r="D824" s="171" t="s">
        <v>1609</v>
      </c>
      <c r="E824" s="171" t="s">
        <v>1122</v>
      </c>
      <c r="F824" s="172" t="s">
        <v>1633</v>
      </c>
      <c r="G824" s="173" t="s">
        <v>1975</v>
      </c>
      <c r="H824" s="50" t="s">
        <v>1783</v>
      </c>
      <c r="I824" s="50" t="s">
        <v>18</v>
      </c>
      <c r="J824" s="133" t="s">
        <v>2063</v>
      </c>
      <c r="K824" s="50" t="s">
        <v>1754</v>
      </c>
      <c r="L824" s="50" t="s">
        <v>1776</v>
      </c>
      <c r="M824" s="133" t="s">
        <v>1752</v>
      </c>
      <c r="N824" s="133" t="s">
        <v>1601</v>
      </c>
      <c r="O824" s="133" t="s">
        <v>1601</v>
      </c>
      <c r="P824" s="133" t="s">
        <v>1601</v>
      </c>
      <c r="Q824" s="133" t="s">
        <v>1755</v>
      </c>
      <c r="R824" s="142" t="s">
        <v>1601</v>
      </c>
      <c r="S824" s="174" t="s">
        <v>1777</v>
      </c>
      <c r="T824" s="175" t="s">
        <v>1754</v>
      </c>
      <c r="U824" s="133" t="s">
        <v>1756</v>
      </c>
      <c r="V824" s="133" t="s">
        <v>1754</v>
      </c>
      <c r="W824" s="133" t="str">
        <f>IF([Access_Indicator2]="Yes","No service",IF([Access_Indicator3]="Available", "Improved",IF([Access_Indicator4]="No", "Limited",IF(AND([Access_Indicator4]="yes", [Access_Indicator5]&lt;=[Access_Indicator6]),"Basic","Limited"))))</f>
        <v>Improved</v>
      </c>
      <c r="X824" s="133" t="str">
        <f>IF([Use_Indicator1]="", "Fill in data", IF([Use_Indicator1]="All", "Improved", IF([Use_Indicator1]="Some", "Basic", IF([Use_Indicator1]="No use", "No Service"))))</f>
        <v>Improved</v>
      </c>
      <c r="Y824" s="134" t="s">
        <v>1601</v>
      </c>
      <c r="Z824" s="134" t="str">
        <f>IF(S824="No data", "No Data", IF([Reliability_Indicator2]="Yes","No Service", IF(S824="Routine", "Improved", IF(S824="Unreliable", "Basic", IF(S824="No O&amp;M", "No service")))))</f>
        <v>No service</v>
      </c>
      <c r="AA824" s="133" t="str">
        <f>IF([EnvPro_Indicator1]="", "Fill in data", IF([EnvPro_Indicator1]="Significant pollution", "No service", IF(AND([EnvPro_Indicator1]="Not polluting groundwater &amp; not untreated in river", [EnvPro_Indicator2]="No"),"Basic", IF([EnvPro_Indicator2]="Yes", "Improved"))))</f>
        <v>Basic</v>
      </c>
      <c r="AB824" s="134" t="str">
        <f t="shared" si="12"/>
        <v>No Service</v>
      </c>
      <c r="AC824" s="134" t="str">
        <f>IF(OR(San[[#This Row],[Access_SL1]]="No data",San[[#This Row],[Use_SL1]]="No data",San[[#This Row],[Reliability_SL1]]="No data",San[[#This Row],[EnvPro_SL1]]="No data"),"Incomplete", "Complete")</f>
        <v>Complete</v>
      </c>
      <c r="AD824" s="176" t="s">
        <v>1601</v>
      </c>
      <c r="AE824" s="176" t="s">
        <v>1601</v>
      </c>
      <c r="AF824" s="136" t="s">
        <v>1601</v>
      </c>
      <c r="AG824" s="136">
        <v>76.167562977639406</v>
      </c>
      <c r="AH824" s="136" t="s">
        <v>1601</v>
      </c>
      <c r="AW824" s="1">
        <f>IFERROR(VLOOKUP(San[[#This Row],[Access_SL1]],$AS$5:$AT$8,2,FALSE),"Error")</f>
        <v>3</v>
      </c>
      <c r="AX824" s="1">
        <f>IFERROR(VLOOKUP(San[[#This Row],[Use_SL1]],$AS$5:$AT$8,2,FALSE),"Error")</f>
        <v>3</v>
      </c>
      <c r="AY824" s="1" t="str">
        <f>IFERROR(VLOOKUP(San[[#This Row],[Use_SL2]],$AS$5:$AT$8,2,FALSE),"Error")</f>
        <v>Error</v>
      </c>
      <c r="AZ824" s="1">
        <f>IFERROR(VLOOKUP(San[[#This Row],[Reliability_SL1]],$AS$5:$AT$8,2,FALSE),"Error")</f>
        <v>0</v>
      </c>
      <c r="BA824" s="1">
        <f>IFERROR(VLOOKUP(San[[#This Row],[EnvPro_SL1]],$AS$5:$AT$8,2,FALSE),"Error")</f>
        <v>2</v>
      </c>
    </row>
    <row r="825" spans="2:53">
      <c r="B825" s="133" t="s">
        <v>1138</v>
      </c>
      <c r="C825" s="171" t="s">
        <v>1649</v>
      </c>
      <c r="D825" s="171" t="s">
        <v>1609</v>
      </c>
      <c r="E825" s="171" t="s">
        <v>1122</v>
      </c>
      <c r="F825" s="172" t="s">
        <v>1633</v>
      </c>
      <c r="G825" s="173" t="s">
        <v>1976</v>
      </c>
      <c r="H825" s="50" t="s">
        <v>1783</v>
      </c>
      <c r="I825" s="50" t="s">
        <v>18</v>
      </c>
      <c r="J825" s="133" t="s">
        <v>1773</v>
      </c>
      <c r="K825" s="50" t="s">
        <v>1754</v>
      </c>
      <c r="L825" s="50" t="s">
        <v>1753</v>
      </c>
      <c r="M825" s="133" t="s">
        <v>1754</v>
      </c>
      <c r="N825" s="133" t="s">
        <v>1601</v>
      </c>
      <c r="O825" s="133" t="s">
        <v>1601</v>
      </c>
      <c r="P825" s="133" t="s">
        <v>1601</v>
      </c>
      <c r="Q825" s="133" t="s">
        <v>1755</v>
      </c>
      <c r="R825" s="142" t="s">
        <v>1601</v>
      </c>
      <c r="S825" s="174" t="s">
        <v>1601</v>
      </c>
      <c r="T825" s="175" t="s">
        <v>1601</v>
      </c>
      <c r="U825" s="133" t="s">
        <v>1756</v>
      </c>
      <c r="V825" s="133" t="s">
        <v>1754</v>
      </c>
      <c r="W825" s="133" t="str">
        <f>IF([Access_Indicator2]="Yes","No service",IF([Access_Indicator3]="Available", "Improved",IF([Access_Indicator4]="No", "Limited",IF(AND([Access_Indicator4]="yes", [Access_Indicator5]&lt;=[Access_Indicator6]),"Basic","Limited"))))</f>
        <v>Limited</v>
      </c>
      <c r="X825" s="133" t="str">
        <f>IF([Use_Indicator1]="", "Fill in data", IF([Use_Indicator1]="All", "Improved", IF([Use_Indicator1]="Some", "Basic", IF([Use_Indicator1]="No use", "No Service"))))</f>
        <v>Improved</v>
      </c>
      <c r="Y825" s="134" t="s">
        <v>1601</v>
      </c>
      <c r="Z825" s="134" t="str">
        <f>IF(S825="No data", "No Data", IF([Reliability_Indicator2]="Yes","No Service", IF(S825="Routine", "Improved", IF(S825="Unreliable", "Basic", IF(S825="No O&amp;M", "No service")))))</f>
        <v>No Data</v>
      </c>
      <c r="AA825" s="133" t="str">
        <f>IF([EnvPro_Indicator1]="", "Fill in data", IF([EnvPro_Indicator1]="Significant pollution", "No service", IF(AND([EnvPro_Indicator1]="Not polluting groundwater &amp; not untreated in river", [EnvPro_Indicator2]="No"),"Basic", IF([EnvPro_Indicator2]="Yes", "Improved"))))</f>
        <v>Basic</v>
      </c>
      <c r="AB825" s="134" t="str">
        <f t="shared" si="12"/>
        <v>Limited</v>
      </c>
      <c r="AC825" s="134" t="str">
        <f>IF(OR(San[[#This Row],[Access_SL1]]="No data",San[[#This Row],[Use_SL1]]="No data",San[[#This Row],[Reliability_SL1]]="No data",San[[#This Row],[EnvPro_SL1]]="No data"),"Incomplete", "Complete")</f>
        <v>Incomplete</v>
      </c>
      <c r="AD825" s="176" t="s">
        <v>1601</v>
      </c>
      <c r="AE825" s="176" t="s">
        <v>1601</v>
      </c>
      <c r="AF825" s="136" t="s">
        <v>1601</v>
      </c>
      <c r="AG825" s="136">
        <v>183.97962071893573</v>
      </c>
      <c r="AH825" s="136" t="s">
        <v>1601</v>
      </c>
      <c r="AW825" s="1">
        <f>IFERROR(VLOOKUP(San[[#This Row],[Access_SL1]],$AS$5:$AT$8,2,FALSE),"Error")</f>
        <v>1</v>
      </c>
      <c r="AX825" s="1">
        <f>IFERROR(VLOOKUP(San[[#This Row],[Use_SL1]],$AS$5:$AT$8,2,FALSE),"Error")</f>
        <v>3</v>
      </c>
      <c r="AY825" s="1" t="str">
        <f>IFERROR(VLOOKUP(San[[#This Row],[Use_SL2]],$AS$5:$AT$8,2,FALSE),"Error")</f>
        <v>Error</v>
      </c>
      <c r="AZ825" s="1" t="str">
        <f>IFERROR(VLOOKUP(San[[#This Row],[Reliability_SL1]],$AS$5:$AT$8,2,FALSE),"Error")</f>
        <v>Error</v>
      </c>
      <c r="BA825" s="1">
        <f>IFERROR(VLOOKUP(San[[#This Row],[EnvPro_SL1]],$AS$5:$AT$8,2,FALSE),"Error")</f>
        <v>2</v>
      </c>
    </row>
    <row r="826" spans="2:53">
      <c r="B826" s="133" t="s">
        <v>1139</v>
      </c>
      <c r="C826" s="171" t="s">
        <v>1649</v>
      </c>
      <c r="D826" s="171" t="s">
        <v>1609</v>
      </c>
      <c r="E826" s="171" t="s">
        <v>1122</v>
      </c>
      <c r="F826" s="172" t="s">
        <v>1633</v>
      </c>
      <c r="G826" s="173" t="s">
        <v>1973</v>
      </c>
      <c r="H826" s="50" t="s">
        <v>1786</v>
      </c>
      <c r="I826" s="50" t="s">
        <v>18</v>
      </c>
      <c r="J826" s="133" t="s">
        <v>1773</v>
      </c>
      <c r="K826" s="50" t="s">
        <v>1754</v>
      </c>
      <c r="L826" s="50" t="s">
        <v>1753</v>
      </c>
      <c r="M826" s="133" t="s">
        <v>1754</v>
      </c>
      <c r="N826" s="133" t="s">
        <v>1601</v>
      </c>
      <c r="O826" s="133" t="s">
        <v>1601</v>
      </c>
      <c r="P826" s="133" t="s">
        <v>1601</v>
      </c>
      <c r="Q826" s="133" t="s">
        <v>1755</v>
      </c>
      <c r="R826" s="142" t="s">
        <v>1601</v>
      </c>
      <c r="S826" s="174" t="s">
        <v>1601</v>
      </c>
      <c r="T826" s="175" t="s">
        <v>1601</v>
      </c>
      <c r="U826" s="133" t="s">
        <v>1756</v>
      </c>
      <c r="V826" s="133" t="s">
        <v>1754</v>
      </c>
      <c r="W826" s="133" t="str">
        <f>IF([Access_Indicator2]="Yes","No service",IF([Access_Indicator3]="Available", "Improved",IF([Access_Indicator4]="No", "Limited",IF(AND([Access_Indicator4]="yes", [Access_Indicator5]&lt;=[Access_Indicator6]),"Basic","Limited"))))</f>
        <v>Limited</v>
      </c>
      <c r="X826" s="133" t="str">
        <f>IF([Use_Indicator1]="", "Fill in data", IF([Use_Indicator1]="All", "Improved", IF([Use_Indicator1]="Some", "Basic", IF([Use_Indicator1]="No use", "No Service"))))</f>
        <v>Improved</v>
      </c>
      <c r="Y826" s="134" t="s">
        <v>1601</v>
      </c>
      <c r="Z826" s="134" t="str">
        <f>IF(S826="No data", "No Data", IF([Reliability_Indicator2]="Yes","No Service", IF(S826="Routine", "Improved", IF(S826="Unreliable", "Basic", IF(S826="No O&amp;M", "No service")))))</f>
        <v>No Data</v>
      </c>
      <c r="AA826" s="133" t="str">
        <f>IF([EnvPro_Indicator1]="", "Fill in data", IF([EnvPro_Indicator1]="Significant pollution", "No service", IF(AND([EnvPro_Indicator1]="Not polluting groundwater &amp; not untreated in river", [EnvPro_Indicator2]="No"),"Basic", IF([EnvPro_Indicator2]="Yes", "Improved"))))</f>
        <v>Basic</v>
      </c>
      <c r="AB826" s="134" t="str">
        <f t="shared" si="12"/>
        <v>Limited</v>
      </c>
      <c r="AC826" s="134" t="str">
        <f>IF(OR(San[[#This Row],[Access_SL1]]="No data",San[[#This Row],[Use_SL1]]="No data",San[[#This Row],[Reliability_SL1]]="No data",San[[#This Row],[EnvPro_SL1]]="No data"),"Incomplete", "Complete")</f>
        <v>Incomplete</v>
      </c>
      <c r="AD826" s="176" t="s">
        <v>1601</v>
      </c>
      <c r="AE826" s="176" t="s">
        <v>1601</v>
      </c>
      <c r="AF826" s="136" t="s">
        <v>1601</v>
      </c>
      <c r="AG826" s="136">
        <v>82.790829323521095</v>
      </c>
      <c r="AH826" s="136" t="s">
        <v>1601</v>
      </c>
      <c r="AW826" s="1">
        <f>IFERROR(VLOOKUP(San[[#This Row],[Access_SL1]],$AS$5:$AT$8,2,FALSE),"Error")</f>
        <v>1</v>
      </c>
      <c r="AX826" s="1">
        <f>IFERROR(VLOOKUP(San[[#This Row],[Use_SL1]],$AS$5:$AT$8,2,FALSE),"Error")</f>
        <v>3</v>
      </c>
      <c r="AY826" s="1" t="str">
        <f>IFERROR(VLOOKUP(San[[#This Row],[Use_SL2]],$AS$5:$AT$8,2,FALSE),"Error")</f>
        <v>Error</v>
      </c>
      <c r="AZ826" s="1" t="str">
        <f>IFERROR(VLOOKUP(San[[#This Row],[Reliability_SL1]],$AS$5:$AT$8,2,FALSE),"Error")</f>
        <v>Error</v>
      </c>
      <c r="BA826" s="1">
        <f>IFERROR(VLOOKUP(San[[#This Row],[EnvPro_SL1]],$AS$5:$AT$8,2,FALSE),"Error")</f>
        <v>2</v>
      </c>
    </row>
    <row r="827" spans="2:53">
      <c r="B827" s="133" t="s">
        <v>1140</v>
      </c>
      <c r="C827" s="171" t="s">
        <v>1649</v>
      </c>
      <c r="D827" s="171" t="s">
        <v>1609</v>
      </c>
      <c r="E827" s="171" t="s">
        <v>1122</v>
      </c>
      <c r="F827" s="172" t="s">
        <v>1633</v>
      </c>
      <c r="G827" s="173" t="s">
        <v>2027</v>
      </c>
      <c r="H827" s="50" t="s">
        <v>1786</v>
      </c>
      <c r="I827" s="50" t="s">
        <v>18</v>
      </c>
      <c r="J827" s="133" t="s">
        <v>1818</v>
      </c>
      <c r="K827" s="50" t="s">
        <v>1754</v>
      </c>
      <c r="L827" s="50" t="s">
        <v>1753</v>
      </c>
      <c r="M827" s="133" t="s">
        <v>1754</v>
      </c>
      <c r="N827" s="133" t="s">
        <v>1601</v>
      </c>
      <c r="O827" s="133" t="s">
        <v>1601</v>
      </c>
      <c r="P827" s="133" t="s">
        <v>1601</v>
      </c>
      <c r="Q827" s="133" t="s">
        <v>1755</v>
      </c>
      <c r="R827" s="142" t="s">
        <v>1601</v>
      </c>
      <c r="S827" s="174" t="s">
        <v>1601</v>
      </c>
      <c r="T827" s="175" t="s">
        <v>1601</v>
      </c>
      <c r="U827" s="133" t="s">
        <v>1756</v>
      </c>
      <c r="V827" s="133" t="s">
        <v>1754</v>
      </c>
      <c r="W827" s="133" t="str">
        <f>IF([Access_Indicator2]="Yes","No service",IF([Access_Indicator3]="Available", "Improved",IF([Access_Indicator4]="No", "Limited",IF(AND([Access_Indicator4]="yes", [Access_Indicator5]&lt;=[Access_Indicator6]),"Basic","Limited"))))</f>
        <v>Limited</v>
      </c>
      <c r="X827" s="133" t="str">
        <f>IF([Use_Indicator1]="", "Fill in data", IF([Use_Indicator1]="All", "Improved", IF([Use_Indicator1]="Some", "Basic", IF([Use_Indicator1]="No use", "No Service"))))</f>
        <v>Improved</v>
      </c>
      <c r="Y827" s="134" t="s">
        <v>1601</v>
      </c>
      <c r="Z827" s="134" t="str">
        <f>IF(S827="No data", "No Data", IF([Reliability_Indicator2]="Yes","No Service", IF(S827="Routine", "Improved", IF(S827="Unreliable", "Basic", IF(S827="No O&amp;M", "No service")))))</f>
        <v>No Data</v>
      </c>
      <c r="AA827" s="133" t="str">
        <f>IF([EnvPro_Indicator1]="", "Fill in data", IF([EnvPro_Indicator1]="Significant pollution", "No service", IF(AND([EnvPro_Indicator1]="Not polluting groundwater &amp; not untreated in river", [EnvPro_Indicator2]="No"),"Basic", IF([EnvPro_Indicator2]="Yes", "Improved"))))</f>
        <v>Basic</v>
      </c>
      <c r="AB827" s="134" t="str">
        <f t="shared" si="12"/>
        <v>Limited</v>
      </c>
      <c r="AC827" s="134" t="str">
        <f>IF(OR(San[[#This Row],[Access_SL1]]="No data",San[[#This Row],[Use_SL1]]="No data",San[[#This Row],[Reliability_SL1]]="No data",San[[#This Row],[EnvPro_SL1]]="No data"),"Incomplete", "Complete")</f>
        <v>Incomplete</v>
      </c>
      <c r="AD827" s="176" t="s">
        <v>1601</v>
      </c>
      <c r="AE827" s="176" t="s">
        <v>1601</v>
      </c>
      <c r="AF827" s="136" t="s">
        <v>1601</v>
      </c>
      <c r="AG827" s="136">
        <v>154.54288140390605</v>
      </c>
      <c r="AH827" s="136" t="s">
        <v>1601</v>
      </c>
      <c r="AW827" s="1">
        <f>IFERROR(VLOOKUP(San[[#This Row],[Access_SL1]],$AS$5:$AT$8,2,FALSE),"Error")</f>
        <v>1</v>
      </c>
      <c r="AX827" s="1">
        <f>IFERROR(VLOOKUP(San[[#This Row],[Use_SL1]],$AS$5:$AT$8,2,FALSE),"Error")</f>
        <v>3</v>
      </c>
      <c r="AY827" s="1" t="str">
        <f>IFERROR(VLOOKUP(San[[#This Row],[Use_SL2]],$AS$5:$AT$8,2,FALSE),"Error")</f>
        <v>Error</v>
      </c>
      <c r="AZ827" s="1" t="str">
        <f>IFERROR(VLOOKUP(San[[#This Row],[Reliability_SL1]],$AS$5:$AT$8,2,FALSE),"Error")</f>
        <v>Error</v>
      </c>
      <c r="BA827" s="1">
        <f>IFERROR(VLOOKUP(San[[#This Row],[EnvPro_SL1]],$AS$5:$AT$8,2,FALSE),"Error")</f>
        <v>2</v>
      </c>
    </row>
    <row r="828" spans="2:53">
      <c r="B828" s="133" t="s">
        <v>1141</v>
      </c>
      <c r="C828" s="171" t="s">
        <v>1649</v>
      </c>
      <c r="D828" s="171" t="s">
        <v>1609</v>
      </c>
      <c r="E828" s="171" t="s">
        <v>1122</v>
      </c>
      <c r="F828" s="172" t="s">
        <v>1633</v>
      </c>
      <c r="G828" s="173" t="s">
        <v>2056</v>
      </c>
      <c r="H828" s="50" t="s">
        <v>1783</v>
      </c>
      <c r="I828" s="50" t="s">
        <v>18</v>
      </c>
      <c r="J828" s="133" t="s">
        <v>2014</v>
      </c>
      <c r="K828" s="50" t="s">
        <v>2015</v>
      </c>
      <c r="L828" s="50" t="s">
        <v>2016</v>
      </c>
      <c r="M828" s="133" t="s">
        <v>1752</v>
      </c>
      <c r="N828" s="133" t="s">
        <v>1601</v>
      </c>
      <c r="O828" s="133" t="s">
        <v>1601</v>
      </c>
      <c r="P828" s="133" t="s">
        <v>1601</v>
      </c>
      <c r="Q828" s="133" t="s">
        <v>1755</v>
      </c>
      <c r="R828" s="142" t="s">
        <v>1601</v>
      </c>
      <c r="S828" s="174" t="s">
        <v>1801</v>
      </c>
      <c r="T828" s="175" t="s">
        <v>1754</v>
      </c>
      <c r="U828" s="133" t="s">
        <v>1756</v>
      </c>
      <c r="V828" s="133" t="s">
        <v>1754</v>
      </c>
      <c r="W828" s="133" t="str">
        <f>IF([Access_Indicator2]="Yes","No service",IF([Access_Indicator3]="Available", "Improved",IF([Access_Indicator4]="No", "Limited",IF(AND([Access_Indicator4]="yes", [Access_Indicator5]&lt;=[Access_Indicator6]),"Basic","Limited"))))</f>
        <v>Basic</v>
      </c>
      <c r="X828" s="133" t="str">
        <f>IF([Use_Indicator1]="", "Fill in data", IF([Use_Indicator1]="All", "Improved", IF([Use_Indicator1]="Some", "Basic", IF([Use_Indicator1]="No use", "No Service"))))</f>
        <v>Improved</v>
      </c>
      <c r="Y828" s="134" t="s">
        <v>1601</v>
      </c>
      <c r="Z828" s="134" t="str">
        <f>IF(S828="No data", "No Data", IF([Reliability_Indicator2]="Yes","No Service", IF(S828="Routine", "Improved", IF(S828="Unreliable", "Basic", IF(S828="No O&amp;M", "No service")))))</f>
        <v>Basic</v>
      </c>
      <c r="AA828" s="133" t="str">
        <f>IF([EnvPro_Indicator1]="", "Fill in data", IF([EnvPro_Indicator1]="Significant pollution", "No service", IF(AND([EnvPro_Indicator1]="Not polluting groundwater &amp; not untreated in river", [EnvPro_Indicator2]="No"),"Basic", IF([EnvPro_Indicator2]="Yes", "Improved"))))</f>
        <v>Basic</v>
      </c>
      <c r="AB828" s="134" t="str">
        <f t="shared" si="12"/>
        <v>Basic</v>
      </c>
      <c r="AC828" s="134" t="str">
        <f>IF(OR(San[[#This Row],[Access_SL1]]="No data",San[[#This Row],[Use_SL1]]="No data",San[[#This Row],[Reliability_SL1]]="No data",San[[#This Row],[EnvPro_SL1]]="No data"),"Incomplete", "Complete")</f>
        <v>Complete</v>
      </c>
      <c r="AD828" s="176" t="s">
        <v>1601</v>
      </c>
      <c r="AE828" s="176" t="s">
        <v>1601</v>
      </c>
      <c r="AF828" s="136" t="s">
        <v>1601</v>
      </c>
      <c r="AG828" s="136">
        <v>115.90716105292952</v>
      </c>
      <c r="AH828" s="136" t="s">
        <v>1601</v>
      </c>
      <c r="AW828" s="1">
        <f>IFERROR(VLOOKUP(San[[#This Row],[Access_SL1]],$AS$5:$AT$8,2,FALSE),"Error")</f>
        <v>2</v>
      </c>
      <c r="AX828" s="1">
        <f>IFERROR(VLOOKUP(San[[#This Row],[Use_SL1]],$AS$5:$AT$8,2,FALSE),"Error")</f>
        <v>3</v>
      </c>
      <c r="AY828" s="1" t="str">
        <f>IFERROR(VLOOKUP(San[[#This Row],[Use_SL2]],$AS$5:$AT$8,2,FALSE),"Error")</f>
        <v>Error</v>
      </c>
      <c r="AZ828" s="1">
        <f>IFERROR(VLOOKUP(San[[#This Row],[Reliability_SL1]],$AS$5:$AT$8,2,FALSE),"Error")</f>
        <v>2</v>
      </c>
      <c r="BA828" s="1">
        <f>IFERROR(VLOOKUP(San[[#This Row],[EnvPro_SL1]],$AS$5:$AT$8,2,FALSE),"Error")</f>
        <v>2</v>
      </c>
    </row>
    <row r="829" spans="2:53">
      <c r="B829" s="133" t="s">
        <v>1142</v>
      </c>
      <c r="C829" s="171" t="s">
        <v>1649</v>
      </c>
      <c r="D829" s="171" t="s">
        <v>1609</v>
      </c>
      <c r="E829" s="171" t="s">
        <v>1122</v>
      </c>
      <c r="F829" s="172" t="s">
        <v>1633</v>
      </c>
      <c r="G829" s="173" t="s">
        <v>2047</v>
      </c>
      <c r="H829" s="50" t="s">
        <v>1786</v>
      </c>
      <c r="I829" s="50" t="s">
        <v>18</v>
      </c>
      <c r="J829" s="133" t="s">
        <v>1774</v>
      </c>
      <c r="K829" s="50" t="s">
        <v>1754</v>
      </c>
      <c r="L829" s="50" t="s">
        <v>1776</v>
      </c>
      <c r="M829" s="133" t="s">
        <v>1752</v>
      </c>
      <c r="N829" s="133" t="s">
        <v>1601</v>
      </c>
      <c r="O829" s="133" t="s">
        <v>1601</v>
      </c>
      <c r="P829" s="133" t="s">
        <v>1601</v>
      </c>
      <c r="Q829" s="133" t="s">
        <v>1755</v>
      </c>
      <c r="R829" s="142" t="s">
        <v>1601</v>
      </c>
      <c r="S829" s="174" t="s">
        <v>1801</v>
      </c>
      <c r="T829" s="175" t="s">
        <v>1754</v>
      </c>
      <c r="U829" s="133" t="s">
        <v>1756</v>
      </c>
      <c r="V829" s="133" t="s">
        <v>1754</v>
      </c>
      <c r="W829" s="133" t="str">
        <f>IF([Access_Indicator2]="Yes","No service",IF([Access_Indicator3]="Available", "Improved",IF([Access_Indicator4]="No", "Limited",IF(AND([Access_Indicator4]="yes", [Access_Indicator5]&lt;=[Access_Indicator6]),"Basic","Limited"))))</f>
        <v>Improved</v>
      </c>
      <c r="X829" s="133" t="str">
        <f>IF([Use_Indicator1]="", "Fill in data", IF([Use_Indicator1]="All", "Improved", IF([Use_Indicator1]="Some", "Basic", IF([Use_Indicator1]="No use", "No Service"))))</f>
        <v>Improved</v>
      </c>
      <c r="Y829" s="134" t="s">
        <v>1601</v>
      </c>
      <c r="Z829" s="134" t="str">
        <f>IF(S829="No data", "No Data", IF([Reliability_Indicator2]="Yes","No Service", IF(S829="Routine", "Improved", IF(S829="Unreliable", "Basic", IF(S829="No O&amp;M", "No service")))))</f>
        <v>Basic</v>
      </c>
      <c r="AA829" s="133" t="str">
        <f>IF([EnvPro_Indicator1]="", "Fill in data", IF([EnvPro_Indicator1]="Significant pollution", "No service", IF(AND([EnvPro_Indicator1]="Not polluting groundwater &amp; not untreated in river", [EnvPro_Indicator2]="No"),"Basic", IF([EnvPro_Indicator2]="Yes", "Improved"))))</f>
        <v>Basic</v>
      </c>
      <c r="AB829" s="134" t="str">
        <f t="shared" si="12"/>
        <v>Basic</v>
      </c>
      <c r="AC829" s="134" t="str">
        <f>IF(OR(San[[#This Row],[Access_SL1]]="No data",San[[#This Row],[Use_SL1]]="No data",San[[#This Row],[Reliability_SL1]]="No data",San[[#This Row],[EnvPro_SL1]]="No data"),"Incomplete", "Complete")</f>
        <v>Complete</v>
      </c>
      <c r="AD829" s="176" t="s">
        <v>1601</v>
      </c>
      <c r="AE829" s="176" t="s">
        <v>1601</v>
      </c>
      <c r="AF829" s="136" t="s">
        <v>1601</v>
      </c>
      <c r="AG829" s="136">
        <v>73.591848287574294</v>
      </c>
      <c r="AH829" s="136" t="s">
        <v>1601</v>
      </c>
      <c r="AW829" s="1">
        <f>IFERROR(VLOOKUP(San[[#This Row],[Access_SL1]],$AS$5:$AT$8,2,FALSE),"Error")</f>
        <v>3</v>
      </c>
      <c r="AX829" s="1">
        <f>IFERROR(VLOOKUP(San[[#This Row],[Use_SL1]],$AS$5:$AT$8,2,FALSE),"Error")</f>
        <v>3</v>
      </c>
      <c r="AY829" s="1" t="str">
        <f>IFERROR(VLOOKUP(San[[#This Row],[Use_SL2]],$AS$5:$AT$8,2,FALSE),"Error")</f>
        <v>Error</v>
      </c>
      <c r="AZ829" s="1">
        <f>IFERROR(VLOOKUP(San[[#This Row],[Reliability_SL1]],$AS$5:$AT$8,2,FALSE),"Error")</f>
        <v>2</v>
      </c>
      <c r="BA829" s="1">
        <f>IFERROR(VLOOKUP(San[[#This Row],[EnvPro_SL1]],$AS$5:$AT$8,2,FALSE),"Error")</f>
        <v>2</v>
      </c>
    </row>
    <row r="830" spans="2:53">
      <c r="B830" s="133" t="s">
        <v>1143</v>
      </c>
      <c r="C830" s="171" t="s">
        <v>1649</v>
      </c>
      <c r="D830" s="171" t="s">
        <v>1609</v>
      </c>
      <c r="E830" s="171" t="s">
        <v>1122</v>
      </c>
      <c r="F830" s="172" t="s">
        <v>1633</v>
      </c>
      <c r="G830" s="173" t="s">
        <v>1946</v>
      </c>
      <c r="H830" s="50" t="s">
        <v>1783</v>
      </c>
      <c r="I830" s="50" t="s">
        <v>18</v>
      </c>
      <c r="J830" s="133" t="s">
        <v>1773</v>
      </c>
      <c r="K830" s="50" t="s">
        <v>1754</v>
      </c>
      <c r="L830" s="50" t="s">
        <v>1753</v>
      </c>
      <c r="M830" s="133" t="s">
        <v>1754</v>
      </c>
      <c r="N830" s="133" t="s">
        <v>1601</v>
      </c>
      <c r="O830" s="133" t="s">
        <v>1601</v>
      </c>
      <c r="P830" s="133" t="s">
        <v>1601</v>
      </c>
      <c r="Q830" s="133" t="s">
        <v>1755</v>
      </c>
      <c r="R830" s="142" t="s">
        <v>1601</v>
      </c>
      <c r="S830" s="174" t="s">
        <v>1601</v>
      </c>
      <c r="T830" s="175" t="s">
        <v>1601</v>
      </c>
      <c r="U830" s="133" t="s">
        <v>1756</v>
      </c>
      <c r="V830" s="133" t="s">
        <v>1754</v>
      </c>
      <c r="W830" s="133" t="str">
        <f>IF([Access_Indicator2]="Yes","No service",IF([Access_Indicator3]="Available", "Improved",IF([Access_Indicator4]="No", "Limited",IF(AND([Access_Indicator4]="yes", [Access_Indicator5]&lt;=[Access_Indicator6]),"Basic","Limited"))))</f>
        <v>Limited</v>
      </c>
      <c r="X830" s="133" t="str">
        <f>IF([Use_Indicator1]="", "Fill in data", IF([Use_Indicator1]="All", "Improved", IF([Use_Indicator1]="Some", "Basic", IF([Use_Indicator1]="No use", "No Service"))))</f>
        <v>Improved</v>
      </c>
      <c r="Y830" s="134" t="s">
        <v>1601</v>
      </c>
      <c r="Z830" s="134" t="str">
        <f>IF(S830="No data", "No Data", IF([Reliability_Indicator2]="Yes","No Service", IF(S830="Routine", "Improved", IF(S830="Unreliable", "Basic", IF(S830="No O&amp;M", "No service")))))</f>
        <v>No Data</v>
      </c>
      <c r="AA830" s="133" t="str">
        <f>IF([EnvPro_Indicator1]="", "Fill in data", IF([EnvPro_Indicator1]="Significant pollution", "No service", IF(AND([EnvPro_Indicator1]="Not polluting groundwater &amp; not untreated in river", [EnvPro_Indicator2]="No"),"Basic", IF([EnvPro_Indicator2]="Yes", "Improved"))))</f>
        <v>Basic</v>
      </c>
      <c r="AB830" s="134" t="str">
        <f t="shared" si="12"/>
        <v>Limited</v>
      </c>
      <c r="AC830" s="134" t="str">
        <f>IF(OR(San[[#This Row],[Access_SL1]]="No data",San[[#This Row],[Use_SL1]]="No data",San[[#This Row],[Reliability_SL1]]="No data",San[[#This Row],[EnvPro_SL1]]="No data"),"Incomplete", "Complete")</f>
        <v>Incomplete</v>
      </c>
      <c r="AD830" s="176" t="s">
        <v>1601</v>
      </c>
      <c r="AE830" s="176" t="s">
        <v>1601</v>
      </c>
      <c r="AF830" s="136" t="s">
        <v>1601</v>
      </c>
      <c r="AG830" s="136">
        <v>106.70818001698274</v>
      </c>
      <c r="AH830" s="136" t="s">
        <v>1601</v>
      </c>
      <c r="AW830" s="1">
        <f>IFERROR(VLOOKUP(San[[#This Row],[Access_SL1]],$AS$5:$AT$8,2,FALSE),"Error")</f>
        <v>1</v>
      </c>
      <c r="AX830" s="1">
        <f>IFERROR(VLOOKUP(San[[#This Row],[Use_SL1]],$AS$5:$AT$8,2,FALSE),"Error")</f>
        <v>3</v>
      </c>
      <c r="AY830" s="1" t="str">
        <f>IFERROR(VLOOKUP(San[[#This Row],[Use_SL2]],$AS$5:$AT$8,2,FALSE),"Error")</f>
        <v>Error</v>
      </c>
      <c r="AZ830" s="1" t="str">
        <f>IFERROR(VLOOKUP(San[[#This Row],[Reliability_SL1]],$AS$5:$AT$8,2,FALSE),"Error")</f>
        <v>Error</v>
      </c>
      <c r="BA830" s="1">
        <f>IFERROR(VLOOKUP(San[[#This Row],[EnvPro_SL1]],$AS$5:$AT$8,2,FALSE),"Error")</f>
        <v>2</v>
      </c>
    </row>
    <row r="831" spans="2:53">
      <c r="B831" s="133" t="s">
        <v>1144</v>
      </c>
      <c r="C831" s="171" t="s">
        <v>1649</v>
      </c>
      <c r="D831" s="171" t="s">
        <v>1609</v>
      </c>
      <c r="E831" s="171" t="s">
        <v>1122</v>
      </c>
      <c r="F831" s="172" t="s">
        <v>1633</v>
      </c>
      <c r="G831" s="173" t="s">
        <v>2002</v>
      </c>
      <c r="H831" s="50" t="s">
        <v>1783</v>
      </c>
      <c r="I831" s="50" t="s">
        <v>18</v>
      </c>
      <c r="J831" s="133" t="s">
        <v>1774</v>
      </c>
      <c r="K831" s="50" t="s">
        <v>1754</v>
      </c>
      <c r="L831" s="50" t="s">
        <v>1776</v>
      </c>
      <c r="M831" s="133" t="s">
        <v>1752</v>
      </c>
      <c r="N831" s="133" t="s">
        <v>1601</v>
      </c>
      <c r="O831" s="133" t="s">
        <v>1601</v>
      </c>
      <c r="P831" s="133" t="s">
        <v>1601</v>
      </c>
      <c r="Q831" s="133" t="s">
        <v>1765</v>
      </c>
      <c r="R831" s="142" t="s">
        <v>1601</v>
      </c>
      <c r="S831" s="174" t="s">
        <v>1601</v>
      </c>
      <c r="T831" s="175" t="s">
        <v>1754</v>
      </c>
      <c r="U831" s="133" t="s">
        <v>1756</v>
      </c>
      <c r="V831" s="133" t="s">
        <v>1754</v>
      </c>
      <c r="W831" s="133" t="str">
        <f>IF([Access_Indicator2]="Yes","No service",IF([Access_Indicator3]="Available", "Improved",IF([Access_Indicator4]="No", "Limited",IF(AND([Access_Indicator4]="yes", [Access_Indicator5]&lt;=[Access_Indicator6]),"Basic","Limited"))))</f>
        <v>Improved</v>
      </c>
      <c r="X831" s="133" t="str">
        <f>IF([Use_Indicator1]="", "Fill in data", IF([Use_Indicator1]="All", "Improved", IF([Use_Indicator1]="Some", "Basic", IF([Use_Indicator1]="No use", "No Service"))))</f>
        <v>No Service</v>
      </c>
      <c r="Y831" s="134" t="s">
        <v>1601</v>
      </c>
      <c r="Z831" s="134" t="str">
        <f>IF(S831="No data", "No Data", IF([Reliability_Indicator2]="Yes","No Service", IF(S831="Routine", "Improved", IF(S831="Unreliable", "Basic", IF(S831="No O&amp;M", "No service")))))</f>
        <v>No Data</v>
      </c>
      <c r="AA831" s="133" t="str">
        <f>IF([EnvPro_Indicator1]="", "Fill in data", IF([EnvPro_Indicator1]="Significant pollution", "No service", IF(AND([EnvPro_Indicator1]="Not polluting groundwater &amp; not untreated in river", [EnvPro_Indicator2]="No"),"Basic", IF([EnvPro_Indicator2]="Yes", "Improved"))))</f>
        <v>Basic</v>
      </c>
      <c r="AB831" s="134" t="str">
        <f t="shared" si="12"/>
        <v>No Service</v>
      </c>
      <c r="AC831" s="134" t="str">
        <f>IF(OR(San[[#This Row],[Access_SL1]]="No data",San[[#This Row],[Use_SL1]]="No data",San[[#This Row],[Reliability_SL1]]="No data",San[[#This Row],[EnvPro_SL1]]="No data"),"Incomplete", "Complete")</f>
        <v>Incomplete</v>
      </c>
      <c r="AD831" s="176" t="s">
        <v>1601</v>
      </c>
      <c r="AE831" s="176" t="s">
        <v>1601</v>
      </c>
      <c r="AF831" s="136" t="s">
        <v>1601</v>
      </c>
      <c r="AG831" s="136">
        <v>125.1061420888763</v>
      </c>
      <c r="AH831" s="136" t="s">
        <v>1601</v>
      </c>
      <c r="AW831" s="1">
        <f>IFERROR(VLOOKUP(San[[#This Row],[Access_SL1]],$AS$5:$AT$8,2,FALSE),"Error")</f>
        <v>3</v>
      </c>
      <c r="AX831" s="1">
        <f>IFERROR(VLOOKUP(San[[#This Row],[Use_SL1]],$AS$5:$AT$8,2,FALSE),"Error")</f>
        <v>0</v>
      </c>
      <c r="AY831" s="1" t="str">
        <f>IFERROR(VLOOKUP(San[[#This Row],[Use_SL2]],$AS$5:$AT$8,2,FALSE),"Error")</f>
        <v>Error</v>
      </c>
      <c r="AZ831" s="1" t="str">
        <f>IFERROR(VLOOKUP(San[[#This Row],[Reliability_SL1]],$AS$5:$AT$8,2,FALSE),"Error")</f>
        <v>Error</v>
      </c>
      <c r="BA831" s="1">
        <f>IFERROR(VLOOKUP(San[[#This Row],[EnvPro_SL1]],$AS$5:$AT$8,2,FALSE),"Error")</f>
        <v>2</v>
      </c>
    </row>
    <row r="832" spans="2:53">
      <c r="B832" s="133" t="s">
        <v>1145</v>
      </c>
      <c r="C832" s="171" t="s">
        <v>1649</v>
      </c>
      <c r="D832" s="171" t="s">
        <v>1609</v>
      </c>
      <c r="E832" s="171" t="s">
        <v>1122</v>
      </c>
      <c r="F832" s="172" t="s">
        <v>1633</v>
      </c>
      <c r="G832" s="173" t="s">
        <v>2053</v>
      </c>
      <c r="H832" s="50" t="s">
        <v>1786</v>
      </c>
      <c r="I832" s="50" t="s">
        <v>18</v>
      </c>
      <c r="J832" s="133" t="s">
        <v>1774</v>
      </c>
      <c r="K832" s="50" t="s">
        <v>1754</v>
      </c>
      <c r="L832" s="50" t="s">
        <v>1776</v>
      </c>
      <c r="M832" s="133" t="s">
        <v>1752</v>
      </c>
      <c r="N832" s="133" t="s">
        <v>1601</v>
      </c>
      <c r="O832" s="133" t="s">
        <v>1601</v>
      </c>
      <c r="P832" s="133" t="s">
        <v>1601</v>
      </c>
      <c r="Q832" s="133" t="s">
        <v>1755</v>
      </c>
      <c r="R832" s="142" t="s">
        <v>1601</v>
      </c>
      <c r="S832" s="174" t="s">
        <v>1801</v>
      </c>
      <c r="T832" s="175" t="s">
        <v>1754</v>
      </c>
      <c r="U832" s="133" t="s">
        <v>1756</v>
      </c>
      <c r="V832" s="133" t="s">
        <v>1754</v>
      </c>
      <c r="W832" s="133" t="str">
        <f>IF([Access_Indicator2]="Yes","No service",IF([Access_Indicator3]="Available", "Improved",IF([Access_Indicator4]="No", "Limited",IF(AND([Access_Indicator4]="yes", [Access_Indicator5]&lt;=[Access_Indicator6]),"Basic","Limited"))))</f>
        <v>Improved</v>
      </c>
      <c r="X832" s="133" t="str">
        <f>IF([Use_Indicator1]="", "Fill in data", IF([Use_Indicator1]="All", "Improved", IF([Use_Indicator1]="Some", "Basic", IF([Use_Indicator1]="No use", "No Service"))))</f>
        <v>Improved</v>
      </c>
      <c r="Y832" s="134" t="s">
        <v>1601</v>
      </c>
      <c r="Z832" s="134" t="str">
        <f>IF(S832="No data", "No Data", IF([Reliability_Indicator2]="Yes","No Service", IF(S832="Routine", "Improved", IF(S832="Unreliable", "Basic", IF(S832="No O&amp;M", "No service")))))</f>
        <v>Basic</v>
      </c>
      <c r="AA832" s="133" t="str">
        <f>IF([EnvPro_Indicator1]="", "Fill in data", IF([EnvPro_Indicator1]="Significant pollution", "No service", IF(AND([EnvPro_Indicator1]="Not polluting groundwater &amp; not untreated in river", [EnvPro_Indicator2]="No"),"Basic", IF([EnvPro_Indicator2]="Yes", "Improved"))))</f>
        <v>Basic</v>
      </c>
      <c r="AB832" s="134" t="str">
        <f t="shared" si="12"/>
        <v>Basic</v>
      </c>
      <c r="AC832" s="134" t="str">
        <f>IF(OR(San[[#This Row],[Access_SL1]]="No data",San[[#This Row],[Use_SL1]]="No data",San[[#This Row],[Reliability_SL1]]="No data",San[[#This Row],[EnvPro_SL1]]="No data"),"Incomplete", "Complete")</f>
        <v>Complete</v>
      </c>
      <c r="AD832" s="176" t="s">
        <v>1601</v>
      </c>
      <c r="AE832" s="176" t="s">
        <v>1601</v>
      </c>
      <c r="AF832" s="136" t="s">
        <v>1601</v>
      </c>
      <c r="AG832" s="136">
        <v>117.74695726011888</v>
      </c>
      <c r="AH832" s="136" t="s">
        <v>1601</v>
      </c>
      <c r="AW832" s="1">
        <f>IFERROR(VLOOKUP(San[[#This Row],[Access_SL1]],$AS$5:$AT$8,2,FALSE),"Error")</f>
        <v>3</v>
      </c>
      <c r="AX832" s="1">
        <f>IFERROR(VLOOKUP(San[[#This Row],[Use_SL1]],$AS$5:$AT$8,2,FALSE),"Error")</f>
        <v>3</v>
      </c>
      <c r="AY832" s="1" t="str">
        <f>IFERROR(VLOOKUP(San[[#This Row],[Use_SL2]],$AS$5:$AT$8,2,FALSE),"Error")</f>
        <v>Error</v>
      </c>
      <c r="AZ832" s="1">
        <f>IFERROR(VLOOKUP(San[[#This Row],[Reliability_SL1]],$AS$5:$AT$8,2,FALSE),"Error")</f>
        <v>2</v>
      </c>
      <c r="BA832" s="1">
        <f>IFERROR(VLOOKUP(San[[#This Row],[EnvPro_SL1]],$AS$5:$AT$8,2,FALSE),"Error")</f>
        <v>2</v>
      </c>
    </row>
    <row r="833" spans="2:53">
      <c r="B833" s="133" t="s">
        <v>1146</v>
      </c>
      <c r="C833" s="171" t="s">
        <v>1649</v>
      </c>
      <c r="D833" s="171" t="s">
        <v>1609</v>
      </c>
      <c r="E833" s="171" t="s">
        <v>1122</v>
      </c>
      <c r="F833" s="172" t="s">
        <v>1633</v>
      </c>
      <c r="G833" s="173" t="s">
        <v>1954</v>
      </c>
      <c r="H833" s="50" t="s">
        <v>1786</v>
      </c>
      <c r="I833" s="50" t="s">
        <v>18</v>
      </c>
      <c r="J833" s="133" t="s">
        <v>1751</v>
      </c>
      <c r="K833" s="50" t="s">
        <v>1752</v>
      </c>
      <c r="L833" s="50" t="s">
        <v>1753</v>
      </c>
      <c r="M833" s="133" t="s">
        <v>1754</v>
      </c>
      <c r="N833" s="133" t="s">
        <v>1601</v>
      </c>
      <c r="O833" s="133" t="s">
        <v>1601</v>
      </c>
      <c r="P833" s="133" t="s">
        <v>1601</v>
      </c>
      <c r="Q833" s="133" t="s">
        <v>1755</v>
      </c>
      <c r="R833" s="142" t="s">
        <v>1601</v>
      </c>
      <c r="S833" s="174" t="s">
        <v>1601</v>
      </c>
      <c r="T833" s="175" t="s">
        <v>1601</v>
      </c>
      <c r="U833" s="133" t="s">
        <v>1756</v>
      </c>
      <c r="V833" s="133" t="s">
        <v>1754</v>
      </c>
      <c r="W833" s="133" t="str">
        <f>IF([Access_Indicator2]="Yes","No service",IF([Access_Indicator3]="Available", "Improved",IF([Access_Indicator4]="No", "Limited",IF(AND([Access_Indicator4]="yes", [Access_Indicator5]&lt;=[Access_Indicator6]),"Basic","Limited"))))</f>
        <v>No service</v>
      </c>
      <c r="X833" s="133" t="str">
        <f>IF([Use_Indicator1]="", "Fill in data", IF([Use_Indicator1]="All", "Improved", IF([Use_Indicator1]="Some", "Basic", IF([Use_Indicator1]="No use", "No Service"))))</f>
        <v>Improved</v>
      </c>
      <c r="Y833" s="134" t="s">
        <v>1601</v>
      </c>
      <c r="Z833" s="134" t="str">
        <f>IF(S833="No data", "No Data", IF([Reliability_Indicator2]="Yes","No Service", IF(S833="Routine", "Improved", IF(S833="Unreliable", "Basic", IF(S833="No O&amp;M", "No service")))))</f>
        <v>No Data</v>
      </c>
      <c r="AA833" s="133" t="str">
        <f>IF([EnvPro_Indicator1]="", "Fill in data", IF([EnvPro_Indicator1]="Significant pollution", "No service", IF(AND([EnvPro_Indicator1]="Not polluting groundwater &amp; not untreated in river", [EnvPro_Indicator2]="No"),"Basic", IF([EnvPro_Indicator2]="Yes", "Improved"))))</f>
        <v>Basic</v>
      </c>
      <c r="AB833" s="134" t="str">
        <f t="shared" si="12"/>
        <v>No Service</v>
      </c>
      <c r="AC833" s="134" t="str">
        <f>IF(OR(San[[#This Row],[Access_SL1]]="No data",San[[#This Row],[Use_SL1]]="No data",San[[#This Row],[Reliability_SL1]]="No data",San[[#This Row],[EnvPro_SL1]]="No data"),"Incomplete", "Complete")</f>
        <v>Incomplete</v>
      </c>
      <c r="AD833" s="176" t="s">
        <v>1601</v>
      </c>
      <c r="AE833" s="176" t="s">
        <v>1601</v>
      </c>
      <c r="AF833" s="136" t="s">
        <v>1601</v>
      </c>
      <c r="AG833" s="136">
        <v>161.90206623266349</v>
      </c>
      <c r="AH833" s="136" t="s">
        <v>1601</v>
      </c>
      <c r="AW833" s="1">
        <f>IFERROR(VLOOKUP(San[[#This Row],[Access_SL1]],$AS$5:$AT$8,2,FALSE),"Error")</f>
        <v>0</v>
      </c>
      <c r="AX833" s="1">
        <f>IFERROR(VLOOKUP(San[[#This Row],[Use_SL1]],$AS$5:$AT$8,2,FALSE),"Error")</f>
        <v>3</v>
      </c>
      <c r="AY833" s="1" t="str">
        <f>IFERROR(VLOOKUP(San[[#This Row],[Use_SL2]],$AS$5:$AT$8,2,FALSE),"Error")</f>
        <v>Error</v>
      </c>
      <c r="AZ833" s="1" t="str">
        <f>IFERROR(VLOOKUP(San[[#This Row],[Reliability_SL1]],$AS$5:$AT$8,2,FALSE),"Error")</f>
        <v>Error</v>
      </c>
      <c r="BA833" s="1">
        <f>IFERROR(VLOOKUP(San[[#This Row],[EnvPro_SL1]],$AS$5:$AT$8,2,FALSE),"Error")</f>
        <v>2</v>
      </c>
    </row>
    <row r="834" spans="2:53">
      <c r="B834" s="133" t="s">
        <v>1147</v>
      </c>
      <c r="C834" s="171" t="s">
        <v>1649</v>
      </c>
      <c r="D834" s="171" t="s">
        <v>1609</v>
      </c>
      <c r="E834" s="171" t="s">
        <v>1122</v>
      </c>
      <c r="F834" s="172" t="s">
        <v>1633</v>
      </c>
      <c r="G834" s="173" t="s">
        <v>2013</v>
      </c>
      <c r="H834" s="50" t="s">
        <v>1783</v>
      </c>
      <c r="I834" s="50" t="s">
        <v>18</v>
      </c>
      <c r="J834" s="133" t="s">
        <v>1751</v>
      </c>
      <c r="K834" s="50" t="s">
        <v>1752</v>
      </c>
      <c r="L834" s="50" t="s">
        <v>1753</v>
      </c>
      <c r="M834" s="133" t="s">
        <v>1754</v>
      </c>
      <c r="N834" s="133" t="s">
        <v>1601</v>
      </c>
      <c r="O834" s="133" t="s">
        <v>1601</v>
      </c>
      <c r="P834" s="133" t="s">
        <v>1601</v>
      </c>
      <c r="Q834" s="133" t="s">
        <v>1755</v>
      </c>
      <c r="R834" s="142" t="s">
        <v>1601</v>
      </c>
      <c r="S834" s="174" t="s">
        <v>1601</v>
      </c>
      <c r="T834" s="175" t="s">
        <v>1601</v>
      </c>
      <c r="U834" s="133" t="s">
        <v>1756</v>
      </c>
      <c r="V834" s="133" t="s">
        <v>1754</v>
      </c>
      <c r="W834" s="133" t="str">
        <f>IF([Access_Indicator2]="Yes","No service",IF([Access_Indicator3]="Available", "Improved",IF([Access_Indicator4]="No", "Limited",IF(AND([Access_Indicator4]="yes", [Access_Indicator5]&lt;=[Access_Indicator6]),"Basic","Limited"))))</f>
        <v>No service</v>
      </c>
      <c r="X834" s="133" t="str">
        <f>IF([Use_Indicator1]="", "Fill in data", IF([Use_Indicator1]="All", "Improved", IF([Use_Indicator1]="Some", "Basic", IF([Use_Indicator1]="No use", "No Service"))))</f>
        <v>Improved</v>
      </c>
      <c r="Y834" s="134" t="s">
        <v>1601</v>
      </c>
      <c r="Z834" s="134" t="str">
        <f>IF(S834="No data", "No Data", IF([Reliability_Indicator2]="Yes","No Service", IF(S834="Routine", "Improved", IF(S834="Unreliable", "Basic", IF(S834="No O&amp;M", "No service")))))</f>
        <v>No Data</v>
      </c>
      <c r="AA834" s="133" t="str">
        <f>IF([EnvPro_Indicator1]="", "Fill in data", IF([EnvPro_Indicator1]="Significant pollution", "No service", IF(AND([EnvPro_Indicator1]="Not polluting groundwater &amp; not untreated in river", [EnvPro_Indicator2]="No"),"Basic", IF([EnvPro_Indicator2]="Yes", "Improved"))))</f>
        <v>Basic</v>
      </c>
      <c r="AB834" s="134" t="str">
        <f t="shared" si="12"/>
        <v>No Service</v>
      </c>
      <c r="AC834" s="134" t="str">
        <f>IF(OR(San[[#This Row],[Access_SL1]]="No data",San[[#This Row],[Use_SL1]]="No data",San[[#This Row],[Reliability_SL1]]="No data",San[[#This Row],[EnvPro_SL1]]="No data"),"Incomplete", "Complete")</f>
        <v>Incomplete</v>
      </c>
      <c r="AD834" s="176" t="s">
        <v>1601</v>
      </c>
      <c r="AE834" s="176" t="s">
        <v>1601</v>
      </c>
      <c r="AF834" s="136" t="s">
        <v>1601</v>
      </c>
      <c r="AG834" s="136">
        <v>51.514293801301996</v>
      </c>
      <c r="AH834" s="136" t="s">
        <v>1601</v>
      </c>
      <c r="AW834" s="1">
        <f>IFERROR(VLOOKUP(San[[#This Row],[Access_SL1]],$AS$5:$AT$8,2,FALSE),"Error")</f>
        <v>0</v>
      </c>
      <c r="AX834" s="1">
        <f>IFERROR(VLOOKUP(San[[#This Row],[Use_SL1]],$AS$5:$AT$8,2,FALSE),"Error")</f>
        <v>3</v>
      </c>
      <c r="AY834" s="1" t="str">
        <f>IFERROR(VLOOKUP(San[[#This Row],[Use_SL2]],$AS$5:$AT$8,2,FALSE),"Error")</f>
        <v>Error</v>
      </c>
      <c r="AZ834" s="1" t="str">
        <f>IFERROR(VLOOKUP(San[[#This Row],[Reliability_SL1]],$AS$5:$AT$8,2,FALSE),"Error")</f>
        <v>Error</v>
      </c>
      <c r="BA834" s="1">
        <f>IFERROR(VLOOKUP(San[[#This Row],[EnvPro_SL1]],$AS$5:$AT$8,2,FALSE),"Error")</f>
        <v>2</v>
      </c>
    </row>
    <row r="835" spans="2:53">
      <c r="B835" s="133" t="s">
        <v>1148</v>
      </c>
      <c r="C835" s="171" t="s">
        <v>1649</v>
      </c>
      <c r="D835" s="171" t="s">
        <v>1609</v>
      </c>
      <c r="E835" s="171" t="s">
        <v>1122</v>
      </c>
      <c r="F835" s="172" t="s">
        <v>1633</v>
      </c>
      <c r="G835" s="173" t="s">
        <v>1936</v>
      </c>
      <c r="H835" s="50" t="s">
        <v>1786</v>
      </c>
      <c r="I835" s="50" t="s">
        <v>18</v>
      </c>
      <c r="J835" s="133" t="s">
        <v>1774</v>
      </c>
      <c r="K835" s="50" t="s">
        <v>1754</v>
      </c>
      <c r="L835" s="50" t="s">
        <v>1776</v>
      </c>
      <c r="M835" s="133" t="s">
        <v>1752</v>
      </c>
      <c r="N835" s="133" t="s">
        <v>1601</v>
      </c>
      <c r="O835" s="133" t="s">
        <v>1601</v>
      </c>
      <c r="P835" s="133" t="s">
        <v>1601</v>
      </c>
      <c r="Q835" s="133" t="s">
        <v>1755</v>
      </c>
      <c r="R835" s="142" t="s">
        <v>1601</v>
      </c>
      <c r="S835" s="174" t="s">
        <v>1801</v>
      </c>
      <c r="T835" s="175" t="s">
        <v>1754</v>
      </c>
      <c r="U835" s="133" t="s">
        <v>1756</v>
      </c>
      <c r="V835" s="133" t="s">
        <v>1754</v>
      </c>
      <c r="W835" s="133" t="str">
        <f>IF([Access_Indicator2]="Yes","No service",IF([Access_Indicator3]="Available", "Improved",IF([Access_Indicator4]="No", "Limited",IF(AND([Access_Indicator4]="yes", [Access_Indicator5]&lt;=[Access_Indicator6]),"Basic","Limited"))))</f>
        <v>Improved</v>
      </c>
      <c r="X835" s="133" t="str">
        <f>IF([Use_Indicator1]="", "Fill in data", IF([Use_Indicator1]="All", "Improved", IF([Use_Indicator1]="Some", "Basic", IF([Use_Indicator1]="No use", "No Service"))))</f>
        <v>Improved</v>
      </c>
      <c r="Y835" s="134" t="s">
        <v>1601</v>
      </c>
      <c r="Z835" s="134" t="str">
        <f>IF(S835="No data", "No Data", IF([Reliability_Indicator2]="Yes","No Service", IF(S835="Routine", "Improved", IF(S835="Unreliable", "Basic", IF(S835="No O&amp;M", "No service")))))</f>
        <v>Basic</v>
      </c>
      <c r="AA835" s="133" t="str">
        <f>IF([EnvPro_Indicator1]="", "Fill in data", IF([EnvPro_Indicator1]="Significant pollution", "No service", IF(AND([EnvPro_Indicator1]="Not polluting groundwater &amp; not untreated in river", [EnvPro_Indicator2]="No"),"Basic", IF([EnvPro_Indicator2]="Yes", "Improved"))))</f>
        <v>Basic</v>
      </c>
      <c r="AB835" s="134" t="str">
        <f t="shared" si="12"/>
        <v>Basic</v>
      </c>
      <c r="AC835" s="134" t="str">
        <f>IF(OR(San[[#This Row],[Access_SL1]]="No data",San[[#This Row],[Use_SL1]]="No data",San[[#This Row],[Reliability_SL1]]="No data",San[[#This Row],[EnvPro_SL1]]="No data"),"Incomplete", "Complete")</f>
        <v>Complete</v>
      </c>
      <c r="AD835" s="176" t="s">
        <v>1601</v>
      </c>
      <c r="AE835" s="176" t="s">
        <v>1601</v>
      </c>
      <c r="AF835" s="136" t="s">
        <v>1601</v>
      </c>
      <c r="AG835" s="136">
        <v>220.77554486272291</v>
      </c>
      <c r="AH835" s="136" t="s">
        <v>1601</v>
      </c>
      <c r="AW835" s="1">
        <f>IFERROR(VLOOKUP(San[[#This Row],[Access_SL1]],$AS$5:$AT$8,2,FALSE),"Error")</f>
        <v>3</v>
      </c>
      <c r="AX835" s="1">
        <f>IFERROR(VLOOKUP(San[[#This Row],[Use_SL1]],$AS$5:$AT$8,2,FALSE),"Error")</f>
        <v>3</v>
      </c>
      <c r="AY835" s="1" t="str">
        <f>IFERROR(VLOOKUP(San[[#This Row],[Use_SL2]],$AS$5:$AT$8,2,FALSE),"Error")</f>
        <v>Error</v>
      </c>
      <c r="AZ835" s="1">
        <f>IFERROR(VLOOKUP(San[[#This Row],[Reliability_SL1]],$AS$5:$AT$8,2,FALSE),"Error")</f>
        <v>2</v>
      </c>
      <c r="BA835" s="1">
        <f>IFERROR(VLOOKUP(San[[#This Row],[EnvPro_SL1]],$AS$5:$AT$8,2,FALSE),"Error")</f>
        <v>2</v>
      </c>
    </row>
    <row r="836" spans="2:53">
      <c r="B836" s="133" t="s">
        <v>1149</v>
      </c>
      <c r="C836" s="171" t="s">
        <v>1649</v>
      </c>
      <c r="D836" s="171" t="s">
        <v>1609</v>
      </c>
      <c r="E836" s="171" t="s">
        <v>1122</v>
      </c>
      <c r="F836" s="172" t="s">
        <v>1633</v>
      </c>
      <c r="G836" s="173" t="s">
        <v>1953</v>
      </c>
      <c r="H836" s="50" t="s">
        <v>1786</v>
      </c>
      <c r="I836" s="50" t="s">
        <v>18</v>
      </c>
      <c r="J836" s="133" t="s">
        <v>1751</v>
      </c>
      <c r="K836" s="50" t="s">
        <v>1752</v>
      </c>
      <c r="L836" s="50" t="s">
        <v>1753</v>
      </c>
      <c r="M836" s="133" t="s">
        <v>1754</v>
      </c>
      <c r="N836" s="133" t="s">
        <v>1601</v>
      </c>
      <c r="O836" s="133" t="s">
        <v>1601</v>
      </c>
      <c r="P836" s="133" t="s">
        <v>1601</v>
      </c>
      <c r="Q836" s="133" t="s">
        <v>1755</v>
      </c>
      <c r="R836" s="142" t="s">
        <v>1601</v>
      </c>
      <c r="S836" s="174" t="s">
        <v>1601</v>
      </c>
      <c r="T836" s="175" t="s">
        <v>1601</v>
      </c>
      <c r="U836" s="133" t="s">
        <v>1756</v>
      </c>
      <c r="V836" s="133" t="s">
        <v>1754</v>
      </c>
      <c r="W836" s="133" t="str">
        <f>IF([Access_Indicator2]="Yes","No service",IF([Access_Indicator3]="Available", "Improved",IF([Access_Indicator4]="No", "Limited",IF(AND([Access_Indicator4]="yes", [Access_Indicator5]&lt;=[Access_Indicator6]),"Basic","Limited"))))</f>
        <v>No service</v>
      </c>
      <c r="X836" s="133" t="str">
        <f>IF([Use_Indicator1]="", "Fill in data", IF([Use_Indicator1]="All", "Improved", IF([Use_Indicator1]="Some", "Basic", IF([Use_Indicator1]="No use", "No Service"))))</f>
        <v>Improved</v>
      </c>
      <c r="Y836" s="134" t="s">
        <v>1601</v>
      </c>
      <c r="Z836" s="134" t="str">
        <f>IF(S836="No data", "No Data", IF([Reliability_Indicator2]="Yes","No Service", IF(S836="Routine", "Improved", IF(S836="Unreliable", "Basic", IF(S836="No O&amp;M", "No service")))))</f>
        <v>No Data</v>
      </c>
      <c r="AA836" s="133" t="str">
        <f>IF([EnvPro_Indicator1]="", "Fill in data", IF([EnvPro_Indicator1]="Significant pollution", "No service", IF(AND([EnvPro_Indicator1]="Not polluting groundwater &amp; not untreated in river", [EnvPro_Indicator2]="No"),"Basic", IF([EnvPro_Indicator2]="Yes", "Improved"))))</f>
        <v>Basic</v>
      </c>
      <c r="AB836" s="134" t="str">
        <f t="shared" si="12"/>
        <v>No Service</v>
      </c>
      <c r="AC836" s="134" t="str">
        <f>IF(OR(San[[#This Row],[Access_SL1]]="No data",San[[#This Row],[Use_SL1]]="No data",San[[#This Row],[Reliability_SL1]]="No data",San[[#This Row],[EnvPro_SL1]]="No data"),"Incomplete", "Complete")</f>
        <v>Incomplete</v>
      </c>
      <c r="AD836" s="176" t="s">
        <v>1601</v>
      </c>
      <c r="AE836" s="176" t="s">
        <v>1601</v>
      </c>
      <c r="AF836" s="136" t="s">
        <v>1601</v>
      </c>
      <c r="AG836" s="136">
        <v>121.42654967449756</v>
      </c>
      <c r="AH836" s="136" t="s">
        <v>1601</v>
      </c>
      <c r="AW836" s="1">
        <f>IFERROR(VLOOKUP(San[[#This Row],[Access_SL1]],$AS$5:$AT$8,2,FALSE),"Error")</f>
        <v>0</v>
      </c>
      <c r="AX836" s="1">
        <f>IFERROR(VLOOKUP(San[[#This Row],[Use_SL1]],$AS$5:$AT$8,2,FALSE),"Error")</f>
        <v>3</v>
      </c>
      <c r="AY836" s="1" t="str">
        <f>IFERROR(VLOOKUP(San[[#This Row],[Use_SL2]],$AS$5:$AT$8,2,FALSE),"Error")</f>
        <v>Error</v>
      </c>
      <c r="AZ836" s="1" t="str">
        <f>IFERROR(VLOOKUP(San[[#This Row],[Reliability_SL1]],$AS$5:$AT$8,2,FALSE),"Error")</f>
        <v>Error</v>
      </c>
      <c r="BA836" s="1">
        <f>IFERROR(VLOOKUP(San[[#This Row],[EnvPro_SL1]],$AS$5:$AT$8,2,FALSE),"Error")</f>
        <v>2</v>
      </c>
    </row>
    <row r="837" spans="2:53">
      <c r="B837" s="133" t="s">
        <v>1150</v>
      </c>
      <c r="C837" s="171" t="s">
        <v>1649</v>
      </c>
      <c r="D837" s="171" t="s">
        <v>1609</v>
      </c>
      <c r="E837" s="171" t="s">
        <v>1122</v>
      </c>
      <c r="F837" s="172" t="s">
        <v>1633</v>
      </c>
      <c r="G837" s="173" t="s">
        <v>1950</v>
      </c>
      <c r="H837" s="50" t="s">
        <v>1786</v>
      </c>
      <c r="I837" s="50" t="s">
        <v>18</v>
      </c>
      <c r="J837" s="133" t="s">
        <v>1751</v>
      </c>
      <c r="K837" s="50" t="s">
        <v>1752</v>
      </c>
      <c r="L837" s="50" t="s">
        <v>1753</v>
      </c>
      <c r="M837" s="133" t="s">
        <v>1754</v>
      </c>
      <c r="N837" s="133" t="s">
        <v>1601</v>
      </c>
      <c r="O837" s="133" t="s">
        <v>1601</v>
      </c>
      <c r="P837" s="133" t="s">
        <v>1601</v>
      </c>
      <c r="Q837" s="133" t="s">
        <v>1755</v>
      </c>
      <c r="R837" s="142" t="s">
        <v>1601</v>
      </c>
      <c r="S837" s="174" t="s">
        <v>1601</v>
      </c>
      <c r="T837" s="175" t="s">
        <v>1601</v>
      </c>
      <c r="U837" s="133" t="s">
        <v>1756</v>
      </c>
      <c r="V837" s="133" t="s">
        <v>1754</v>
      </c>
      <c r="W837" s="133" t="str">
        <f>IF([Access_Indicator2]="Yes","No service",IF([Access_Indicator3]="Available", "Improved",IF([Access_Indicator4]="No", "Limited",IF(AND([Access_Indicator4]="yes", [Access_Indicator5]&lt;=[Access_Indicator6]),"Basic","Limited"))))</f>
        <v>No service</v>
      </c>
      <c r="X837" s="133" t="str">
        <f>IF([Use_Indicator1]="", "Fill in data", IF([Use_Indicator1]="All", "Improved", IF([Use_Indicator1]="Some", "Basic", IF([Use_Indicator1]="No use", "No Service"))))</f>
        <v>Improved</v>
      </c>
      <c r="Y837" s="134" t="s">
        <v>1601</v>
      </c>
      <c r="Z837" s="134" t="str">
        <f>IF(S837="No data", "No Data", IF([Reliability_Indicator2]="Yes","No Service", IF(S837="Routine", "Improved", IF(S837="Unreliable", "Basic", IF(S837="No O&amp;M", "No service")))))</f>
        <v>No Data</v>
      </c>
      <c r="AA837" s="133" t="str">
        <f>IF([EnvPro_Indicator1]="", "Fill in data", IF([EnvPro_Indicator1]="Significant pollution", "No service", IF(AND([EnvPro_Indicator1]="Not polluting groundwater &amp; not untreated in river", [EnvPro_Indicator2]="No"),"Basic", IF([EnvPro_Indicator2]="Yes", "Improved"))))</f>
        <v>Basic</v>
      </c>
      <c r="AB837" s="134" t="str">
        <f t="shared" ref="AB837:AB900" si="13">VLOOKUP(MIN(AW837:BA837),$AR$5:$AS$8,2,FALSE)</f>
        <v>No Service</v>
      </c>
      <c r="AC837" s="134" t="str">
        <f>IF(OR(San[[#This Row],[Access_SL1]]="No data",San[[#This Row],[Use_SL1]]="No data",San[[#This Row],[Reliability_SL1]]="No data",San[[#This Row],[EnvPro_SL1]]="No data"),"Incomplete", "Complete")</f>
        <v>Incomplete</v>
      </c>
      <c r="AD837" s="176" t="s">
        <v>1601</v>
      </c>
      <c r="AE837" s="176" t="s">
        <v>1601</v>
      </c>
      <c r="AF837" s="136" t="s">
        <v>1601</v>
      </c>
      <c r="AG837" s="136">
        <v>99.348995188225302</v>
      </c>
      <c r="AH837" s="136" t="s">
        <v>1601</v>
      </c>
      <c r="AW837" s="1">
        <f>IFERROR(VLOOKUP(San[[#This Row],[Access_SL1]],$AS$5:$AT$8,2,FALSE),"Error")</f>
        <v>0</v>
      </c>
      <c r="AX837" s="1">
        <f>IFERROR(VLOOKUP(San[[#This Row],[Use_SL1]],$AS$5:$AT$8,2,FALSE),"Error")</f>
        <v>3</v>
      </c>
      <c r="AY837" s="1" t="str">
        <f>IFERROR(VLOOKUP(San[[#This Row],[Use_SL2]],$AS$5:$AT$8,2,FALSE),"Error")</f>
        <v>Error</v>
      </c>
      <c r="AZ837" s="1" t="str">
        <f>IFERROR(VLOOKUP(San[[#This Row],[Reliability_SL1]],$AS$5:$AT$8,2,FALSE),"Error")</f>
        <v>Error</v>
      </c>
      <c r="BA837" s="1">
        <f>IFERROR(VLOOKUP(San[[#This Row],[EnvPro_SL1]],$AS$5:$AT$8,2,FALSE),"Error")</f>
        <v>2</v>
      </c>
    </row>
    <row r="838" spans="2:53">
      <c r="B838" s="133" t="s">
        <v>1151</v>
      </c>
      <c r="C838" s="171" t="s">
        <v>1649</v>
      </c>
      <c r="D838" s="171" t="s">
        <v>1609</v>
      </c>
      <c r="E838" s="171" t="s">
        <v>1122</v>
      </c>
      <c r="F838" s="172" t="s">
        <v>1633</v>
      </c>
      <c r="G838" s="173" t="s">
        <v>1951</v>
      </c>
      <c r="H838" s="50" t="s">
        <v>1783</v>
      </c>
      <c r="I838" s="50" t="s">
        <v>18</v>
      </c>
      <c r="J838" s="133" t="s">
        <v>1751</v>
      </c>
      <c r="K838" s="50" t="s">
        <v>1752</v>
      </c>
      <c r="L838" s="50" t="s">
        <v>1753</v>
      </c>
      <c r="M838" s="133" t="s">
        <v>1754</v>
      </c>
      <c r="N838" s="133" t="s">
        <v>1601</v>
      </c>
      <c r="O838" s="133" t="s">
        <v>1601</v>
      </c>
      <c r="P838" s="133" t="s">
        <v>1601</v>
      </c>
      <c r="Q838" s="133" t="s">
        <v>1755</v>
      </c>
      <c r="R838" s="142" t="s">
        <v>1601</v>
      </c>
      <c r="S838" s="174" t="s">
        <v>1601</v>
      </c>
      <c r="T838" s="175" t="s">
        <v>1601</v>
      </c>
      <c r="U838" s="133" t="s">
        <v>1756</v>
      </c>
      <c r="V838" s="133" t="s">
        <v>1754</v>
      </c>
      <c r="W838" s="133" t="str">
        <f>IF([Access_Indicator2]="Yes","No service",IF([Access_Indicator3]="Available", "Improved",IF([Access_Indicator4]="No", "Limited",IF(AND([Access_Indicator4]="yes", [Access_Indicator5]&lt;=[Access_Indicator6]),"Basic","Limited"))))</f>
        <v>No service</v>
      </c>
      <c r="X838" s="133" t="str">
        <f>IF([Use_Indicator1]="", "Fill in data", IF([Use_Indicator1]="All", "Improved", IF([Use_Indicator1]="Some", "Basic", IF([Use_Indicator1]="No use", "No Service"))))</f>
        <v>Improved</v>
      </c>
      <c r="Y838" s="134" t="s">
        <v>1601</v>
      </c>
      <c r="Z838" s="134" t="str">
        <f>IF(S838="No data", "No Data", IF([Reliability_Indicator2]="Yes","No Service", IF(S838="Routine", "Improved", IF(S838="Unreliable", "Basic", IF(S838="No O&amp;M", "No service")))))</f>
        <v>No Data</v>
      </c>
      <c r="AA838" s="133" t="str">
        <f>IF([EnvPro_Indicator1]="", "Fill in data", IF([EnvPro_Indicator1]="Significant pollution", "No service", IF(AND([EnvPro_Indicator1]="Not polluting groundwater &amp; not untreated in river", [EnvPro_Indicator2]="No"),"Basic", IF([EnvPro_Indicator2]="Yes", "Improved"))))</f>
        <v>Basic</v>
      </c>
      <c r="AB838" s="134" t="str">
        <f t="shared" si="13"/>
        <v>No Service</v>
      </c>
      <c r="AC838" s="134" t="str">
        <f>IF(OR(San[[#This Row],[Access_SL1]]="No data",San[[#This Row],[Use_SL1]]="No data",San[[#This Row],[Reliability_SL1]]="No data",San[[#This Row],[EnvPro_SL1]]="No data"),"Incomplete", "Complete")</f>
        <v>Incomplete</v>
      </c>
      <c r="AD838" s="176" t="s">
        <v>1601</v>
      </c>
      <c r="AE838" s="176" t="s">
        <v>1601</v>
      </c>
      <c r="AF838" s="136" t="s">
        <v>1601</v>
      </c>
      <c r="AG838" s="136">
        <v>114.06736484574017</v>
      </c>
      <c r="AH838" s="136" t="s">
        <v>1601</v>
      </c>
      <c r="AW838" s="1">
        <f>IFERROR(VLOOKUP(San[[#This Row],[Access_SL1]],$AS$5:$AT$8,2,FALSE),"Error")</f>
        <v>0</v>
      </c>
      <c r="AX838" s="1">
        <f>IFERROR(VLOOKUP(San[[#This Row],[Use_SL1]],$AS$5:$AT$8,2,FALSE),"Error")</f>
        <v>3</v>
      </c>
      <c r="AY838" s="1" t="str">
        <f>IFERROR(VLOOKUP(San[[#This Row],[Use_SL2]],$AS$5:$AT$8,2,FALSE),"Error")</f>
        <v>Error</v>
      </c>
      <c r="AZ838" s="1" t="str">
        <f>IFERROR(VLOOKUP(San[[#This Row],[Reliability_SL1]],$AS$5:$AT$8,2,FALSE),"Error")</f>
        <v>Error</v>
      </c>
      <c r="BA838" s="1">
        <f>IFERROR(VLOOKUP(San[[#This Row],[EnvPro_SL1]],$AS$5:$AT$8,2,FALSE),"Error")</f>
        <v>2</v>
      </c>
    </row>
    <row r="839" spans="2:53">
      <c r="B839" s="133" t="s">
        <v>1152</v>
      </c>
      <c r="C839" s="171" t="s">
        <v>1649</v>
      </c>
      <c r="D839" s="171" t="s">
        <v>1609</v>
      </c>
      <c r="E839" s="171" t="s">
        <v>1122</v>
      </c>
      <c r="F839" s="172" t="s">
        <v>1633</v>
      </c>
      <c r="G839" s="173" t="s">
        <v>2017</v>
      </c>
      <c r="H839" s="50" t="s">
        <v>1786</v>
      </c>
      <c r="I839" s="50" t="s">
        <v>18</v>
      </c>
      <c r="J839" s="133" t="s">
        <v>1751</v>
      </c>
      <c r="K839" s="50" t="s">
        <v>1752</v>
      </c>
      <c r="L839" s="50" t="s">
        <v>1753</v>
      </c>
      <c r="M839" s="133" t="s">
        <v>1754</v>
      </c>
      <c r="N839" s="133" t="s">
        <v>1601</v>
      </c>
      <c r="O839" s="133" t="s">
        <v>1601</v>
      </c>
      <c r="P839" s="133" t="s">
        <v>1601</v>
      </c>
      <c r="Q839" s="133" t="s">
        <v>1755</v>
      </c>
      <c r="R839" s="142" t="s">
        <v>1601</v>
      </c>
      <c r="S839" s="174" t="s">
        <v>1601</v>
      </c>
      <c r="T839" s="175" t="s">
        <v>1601</v>
      </c>
      <c r="U839" s="133" t="s">
        <v>1756</v>
      </c>
      <c r="V839" s="133" t="s">
        <v>1754</v>
      </c>
      <c r="W839" s="133" t="str">
        <f>IF([Access_Indicator2]="Yes","No service",IF([Access_Indicator3]="Available", "Improved",IF([Access_Indicator4]="No", "Limited",IF(AND([Access_Indicator4]="yes", [Access_Indicator5]&lt;=[Access_Indicator6]),"Basic","Limited"))))</f>
        <v>No service</v>
      </c>
      <c r="X839" s="133" t="str">
        <f>IF([Use_Indicator1]="", "Fill in data", IF([Use_Indicator1]="All", "Improved", IF([Use_Indicator1]="Some", "Basic", IF([Use_Indicator1]="No use", "No Service"))))</f>
        <v>Improved</v>
      </c>
      <c r="Y839" s="134" t="s">
        <v>1601</v>
      </c>
      <c r="Z839" s="134" t="str">
        <f>IF(S839="No data", "No Data", IF([Reliability_Indicator2]="Yes","No Service", IF(S839="Routine", "Improved", IF(S839="Unreliable", "Basic", IF(S839="No O&amp;M", "No service")))))</f>
        <v>No Data</v>
      </c>
      <c r="AA839" s="133" t="str">
        <f>IF([EnvPro_Indicator1]="", "Fill in data", IF([EnvPro_Indicator1]="Significant pollution", "No service", IF(AND([EnvPro_Indicator1]="Not polluting groundwater &amp; not untreated in river", [EnvPro_Indicator2]="No"),"Basic", IF([EnvPro_Indicator2]="Yes", "Improved"))))</f>
        <v>Basic</v>
      </c>
      <c r="AB839" s="134" t="str">
        <f t="shared" si="13"/>
        <v>No Service</v>
      </c>
      <c r="AC839" s="134" t="str">
        <f>IF(OR(San[[#This Row],[Access_SL1]]="No data",San[[#This Row],[Use_SL1]]="No data",San[[#This Row],[Reliability_SL1]]="No data",San[[#This Row],[EnvPro_SL1]]="No data"),"Incomplete", "Complete")</f>
        <v>Incomplete</v>
      </c>
      <c r="AD839" s="176" t="s">
        <v>1601</v>
      </c>
      <c r="AE839" s="176" t="s">
        <v>1601</v>
      </c>
      <c r="AF839" s="136" t="s">
        <v>1601</v>
      </c>
      <c r="AG839" s="136">
        <v>58.873478630059438</v>
      </c>
      <c r="AH839" s="136" t="s">
        <v>1601</v>
      </c>
      <c r="AW839" s="1">
        <f>IFERROR(VLOOKUP(San[[#This Row],[Access_SL1]],$AS$5:$AT$8,2,FALSE),"Error")</f>
        <v>0</v>
      </c>
      <c r="AX839" s="1">
        <f>IFERROR(VLOOKUP(San[[#This Row],[Use_SL1]],$AS$5:$AT$8,2,FALSE),"Error")</f>
        <v>3</v>
      </c>
      <c r="AY839" s="1" t="str">
        <f>IFERROR(VLOOKUP(San[[#This Row],[Use_SL2]],$AS$5:$AT$8,2,FALSE),"Error")</f>
        <v>Error</v>
      </c>
      <c r="AZ839" s="1" t="str">
        <f>IFERROR(VLOOKUP(San[[#This Row],[Reliability_SL1]],$AS$5:$AT$8,2,FALSE),"Error")</f>
        <v>Error</v>
      </c>
      <c r="BA839" s="1">
        <f>IFERROR(VLOOKUP(San[[#This Row],[EnvPro_SL1]],$AS$5:$AT$8,2,FALSE),"Error")</f>
        <v>2</v>
      </c>
    </row>
    <row r="840" spans="2:53">
      <c r="B840" s="133" t="s">
        <v>1153</v>
      </c>
      <c r="C840" s="171" t="s">
        <v>1649</v>
      </c>
      <c r="D840" s="171" t="s">
        <v>1609</v>
      </c>
      <c r="E840" s="171" t="s">
        <v>1122</v>
      </c>
      <c r="F840" s="172" t="s">
        <v>1633</v>
      </c>
      <c r="G840" s="173" t="s">
        <v>2022</v>
      </c>
      <c r="H840" s="50" t="s">
        <v>1783</v>
      </c>
      <c r="I840" s="50" t="s">
        <v>18</v>
      </c>
      <c r="J840" s="133" t="s">
        <v>1818</v>
      </c>
      <c r="K840" s="50" t="s">
        <v>1754</v>
      </c>
      <c r="L840" s="50" t="s">
        <v>1753</v>
      </c>
      <c r="M840" s="133" t="s">
        <v>1752</v>
      </c>
      <c r="N840" s="133" t="s">
        <v>1601</v>
      </c>
      <c r="O840" s="133" t="s">
        <v>1601</v>
      </c>
      <c r="P840" s="133" t="s">
        <v>1601</v>
      </c>
      <c r="Q840" s="133" t="s">
        <v>1755</v>
      </c>
      <c r="R840" s="142" t="s">
        <v>1601</v>
      </c>
      <c r="S840" s="174" t="s">
        <v>1601</v>
      </c>
      <c r="T840" s="175" t="s">
        <v>1754</v>
      </c>
      <c r="U840" s="133" t="s">
        <v>1756</v>
      </c>
      <c r="V840" s="133" t="s">
        <v>1754</v>
      </c>
      <c r="W840" s="133" t="str">
        <f>IF([Access_Indicator2]="Yes","No service",IF([Access_Indicator3]="Available", "Improved",IF([Access_Indicator4]="No", "Limited",IF(AND([Access_Indicator4]="yes", [Access_Indicator5]&lt;=[Access_Indicator6]),"Basic","Limited"))))</f>
        <v>Basic</v>
      </c>
      <c r="X840" s="133" t="str">
        <f>IF([Use_Indicator1]="", "Fill in data", IF([Use_Indicator1]="All", "Improved", IF([Use_Indicator1]="Some", "Basic", IF([Use_Indicator1]="No use", "No Service"))))</f>
        <v>Improved</v>
      </c>
      <c r="Y840" s="134" t="s">
        <v>1601</v>
      </c>
      <c r="Z840" s="134" t="str">
        <f>IF(S840="No data", "No Data", IF([Reliability_Indicator2]="Yes","No Service", IF(S840="Routine", "Improved", IF(S840="Unreliable", "Basic", IF(S840="No O&amp;M", "No service")))))</f>
        <v>No Data</v>
      </c>
      <c r="AA840" s="133" t="str">
        <f>IF([EnvPro_Indicator1]="", "Fill in data", IF([EnvPro_Indicator1]="Significant pollution", "No service", IF(AND([EnvPro_Indicator1]="Not polluting groundwater &amp; not untreated in river", [EnvPro_Indicator2]="No"),"Basic", IF([EnvPro_Indicator2]="Yes", "Improved"))))</f>
        <v>Basic</v>
      </c>
      <c r="AB840" s="134" t="str">
        <f t="shared" si="13"/>
        <v>Basic</v>
      </c>
      <c r="AC840" s="134" t="str">
        <f>IF(OR(San[[#This Row],[Access_SL1]]="No data",San[[#This Row],[Use_SL1]]="No data",San[[#This Row],[Reliability_SL1]]="No data",San[[#This Row],[EnvPro_SL1]]="No data"),"Incomplete", "Complete")</f>
        <v>Incomplete</v>
      </c>
      <c r="AD840" s="176" t="s">
        <v>1601</v>
      </c>
      <c r="AE840" s="176" t="s">
        <v>1601</v>
      </c>
      <c r="AF840" s="136" t="s">
        <v>1601</v>
      </c>
      <c r="AG840" s="136">
        <v>132.46532691763372</v>
      </c>
      <c r="AH840" s="136" t="s">
        <v>1601</v>
      </c>
      <c r="AW840" s="1">
        <f>IFERROR(VLOOKUP(San[[#This Row],[Access_SL1]],$AS$5:$AT$8,2,FALSE),"Error")</f>
        <v>2</v>
      </c>
      <c r="AX840" s="1">
        <f>IFERROR(VLOOKUP(San[[#This Row],[Use_SL1]],$AS$5:$AT$8,2,FALSE),"Error")</f>
        <v>3</v>
      </c>
      <c r="AY840" s="1" t="str">
        <f>IFERROR(VLOOKUP(San[[#This Row],[Use_SL2]],$AS$5:$AT$8,2,FALSE),"Error")</f>
        <v>Error</v>
      </c>
      <c r="AZ840" s="1" t="str">
        <f>IFERROR(VLOOKUP(San[[#This Row],[Reliability_SL1]],$AS$5:$AT$8,2,FALSE),"Error")</f>
        <v>Error</v>
      </c>
      <c r="BA840" s="1">
        <f>IFERROR(VLOOKUP(San[[#This Row],[EnvPro_SL1]],$AS$5:$AT$8,2,FALSE),"Error")</f>
        <v>2</v>
      </c>
    </row>
    <row r="841" spans="2:53">
      <c r="B841" s="133" t="s">
        <v>1154</v>
      </c>
      <c r="C841" s="171" t="s">
        <v>1649</v>
      </c>
      <c r="D841" s="171" t="s">
        <v>1609</v>
      </c>
      <c r="E841" s="171" t="s">
        <v>1122</v>
      </c>
      <c r="F841" s="172" t="s">
        <v>1633</v>
      </c>
      <c r="G841" s="173" t="s">
        <v>1952</v>
      </c>
      <c r="H841" s="50" t="s">
        <v>1783</v>
      </c>
      <c r="I841" s="50" t="s">
        <v>18</v>
      </c>
      <c r="J841" s="133" t="s">
        <v>1751</v>
      </c>
      <c r="K841" s="50" t="s">
        <v>1752</v>
      </c>
      <c r="L841" s="50" t="s">
        <v>1753</v>
      </c>
      <c r="M841" s="133" t="s">
        <v>1754</v>
      </c>
      <c r="N841" s="133" t="s">
        <v>1601</v>
      </c>
      <c r="O841" s="133" t="s">
        <v>1601</v>
      </c>
      <c r="P841" s="133" t="s">
        <v>1601</v>
      </c>
      <c r="Q841" s="133" t="s">
        <v>1755</v>
      </c>
      <c r="R841" s="142" t="s">
        <v>1601</v>
      </c>
      <c r="S841" s="174" t="s">
        <v>1601</v>
      </c>
      <c r="T841" s="175" t="s">
        <v>1601</v>
      </c>
      <c r="U841" s="133" t="s">
        <v>1756</v>
      </c>
      <c r="V841" s="133" t="s">
        <v>1754</v>
      </c>
      <c r="W841" s="133" t="str">
        <f>IF([Access_Indicator2]="Yes","No service",IF([Access_Indicator3]="Available", "Improved",IF([Access_Indicator4]="No", "Limited",IF(AND([Access_Indicator4]="yes", [Access_Indicator5]&lt;=[Access_Indicator6]),"Basic","Limited"))))</f>
        <v>No service</v>
      </c>
      <c r="X841" s="133" t="str">
        <f>IF([Use_Indicator1]="", "Fill in data", IF([Use_Indicator1]="All", "Improved", IF([Use_Indicator1]="Some", "Basic", IF([Use_Indicator1]="No use", "No Service"))))</f>
        <v>Improved</v>
      </c>
      <c r="Y841" s="134" t="s">
        <v>1601</v>
      </c>
      <c r="Z841" s="134" t="str">
        <f>IF(S841="No data", "No Data", IF([Reliability_Indicator2]="Yes","No Service", IF(S841="Routine", "Improved", IF(S841="Unreliable", "Basic", IF(S841="No O&amp;M", "No service")))))</f>
        <v>No Data</v>
      </c>
      <c r="AA841" s="133" t="str">
        <f>IF([EnvPro_Indicator1]="", "Fill in data", IF([EnvPro_Indicator1]="Significant pollution", "No service", IF(AND([EnvPro_Indicator1]="Not polluting groundwater &amp; not untreated in river", [EnvPro_Indicator2]="No"),"Basic", IF([EnvPro_Indicator2]="Yes", "Improved"))))</f>
        <v>Basic</v>
      </c>
      <c r="AB841" s="134" t="str">
        <f t="shared" si="13"/>
        <v>No Service</v>
      </c>
      <c r="AC841" s="134" t="str">
        <f>IF(OR(San[[#This Row],[Access_SL1]]="No data",San[[#This Row],[Use_SL1]]="No data",San[[#This Row],[Reliability_SL1]]="No data",San[[#This Row],[EnvPro_SL1]]="No data"),"Incomplete", "Complete")</f>
        <v>Incomplete</v>
      </c>
      <c r="AD841" s="176" t="s">
        <v>1601</v>
      </c>
      <c r="AE841" s="176" t="s">
        <v>1601</v>
      </c>
      <c r="AF841" s="136" t="s">
        <v>1601</v>
      </c>
      <c r="AG841" s="136">
        <v>73.591848287574294</v>
      </c>
      <c r="AH841" s="136" t="s">
        <v>1601</v>
      </c>
      <c r="AW841" s="1">
        <f>IFERROR(VLOOKUP(San[[#This Row],[Access_SL1]],$AS$5:$AT$8,2,FALSE),"Error")</f>
        <v>0</v>
      </c>
      <c r="AX841" s="1">
        <f>IFERROR(VLOOKUP(San[[#This Row],[Use_SL1]],$AS$5:$AT$8,2,FALSE),"Error")</f>
        <v>3</v>
      </c>
      <c r="AY841" s="1" t="str">
        <f>IFERROR(VLOOKUP(San[[#This Row],[Use_SL2]],$AS$5:$AT$8,2,FALSE),"Error")</f>
        <v>Error</v>
      </c>
      <c r="AZ841" s="1" t="str">
        <f>IFERROR(VLOOKUP(San[[#This Row],[Reliability_SL1]],$AS$5:$AT$8,2,FALSE),"Error")</f>
        <v>Error</v>
      </c>
      <c r="BA841" s="1">
        <f>IFERROR(VLOOKUP(San[[#This Row],[EnvPro_SL1]],$AS$5:$AT$8,2,FALSE),"Error")</f>
        <v>2</v>
      </c>
    </row>
    <row r="842" spans="2:53">
      <c r="B842" s="133" t="s">
        <v>1155</v>
      </c>
      <c r="C842" s="171" t="s">
        <v>1649</v>
      </c>
      <c r="D842" s="171" t="s">
        <v>1609</v>
      </c>
      <c r="E842" s="171" t="s">
        <v>1122</v>
      </c>
      <c r="F842" s="172" t="s">
        <v>1633</v>
      </c>
      <c r="G842" s="173" t="s">
        <v>2021</v>
      </c>
      <c r="H842" s="50" t="s">
        <v>1783</v>
      </c>
      <c r="I842" s="50" t="s">
        <v>18</v>
      </c>
      <c r="J842" s="133" t="s">
        <v>2014</v>
      </c>
      <c r="K842" s="50" t="s">
        <v>2015</v>
      </c>
      <c r="L842" s="50" t="s">
        <v>2016</v>
      </c>
      <c r="M842" s="133" t="s">
        <v>1752</v>
      </c>
      <c r="N842" s="133" t="s">
        <v>1601</v>
      </c>
      <c r="O842" s="133" t="s">
        <v>1601</v>
      </c>
      <c r="P842" s="133" t="s">
        <v>1601</v>
      </c>
      <c r="Q842" s="133" t="s">
        <v>1755</v>
      </c>
      <c r="R842" s="142" t="s">
        <v>1601</v>
      </c>
      <c r="S842" s="174" t="s">
        <v>1801</v>
      </c>
      <c r="T842" s="175" t="s">
        <v>1754</v>
      </c>
      <c r="U842" s="133" t="s">
        <v>1756</v>
      </c>
      <c r="V842" s="133" t="s">
        <v>1754</v>
      </c>
      <c r="W842" s="133" t="str">
        <f>IF([Access_Indicator2]="Yes","No service",IF([Access_Indicator3]="Available", "Improved",IF([Access_Indicator4]="No", "Limited",IF(AND([Access_Indicator4]="yes", [Access_Indicator5]&lt;=[Access_Indicator6]),"Basic","Limited"))))</f>
        <v>Basic</v>
      </c>
      <c r="X842" s="133" t="str">
        <f>IF([Use_Indicator1]="", "Fill in data", IF([Use_Indicator1]="All", "Improved", IF([Use_Indicator1]="Some", "Basic", IF([Use_Indicator1]="No use", "No Service"))))</f>
        <v>Improved</v>
      </c>
      <c r="Y842" s="134" t="s">
        <v>1601</v>
      </c>
      <c r="Z842" s="134" t="str">
        <f>IF(S842="No data", "No Data", IF([Reliability_Indicator2]="Yes","No Service", IF(S842="Routine", "Improved", IF(S842="Unreliable", "Basic", IF(S842="No O&amp;M", "No service")))))</f>
        <v>Basic</v>
      </c>
      <c r="AA842" s="133" t="str">
        <f>IF([EnvPro_Indicator1]="", "Fill in data", IF([EnvPro_Indicator1]="Significant pollution", "No service", IF(AND([EnvPro_Indicator1]="Not polluting groundwater &amp; not untreated in river", [EnvPro_Indicator2]="No"),"Basic", IF([EnvPro_Indicator2]="Yes", "Improved"))))</f>
        <v>Basic</v>
      </c>
      <c r="AB842" s="134" t="str">
        <f t="shared" si="13"/>
        <v>Basic</v>
      </c>
      <c r="AC842" s="134" t="str">
        <f>IF(OR(San[[#This Row],[Access_SL1]]="No data",San[[#This Row],[Use_SL1]]="No data",San[[#This Row],[Reliability_SL1]]="No data",San[[#This Row],[EnvPro_SL1]]="No data"),"Incomplete", "Complete")</f>
        <v>Complete</v>
      </c>
      <c r="AD842" s="176" t="s">
        <v>1601</v>
      </c>
      <c r="AE842" s="176" t="s">
        <v>1601</v>
      </c>
      <c r="AF842" s="136" t="s">
        <v>1601</v>
      </c>
      <c r="AG842" s="136">
        <v>44.155108972544575</v>
      </c>
      <c r="AH842" s="136" t="s">
        <v>1601</v>
      </c>
      <c r="AW842" s="1">
        <f>IFERROR(VLOOKUP(San[[#This Row],[Access_SL1]],$AS$5:$AT$8,2,FALSE),"Error")</f>
        <v>2</v>
      </c>
      <c r="AX842" s="1">
        <f>IFERROR(VLOOKUP(San[[#This Row],[Use_SL1]],$AS$5:$AT$8,2,FALSE),"Error")</f>
        <v>3</v>
      </c>
      <c r="AY842" s="1" t="str">
        <f>IFERROR(VLOOKUP(San[[#This Row],[Use_SL2]],$AS$5:$AT$8,2,FALSE),"Error")</f>
        <v>Error</v>
      </c>
      <c r="AZ842" s="1">
        <f>IFERROR(VLOOKUP(San[[#This Row],[Reliability_SL1]],$AS$5:$AT$8,2,FALSE),"Error")</f>
        <v>2</v>
      </c>
      <c r="BA842" s="1">
        <f>IFERROR(VLOOKUP(San[[#This Row],[EnvPro_SL1]],$AS$5:$AT$8,2,FALSE),"Error")</f>
        <v>2</v>
      </c>
    </row>
    <row r="843" spans="2:53">
      <c r="B843" s="133" t="s">
        <v>1156</v>
      </c>
      <c r="C843" s="171" t="s">
        <v>1649</v>
      </c>
      <c r="D843" s="171" t="s">
        <v>1609</v>
      </c>
      <c r="E843" s="171" t="s">
        <v>1122</v>
      </c>
      <c r="F843" s="172" t="s">
        <v>1633</v>
      </c>
      <c r="G843" s="173" t="s">
        <v>2012</v>
      </c>
      <c r="H843" s="50" t="s">
        <v>1786</v>
      </c>
      <c r="I843" s="50" t="s">
        <v>18</v>
      </c>
      <c r="J843" s="133" t="s">
        <v>1751</v>
      </c>
      <c r="K843" s="50" t="s">
        <v>1752</v>
      </c>
      <c r="L843" s="50" t="s">
        <v>1753</v>
      </c>
      <c r="M843" s="133" t="s">
        <v>1754</v>
      </c>
      <c r="N843" s="133" t="s">
        <v>1601</v>
      </c>
      <c r="O843" s="133" t="s">
        <v>1601</v>
      </c>
      <c r="P843" s="133" t="s">
        <v>1601</v>
      </c>
      <c r="Q843" s="133" t="s">
        <v>1755</v>
      </c>
      <c r="R843" s="142" t="s">
        <v>1601</v>
      </c>
      <c r="S843" s="174" t="s">
        <v>1601</v>
      </c>
      <c r="T843" s="175" t="s">
        <v>1601</v>
      </c>
      <c r="U843" s="133" t="s">
        <v>1756</v>
      </c>
      <c r="V843" s="133" t="s">
        <v>1754</v>
      </c>
      <c r="W843" s="133" t="str">
        <f>IF([Access_Indicator2]="Yes","No service",IF([Access_Indicator3]="Available", "Improved",IF([Access_Indicator4]="No", "Limited",IF(AND([Access_Indicator4]="yes", [Access_Indicator5]&lt;=[Access_Indicator6]),"Basic","Limited"))))</f>
        <v>No service</v>
      </c>
      <c r="X843" s="133" t="str">
        <f>IF([Use_Indicator1]="", "Fill in data", IF([Use_Indicator1]="All", "Improved", IF([Use_Indicator1]="Some", "Basic", IF([Use_Indicator1]="No use", "No Service"))))</f>
        <v>Improved</v>
      </c>
      <c r="Y843" s="134" t="s">
        <v>1601</v>
      </c>
      <c r="Z843" s="134" t="str">
        <f>IF(S843="No data", "No Data", IF([Reliability_Indicator2]="Yes","No Service", IF(S843="Routine", "Improved", IF(S843="Unreliable", "Basic", IF(S843="No O&amp;M", "No service")))))</f>
        <v>No Data</v>
      </c>
      <c r="AA843" s="133" t="str">
        <f>IF([EnvPro_Indicator1]="", "Fill in data", IF([EnvPro_Indicator1]="Significant pollution", "No service", IF(AND([EnvPro_Indicator1]="Not polluting groundwater &amp; not untreated in river", [EnvPro_Indicator2]="No"),"Basic", IF([EnvPro_Indicator2]="Yes", "Improved"))))</f>
        <v>Basic</v>
      </c>
      <c r="AB843" s="134" t="str">
        <f t="shared" si="13"/>
        <v>No Service</v>
      </c>
      <c r="AC843" s="134" t="str">
        <f>IF(OR(San[[#This Row],[Access_SL1]]="No data",San[[#This Row],[Use_SL1]]="No data",San[[#This Row],[Reliability_SL1]]="No data",San[[#This Row],[EnvPro_SL1]]="No data"),"Incomplete", "Complete")</f>
        <v>Incomplete</v>
      </c>
      <c r="AD843" s="176" t="s">
        <v>1601</v>
      </c>
      <c r="AE843" s="176" t="s">
        <v>1601</v>
      </c>
      <c r="AF843" s="136" t="s">
        <v>1601</v>
      </c>
      <c r="AG843" s="136">
        <v>0</v>
      </c>
      <c r="AH843" s="136" t="s">
        <v>1601</v>
      </c>
      <c r="AW843" s="1">
        <f>IFERROR(VLOOKUP(San[[#This Row],[Access_SL1]],$AS$5:$AT$8,2,FALSE),"Error")</f>
        <v>0</v>
      </c>
      <c r="AX843" s="1">
        <f>IFERROR(VLOOKUP(San[[#This Row],[Use_SL1]],$AS$5:$AT$8,2,FALSE),"Error")</f>
        <v>3</v>
      </c>
      <c r="AY843" s="1" t="str">
        <f>IFERROR(VLOOKUP(San[[#This Row],[Use_SL2]],$AS$5:$AT$8,2,FALSE),"Error")</f>
        <v>Error</v>
      </c>
      <c r="AZ843" s="1" t="str">
        <f>IFERROR(VLOOKUP(San[[#This Row],[Reliability_SL1]],$AS$5:$AT$8,2,FALSE),"Error")</f>
        <v>Error</v>
      </c>
      <c r="BA843" s="1">
        <f>IFERROR(VLOOKUP(San[[#This Row],[EnvPro_SL1]],$AS$5:$AT$8,2,FALSE),"Error")</f>
        <v>2</v>
      </c>
    </row>
    <row r="844" spans="2:53">
      <c r="B844" s="133" t="s">
        <v>1157</v>
      </c>
      <c r="C844" s="171" t="s">
        <v>1649</v>
      </c>
      <c r="D844" s="171" t="s">
        <v>1609</v>
      </c>
      <c r="E844" s="171" t="s">
        <v>1122</v>
      </c>
      <c r="F844" s="172" t="s">
        <v>1633</v>
      </c>
      <c r="G844" s="173" t="s">
        <v>2044</v>
      </c>
      <c r="H844" s="50" t="s">
        <v>1786</v>
      </c>
      <c r="I844" s="50" t="s">
        <v>18</v>
      </c>
      <c r="J844" s="133" t="s">
        <v>1773</v>
      </c>
      <c r="K844" s="50" t="s">
        <v>1754</v>
      </c>
      <c r="L844" s="50" t="s">
        <v>1753</v>
      </c>
      <c r="M844" s="133" t="s">
        <v>1754</v>
      </c>
      <c r="N844" s="133" t="s">
        <v>1601</v>
      </c>
      <c r="O844" s="133" t="s">
        <v>1601</v>
      </c>
      <c r="P844" s="133" t="s">
        <v>1601</v>
      </c>
      <c r="Q844" s="133" t="s">
        <v>1755</v>
      </c>
      <c r="R844" s="142" t="s">
        <v>1601</v>
      </c>
      <c r="S844" s="174" t="s">
        <v>1601</v>
      </c>
      <c r="T844" s="175" t="s">
        <v>1601</v>
      </c>
      <c r="U844" s="133" t="s">
        <v>1756</v>
      </c>
      <c r="V844" s="133" t="s">
        <v>1754</v>
      </c>
      <c r="W844" s="133" t="str">
        <f>IF([Access_Indicator2]="Yes","No service",IF([Access_Indicator3]="Available", "Improved",IF([Access_Indicator4]="No", "Limited",IF(AND([Access_Indicator4]="yes", [Access_Indicator5]&lt;=[Access_Indicator6]),"Basic","Limited"))))</f>
        <v>Limited</v>
      </c>
      <c r="X844" s="133" t="str">
        <f>IF([Use_Indicator1]="", "Fill in data", IF([Use_Indicator1]="All", "Improved", IF([Use_Indicator1]="Some", "Basic", IF([Use_Indicator1]="No use", "No Service"))))</f>
        <v>Improved</v>
      </c>
      <c r="Y844" s="134" t="s">
        <v>1601</v>
      </c>
      <c r="Z844" s="134" t="str">
        <f>IF(S844="No data", "No Data", IF([Reliability_Indicator2]="Yes","No Service", IF(S844="Routine", "Improved", IF(S844="Unreliable", "Basic", IF(S844="No O&amp;M", "No service")))))</f>
        <v>No Data</v>
      </c>
      <c r="AA844" s="133" t="str">
        <f>IF([EnvPro_Indicator1]="", "Fill in data", IF([EnvPro_Indicator1]="Significant pollution", "No service", IF(AND([EnvPro_Indicator1]="Not polluting groundwater &amp; not untreated in river", [EnvPro_Indicator2]="No"),"Basic", IF([EnvPro_Indicator2]="Yes", "Improved"))))</f>
        <v>Basic</v>
      </c>
      <c r="AB844" s="134" t="str">
        <f t="shared" si="13"/>
        <v>Limited</v>
      </c>
      <c r="AC844" s="134" t="str">
        <f>IF(OR(San[[#This Row],[Access_SL1]]="No data",San[[#This Row],[Use_SL1]]="No data",San[[#This Row],[Reliability_SL1]]="No data",San[[#This Row],[EnvPro_SL1]]="No data"),"Incomplete", "Complete")</f>
        <v>Incomplete</v>
      </c>
      <c r="AD844" s="176" t="s">
        <v>1601</v>
      </c>
      <c r="AE844" s="176" t="s">
        <v>1601</v>
      </c>
      <c r="AF844" s="136" t="s">
        <v>1601</v>
      </c>
      <c r="AG844" s="136">
        <v>294.36739315029718</v>
      </c>
      <c r="AH844" s="136" t="s">
        <v>1601</v>
      </c>
      <c r="AW844" s="1">
        <f>IFERROR(VLOOKUP(San[[#This Row],[Access_SL1]],$AS$5:$AT$8,2,FALSE),"Error")</f>
        <v>1</v>
      </c>
      <c r="AX844" s="1">
        <f>IFERROR(VLOOKUP(San[[#This Row],[Use_SL1]],$AS$5:$AT$8,2,FALSE),"Error")</f>
        <v>3</v>
      </c>
      <c r="AY844" s="1" t="str">
        <f>IFERROR(VLOOKUP(San[[#This Row],[Use_SL2]],$AS$5:$AT$8,2,FALSE),"Error")</f>
        <v>Error</v>
      </c>
      <c r="AZ844" s="1" t="str">
        <f>IFERROR(VLOOKUP(San[[#This Row],[Reliability_SL1]],$AS$5:$AT$8,2,FALSE),"Error")</f>
        <v>Error</v>
      </c>
      <c r="BA844" s="1">
        <f>IFERROR(VLOOKUP(San[[#This Row],[EnvPro_SL1]],$AS$5:$AT$8,2,FALSE),"Error")</f>
        <v>2</v>
      </c>
    </row>
    <row r="845" spans="2:53">
      <c r="B845" s="133" t="s">
        <v>1158</v>
      </c>
      <c r="C845" s="171" t="s">
        <v>1649</v>
      </c>
      <c r="D845" s="171" t="s">
        <v>1609</v>
      </c>
      <c r="E845" s="171" t="s">
        <v>1122</v>
      </c>
      <c r="F845" s="172" t="s">
        <v>1633</v>
      </c>
      <c r="G845" s="173" t="s">
        <v>1959</v>
      </c>
      <c r="H845" s="50" t="s">
        <v>1783</v>
      </c>
      <c r="I845" s="50" t="s">
        <v>18</v>
      </c>
      <c r="J845" s="133" t="s">
        <v>1751</v>
      </c>
      <c r="K845" s="50" t="s">
        <v>1752</v>
      </c>
      <c r="L845" s="50" t="s">
        <v>1753</v>
      </c>
      <c r="M845" s="133" t="s">
        <v>1754</v>
      </c>
      <c r="N845" s="133" t="s">
        <v>1601</v>
      </c>
      <c r="O845" s="133" t="s">
        <v>1601</v>
      </c>
      <c r="P845" s="133" t="s">
        <v>1601</v>
      </c>
      <c r="Q845" s="133" t="s">
        <v>1755</v>
      </c>
      <c r="R845" s="142" t="s">
        <v>1601</v>
      </c>
      <c r="S845" s="174" t="s">
        <v>1601</v>
      </c>
      <c r="T845" s="175" t="s">
        <v>1601</v>
      </c>
      <c r="U845" s="133" t="s">
        <v>1756</v>
      </c>
      <c r="V845" s="133" t="s">
        <v>1754</v>
      </c>
      <c r="W845" s="133" t="str">
        <f>IF([Access_Indicator2]="Yes","No service",IF([Access_Indicator3]="Available", "Improved",IF([Access_Indicator4]="No", "Limited",IF(AND([Access_Indicator4]="yes", [Access_Indicator5]&lt;=[Access_Indicator6]),"Basic","Limited"))))</f>
        <v>No service</v>
      </c>
      <c r="X845" s="133" t="str">
        <f>IF([Use_Indicator1]="", "Fill in data", IF([Use_Indicator1]="All", "Improved", IF([Use_Indicator1]="Some", "Basic", IF([Use_Indicator1]="No use", "No Service"))))</f>
        <v>Improved</v>
      </c>
      <c r="Y845" s="134" t="s">
        <v>1601</v>
      </c>
      <c r="Z845" s="134" t="str">
        <f>IF(S845="No data", "No Data", IF([Reliability_Indicator2]="Yes","No Service", IF(S845="Routine", "Improved", IF(S845="Unreliable", "Basic", IF(S845="No O&amp;M", "No service")))))</f>
        <v>No Data</v>
      </c>
      <c r="AA845" s="133" t="str">
        <f>IF([EnvPro_Indicator1]="", "Fill in data", IF([EnvPro_Indicator1]="Significant pollution", "No service", IF(AND([EnvPro_Indicator1]="Not polluting groundwater &amp; not untreated in river", [EnvPro_Indicator2]="No"),"Basic", IF([EnvPro_Indicator2]="Yes", "Improved"))))</f>
        <v>Basic</v>
      </c>
      <c r="AB845" s="134" t="str">
        <f t="shared" si="13"/>
        <v>No Service</v>
      </c>
      <c r="AC845" s="134" t="str">
        <f>IF(OR(San[[#This Row],[Access_SL1]]="No data",San[[#This Row],[Use_SL1]]="No data",San[[#This Row],[Reliability_SL1]]="No data",San[[#This Row],[EnvPro_SL1]]="No data"),"Incomplete", "Complete")</f>
        <v>Incomplete</v>
      </c>
      <c r="AD845" s="176" t="s">
        <v>1601</v>
      </c>
      <c r="AE845" s="176" t="s">
        <v>1601</v>
      </c>
      <c r="AF845" s="136" t="s">
        <v>1601</v>
      </c>
      <c r="AG845" s="136">
        <v>90.15001415227853</v>
      </c>
      <c r="AH845" s="136" t="s">
        <v>1601</v>
      </c>
      <c r="AW845" s="1">
        <f>IFERROR(VLOOKUP(San[[#This Row],[Access_SL1]],$AS$5:$AT$8,2,FALSE),"Error")</f>
        <v>0</v>
      </c>
      <c r="AX845" s="1">
        <f>IFERROR(VLOOKUP(San[[#This Row],[Use_SL1]],$AS$5:$AT$8,2,FALSE),"Error")</f>
        <v>3</v>
      </c>
      <c r="AY845" s="1" t="str">
        <f>IFERROR(VLOOKUP(San[[#This Row],[Use_SL2]],$AS$5:$AT$8,2,FALSE),"Error")</f>
        <v>Error</v>
      </c>
      <c r="AZ845" s="1" t="str">
        <f>IFERROR(VLOOKUP(San[[#This Row],[Reliability_SL1]],$AS$5:$AT$8,2,FALSE),"Error")</f>
        <v>Error</v>
      </c>
      <c r="BA845" s="1">
        <f>IFERROR(VLOOKUP(San[[#This Row],[EnvPro_SL1]],$AS$5:$AT$8,2,FALSE),"Error")</f>
        <v>2</v>
      </c>
    </row>
    <row r="846" spans="2:53">
      <c r="B846" s="133" t="s">
        <v>1159</v>
      </c>
      <c r="C846" s="171" t="s">
        <v>1649</v>
      </c>
      <c r="D846" s="171" t="s">
        <v>1609</v>
      </c>
      <c r="E846" s="171" t="s">
        <v>1122</v>
      </c>
      <c r="F846" s="172" t="s">
        <v>1633</v>
      </c>
      <c r="G846" s="173" t="s">
        <v>1948</v>
      </c>
      <c r="H846" s="50" t="s">
        <v>1786</v>
      </c>
      <c r="I846" s="50" t="s">
        <v>18</v>
      </c>
      <c r="J846" s="133" t="s">
        <v>1751</v>
      </c>
      <c r="K846" s="50" t="s">
        <v>1752</v>
      </c>
      <c r="L846" s="50" t="s">
        <v>1753</v>
      </c>
      <c r="M846" s="133" t="s">
        <v>1754</v>
      </c>
      <c r="N846" s="133" t="s">
        <v>1601</v>
      </c>
      <c r="O846" s="133" t="s">
        <v>1601</v>
      </c>
      <c r="P846" s="133" t="s">
        <v>1601</v>
      </c>
      <c r="Q846" s="133" t="s">
        <v>1755</v>
      </c>
      <c r="R846" s="142" t="s">
        <v>1601</v>
      </c>
      <c r="S846" s="174" t="s">
        <v>1601</v>
      </c>
      <c r="T846" s="175" t="s">
        <v>1601</v>
      </c>
      <c r="U846" s="133" t="s">
        <v>1756</v>
      </c>
      <c r="V846" s="133" t="s">
        <v>1754</v>
      </c>
      <c r="W846" s="133" t="str">
        <f>IF([Access_Indicator2]="Yes","No service",IF([Access_Indicator3]="Available", "Improved",IF([Access_Indicator4]="No", "Limited",IF(AND([Access_Indicator4]="yes", [Access_Indicator5]&lt;=[Access_Indicator6]),"Basic","Limited"))))</f>
        <v>No service</v>
      </c>
      <c r="X846" s="133" t="str">
        <f>IF([Use_Indicator1]="", "Fill in data", IF([Use_Indicator1]="All", "Improved", IF([Use_Indicator1]="Some", "Basic", IF([Use_Indicator1]="No use", "No Service"))))</f>
        <v>Improved</v>
      </c>
      <c r="Y846" s="134" t="s">
        <v>1601</v>
      </c>
      <c r="Z846" s="134" t="str">
        <f>IF(S846="No data", "No Data", IF([Reliability_Indicator2]="Yes","No Service", IF(S846="Routine", "Improved", IF(S846="Unreliable", "Basic", IF(S846="No O&amp;M", "No service")))))</f>
        <v>No Data</v>
      </c>
      <c r="AA846" s="133" t="str">
        <f>IF([EnvPro_Indicator1]="", "Fill in data", IF([EnvPro_Indicator1]="Significant pollution", "No service", IF(AND([EnvPro_Indicator1]="Not polluting groundwater &amp; not untreated in river", [EnvPro_Indicator2]="No"),"Basic", IF([EnvPro_Indicator2]="Yes", "Improved"))))</f>
        <v>Basic</v>
      </c>
      <c r="AB846" s="134" t="str">
        <f t="shared" si="13"/>
        <v>No Service</v>
      </c>
      <c r="AC846" s="134" t="str">
        <f>IF(OR(San[[#This Row],[Access_SL1]]="No data",San[[#This Row],[Use_SL1]]="No data",San[[#This Row],[Reliability_SL1]]="No data",San[[#This Row],[EnvPro_SL1]]="No data"),"Incomplete", "Complete")</f>
        <v>Incomplete</v>
      </c>
      <c r="AD846" s="176" t="s">
        <v>1601</v>
      </c>
      <c r="AE846" s="176" t="s">
        <v>1601</v>
      </c>
      <c r="AF846" s="136" t="s">
        <v>1601</v>
      </c>
      <c r="AG846" s="136">
        <v>88.31021794508915</v>
      </c>
      <c r="AH846" s="136" t="s">
        <v>1601</v>
      </c>
      <c r="AW846" s="1">
        <f>IFERROR(VLOOKUP(San[[#This Row],[Access_SL1]],$AS$5:$AT$8,2,FALSE),"Error")</f>
        <v>0</v>
      </c>
      <c r="AX846" s="1">
        <f>IFERROR(VLOOKUP(San[[#This Row],[Use_SL1]],$AS$5:$AT$8,2,FALSE),"Error")</f>
        <v>3</v>
      </c>
      <c r="AY846" s="1" t="str">
        <f>IFERROR(VLOOKUP(San[[#This Row],[Use_SL2]],$AS$5:$AT$8,2,FALSE),"Error")</f>
        <v>Error</v>
      </c>
      <c r="AZ846" s="1" t="str">
        <f>IFERROR(VLOOKUP(San[[#This Row],[Reliability_SL1]],$AS$5:$AT$8,2,FALSE),"Error")</f>
        <v>Error</v>
      </c>
      <c r="BA846" s="1">
        <f>IFERROR(VLOOKUP(San[[#This Row],[EnvPro_SL1]],$AS$5:$AT$8,2,FALSE),"Error")</f>
        <v>2</v>
      </c>
    </row>
    <row r="847" spans="2:53">
      <c r="B847" s="133" t="s">
        <v>1160</v>
      </c>
      <c r="C847" s="171" t="s">
        <v>1649</v>
      </c>
      <c r="D847" s="171" t="s">
        <v>1609</v>
      </c>
      <c r="E847" s="171" t="s">
        <v>1122</v>
      </c>
      <c r="F847" s="172" t="s">
        <v>1633</v>
      </c>
      <c r="G847" s="173" t="s">
        <v>1958</v>
      </c>
      <c r="H847" s="50" t="s">
        <v>1783</v>
      </c>
      <c r="I847" s="50" t="s">
        <v>18</v>
      </c>
      <c r="J847" s="133" t="s">
        <v>1773</v>
      </c>
      <c r="K847" s="50" t="s">
        <v>1754</v>
      </c>
      <c r="L847" s="50" t="s">
        <v>1753</v>
      </c>
      <c r="M847" s="133" t="s">
        <v>1754</v>
      </c>
      <c r="N847" s="133" t="s">
        <v>1601</v>
      </c>
      <c r="O847" s="133" t="s">
        <v>1601</v>
      </c>
      <c r="P847" s="133" t="s">
        <v>1601</v>
      </c>
      <c r="Q847" s="133" t="s">
        <v>1755</v>
      </c>
      <c r="R847" s="142" t="s">
        <v>1601</v>
      </c>
      <c r="S847" s="174" t="s">
        <v>1601</v>
      </c>
      <c r="T847" s="175" t="s">
        <v>1601</v>
      </c>
      <c r="U847" s="133" t="s">
        <v>1756</v>
      </c>
      <c r="V847" s="133" t="s">
        <v>1754</v>
      </c>
      <c r="W847" s="133" t="str">
        <f>IF([Access_Indicator2]="Yes","No service",IF([Access_Indicator3]="Available", "Improved",IF([Access_Indicator4]="No", "Limited",IF(AND([Access_Indicator4]="yes", [Access_Indicator5]&lt;=[Access_Indicator6]),"Basic","Limited"))))</f>
        <v>Limited</v>
      </c>
      <c r="X847" s="133" t="str">
        <f>IF([Use_Indicator1]="", "Fill in data", IF([Use_Indicator1]="All", "Improved", IF([Use_Indicator1]="Some", "Basic", IF([Use_Indicator1]="No use", "No Service"))))</f>
        <v>Improved</v>
      </c>
      <c r="Y847" s="134" t="s">
        <v>1601</v>
      </c>
      <c r="Z847" s="134" t="str">
        <f>IF(S847="No data", "No Data", IF([Reliability_Indicator2]="Yes","No Service", IF(S847="Routine", "Improved", IF(S847="Unreliable", "Basic", IF(S847="No O&amp;M", "No service")))))</f>
        <v>No Data</v>
      </c>
      <c r="AA847" s="133" t="str">
        <f>IF([EnvPro_Indicator1]="", "Fill in data", IF([EnvPro_Indicator1]="Significant pollution", "No service", IF(AND([EnvPro_Indicator1]="Not polluting groundwater &amp; not untreated in river", [EnvPro_Indicator2]="No"),"Basic", IF([EnvPro_Indicator2]="Yes", "Improved"))))</f>
        <v>Basic</v>
      </c>
      <c r="AB847" s="134" t="str">
        <f t="shared" si="13"/>
        <v>Limited</v>
      </c>
      <c r="AC847" s="134" t="str">
        <f>IF(OR(San[[#This Row],[Access_SL1]]="No data",San[[#This Row],[Use_SL1]]="No data",San[[#This Row],[Reliability_SL1]]="No data",San[[#This Row],[EnvPro_SL1]]="No data"),"Incomplete", "Complete")</f>
        <v>Incomplete</v>
      </c>
      <c r="AD847" s="176" t="s">
        <v>1601</v>
      </c>
      <c r="AE847" s="176" t="s">
        <v>1601</v>
      </c>
      <c r="AF847" s="136" t="s">
        <v>1601</v>
      </c>
      <c r="AG847" s="136">
        <v>201.76431738843283</v>
      </c>
      <c r="AH847" s="136" t="s">
        <v>1601</v>
      </c>
      <c r="AW847" s="1">
        <f>IFERROR(VLOOKUP(San[[#This Row],[Access_SL1]],$AS$5:$AT$8,2,FALSE),"Error")</f>
        <v>1</v>
      </c>
      <c r="AX847" s="1">
        <f>IFERROR(VLOOKUP(San[[#This Row],[Use_SL1]],$AS$5:$AT$8,2,FALSE),"Error")</f>
        <v>3</v>
      </c>
      <c r="AY847" s="1" t="str">
        <f>IFERROR(VLOOKUP(San[[#This Row],[Use_SL2]],$AS$5:$AT$8,2,FALSE),"Error")</f>
        <v>Error</v>
      </c>
      <c r="AZ847" s="1" t="str">
        <f>IFERROR(VLOOKUP(San[[#This Row],[Reliability_SL1]],$AS$5:$AT$8,2,FALSE),"Error")</f>
        <v>Error</v>
      </c>
      <c r="BA847" s="1">
        <f>IFERROR(VLOOKUP(San[[#This Row],[EnvPro_SL1]],$AS$5:$AT$8,2,FALSE),"Error")</f>
        <v>2</v>
      </c>
    </row>
    <row r="848" spans="2:53">
      <c r="B848" s="133" t="s">
        <v>1161</v>
      </c>
      <c r="C848" s="171" t="s">
        <v>1649</v>
      </c>
      <c r="D848" s="171" t="s">
        <v>1609</v>
      </c>
      <c r="E848" s="171" t="s">
        <v>1122</v>
      </c>
      <c r="F848" s="172" t="s">
        <v>1633</v>
      </c>
      <c r="G848" s="173" t="s">
        <v>1957</v>
      </c>
      <c r="H848" s="50" t="s">
        <v>1786</v>
      </c>
      <c r="I848" s="50" t="s">
        <v>18</v>
      </c>
      <c r="J848" s="133" t="s">
        <v>1773</v>
      </c>
      <c r="K848" s="50" t="s">
        <v>1754</v>
      </c>
      <c r="L848" s="50" t="s">
        <v>1753</v>
      </c>
      <c r="M848" s="133" t="s">
        <v>1754</v>
      </c>
      <c r="N848" s="133" t="s">
        <v>1601</v>
      </c>
      <c r="O848" s="133" t="s">
        <v>1601</v>
      </c>
      <c r="P848" s="133" t="s">
        <v>1601</v>
      </c>
      <c r="Q848" s="133" t="s">
        <v>1755</v>
      </c>
      <c r="R848" s="142" t="s">
        <v>1601</v>
      </c>
      <c r="S848" s="174" t="s">
        <v>1601</v>
      </c>
      <c r="T848" s="175" t="s">
        <v>1601</v>
      </c>
      <c r="U848" s="133" t="s">
        <v>1756</v>
      </c>
      <c r="V848" s="133" t="s">
        <v>1754</v>
      </c>
      <c r="W848" s="133" t="str">
        <f>IF([Access_Indicator2]="Yes","No service",IF([Access_Indicator3]="Available", "Improved",IF([Access_Indicator4]="No", "Limited",IF(AND([Access_Indicator4]="yes", [Access_Indicator5]&lt;=[Access_Indicator6]),"Basic","Limited"))))</f>
        <v>Limited</v>
      </c>
      <c r="X848" s="133" t="str">
        <f>IF([Use_Indicator1]="", "Fill in data", IF([Use_Indicator1]="All", "Improved", IF([Use_Indicator1]="Some", "Basic", IF([Use_Indicator1]="No use", "No Service"))))</f>
        <v>Improved</v>
      </c>
      <c r="Y848" s="134" t="s">
        <v>1601</v>
      </c>
      <c r="Z848" s="134" t="str">
        <f>IF(S848="No data", "No Data", IF([Reliability_Indicator2]="Yes","No Service", IF(S848="Routine", "Improved", IF(S848="Unreliable", "Basic", IF(S848="No O&amp;M", "No service")))))</f>
        <v>No Data</v>
      </c>
      <c r="AA848" s="133" t="str">
        <f>IF([EnvPro_Indicator1]="", "Fill in data", IF([EnvPro_Indicator1]="Significant pollution", "No service", IF(AND([EnvPro_Indicator1]="Not polluting groundwater &amp; not untreated in river", [EnvPro_Indicator2]="No"),"Basic", IF([EnvPro_Indicator2]="Yes", "Improved"))))</f>
        <v>Basic</v>
      </c>
      <c r="AB848" s="134" t="str">
        <f t="shared" si="13"/>
        <v>Limited</v>
      </c>
      <c r="AC848" s="134" t="str">
        <f>IF(OR(San[[#This Row],[Access_SL1]]="No data",San[[#This Row],[Use_SL1]]="No data",San[[#This Row],[Reliability_SL1]]="No data",San[[#This Row],[EnvPro_SL1]]="No data"),"Incomplete", "Complete")</f>
        <v>Incomplete</v>
      </c>
      <c r="AD848" s="176" t="s">
        <v>1601</v>
      </c>
      <c r="AE848" s="176" t="s">
        <v>1601</v>
      </c>
      <c r="AF848" s="136" t="s">
        <v>1601</v>
      </c>
      <c r="AG848" s="136">
        <v>33.116331729408437</v>
      </c>
      <c r="AH848" s="136" t="s">
        <v>1601</v>
      </c>
      <c r="AW848" s="1">
        <f>IFERROR(VLOOKUP(San[[#This Row],[Access_SL1]],$AS$5:$AT$8,2,FALSE),"Error")</f>
        <v>1</v>
      </c>
      <c r="AX848" s="1">
        <f>IFERROR(VLOOKUP(San[[#This Row],[Use_SL1]],$AS$5:$AT$8,2,FALSE),"Error")</f>
        <v>3</v>
      </c>
      <c r="AY848" s="1" t="str">
        <f>IFERROR(VLOOKUP(San[[#This Row],[Use_SL2]],$AS$5:$AT$8,2,FALSE),"Error")</f>
        <v>Error</v>
      </c>
      <c r="AZ848" s="1" t="str">
        <f>IFERROR(VLOOKUP(San[[#This Row],[Reliability_SL1]],$AS$5:$AT$8,2,FALSE),"Error")</f>
        <v>Error</v>
      </c>
      <c r="BA848" s="1">
        <f>IFERROR(VLOOKUP(San[[#This Row],[EnvPro_SL1]],$AS$5:$AT$8,2,FALSE),"Error")</f>
        <v>2</v>
      </c>
    </row>
    <row r="849" spans="2:53">
      <c r="B849" s="133" t="s">
        <v>1162</v>
      </c>
      <c r="C849" s="171" t="s">
        <v>1649</v>
      </c>
      <c r="D849" s="171" t="s">
        <v>1609</v>
      </c>
      <c r="E849" s="171" t="s">
        <v>1122</v>
      </c>
      <c r="F849" s="172" t="s">
        <v>1633</v>
      </c>
      <c r="G849" s="173" t="s">
        <v>1956</v>
      </c>
      <c r="H849" s="50" t="s">
        <v>1783</v>
      </c>
      <c r="I849" s="50" t="s">
        <v>18</v>
      </c>
      <c r="J849" s="133" t="s">
        <v>1773</v>
      </c>
      <c r="K849" s="50" t="s">
        <v>1754</v>
      </c>
      <c r="L849" s="50" t="s">
        <v>1753</v>
      </c>
      <c r="M849" s="133" t="s">
        <v>1754</v>
      </c>
      <c r="N849" s="133" t="s">
        <v>1601</v>
      </c>
      <c r="O849" s="133" t="s">
        <v>1601</v>
      </c>
      <c r="P849" s="133" t="s">
        <v>1601</v>
      </c>
      <c r="Q849" s="133" t="s">
        <v>1755</v>
      </c>
      <c r="R849" s="142" t="s">
        <v>1601</v>
      </c>
      <c r="S849" s="174" t="s">
        <v>1601</v>
      </c>
      <c r="T849" s="175" t="s">
        <v>1601</v>
      </c>
      <c r="U849" s="133" t="s">
        <v>1756</v>
      </c>
      <c r="V849" s="133" t="s">
        <v>1754</v>
      </c>
      <c r="W849" s="133" t="str">
        <f>IF([Access_Indicator2]="Yes","No service",IF([Access_Indicator3]="Available", "Improved",IF([Access_Indicator4]="No", "Limited",IF(AND([Access_Indicator4]="yes", [Access_Indicator5]&lt;=[Access_Indicator6]),"Basic","Limited"))))</f>
        <v>Limited</v>
      </c>
      <c r="X849" s="133" t="str">
        <f>IF([Use_Indicator1]="", "Fill in data", IF([Use_Indicator1]="All", "Improved", IF([Use_Indicator1]="Some", "Basic", IF([Use_Indicator1]="No use", "No Service"))))</f>
        <v>Improved</v>
      </c>
      <c r="Y849" s="134" t="s">
        <v>1601</v>
      </c>
      <c r="Z849" s="134" t="str">
        <f>IF(S849="No data", "No Data", IF([Reliability_Indicator2]="Yes","No Service", IF(S849="Routine", "Improved", IF(S849="Unreliable", "Basic", IF(S849="No O&amp;M", "No service")))))</f>
        <v>No Data</v>
      </c>
      <c r="AA849" s="133" t="str">
        <f>IF([EnvPro_Indicator1]="", "Fill in data", IF([EnvPro_Indicator1]="Significant pollution", "No service", IF(AND([EnvPro_Indicator1]="Not polluting groundwater &amp; not untreated in river", [EnvPro_Indicator2]="No"),"Basic", IF([EnvPro_Indicator2]="Yes", "Improved"))))</f>
        <v>Basic</v>
      </c>
      <c r="AB849" s="134" t="str">
        <f t="shared" si="13"/>
        <v>Limited</v>
      </c>
      <c r="AC849" s="134" t="str">
        <f>IF(OR(San[[#This Row],[Access_SL1]]="No data",San[[#This Row],[Use_SL1]]="No data",San[[#This Row],[Reliability_SL1]]="No data",San[[#This Row],[EnvPro_SL1]]="No data"),"Incomplete", "Complete")</f>
        <v>Incomplete</v>
      </c>
      <c r="AD849" s="176" t="s">
        <v>1601</v>
      </c>
      <c r="AE849" s="176" t="s">
        <v>1601</v>
      </c>
      <c r="AF849" s="136" t="s">
        <v>1601</v>
      </c>
      <c r="AG849" s="136">
        <v>99.348995188225302</v>
      </c>
      <c r="AH849" s="136" t="s">
        <v>1601</v>
      </c>
      <c r="AW849" s="1">
        <f>IFERROR(VLOOKUP(San[[#This Row],[Access_SL1]],$AS$5:$AT$8,2,FALSE),"Error")</f>
        <v>1</v>
      </c>
      <c r="AX849" s="1">
        <f>IFERROR(VLOOKUP(San[[#This Row],[Use_SL1]],$AS$5:$AT$8,2,FALSE),"Error")</f>
        <v>3</v>
      </c>
      <c r="AY849" s="1" t="str">
        <f>IFERROR(VLOOKUP(San[[#This Row],[Use_SL2]],$AS$5:$AT$8,2,FALSE),"Error")</f>
        <v>Error</v>
      </c>
      <c r="AZ849" s="1" t="str">
        <f>IFERROR(VLOOKUP(San[[#This Row],[Reliability_SL1]],$AS$5:$AT$8,2,FALSE),"Error")</f>
        <v>Error</v>
      </c>
      <c r="BA849" s="1">
        <f>IFERROR(VLOOKUP(San[[#This Row],[EnvPro_SL1]],$AS$5:$AT$8,2,FALSE),"Error")</f>
        <v>2</v>
      </c>
    </row>
    <row r="850" spans="2:53">
      <c r="B850" s="133" t="s">
        <v>1163</v>
      </c>
      <c r="C850" s="171" t="s">
        <v>1649</v>
      </c>
      <c r="D850" s="171" t="s">
        <v>1609</v>
      </c>
      <c r="E850" s="171" t="s">
        <v>1122</v>
      </c>
      <c r="F850" s="172" t="s">
        <v>1633</v>
      </c>
      <c r="G850" s="173" t="s">
        <v>2050</v>
      </c>
      <c r="H850" s="50" t="s">
        <v>1783</v>
      </c>
      <c r="I850" s="50" t="s">
        <v>18</v>
      </c>
      <c r="J850" s="133" t="s">
        <v>1773</v>
      </c>
      <c r="K850" s="50" t="s">
        <v>1754</v>
      </c>
      <c r="L850" s="50" t="s">
        <v>1753</v>
      </c>
      <c r="M850" s="133" t="s">
        <v>1754</v>
      </c>
      <c r="N850" s="133" t="s">
        <v>1601</v>
      </c>
      <c r="O850" s="133" t="s">
        <v>1601</v>
      </c>
      <c r="P850" s="133" t="s">
        <v>1601</v>
      </c>
      <c r="Q850" s="133" t="s">
        <v>1755</v>
      </c>
      <c r="R850" s="142" t="s">
        <v>1601</v>
      </c>
      <c r="S850" s="174" t="s">
        <v>1601</v>
      </c>
      <c r="T850" s="175" t="s">
        <v>1601</v>
      </c>
      <c r="U850" s="133" t="s">
        <v>1756</v>
      </c>
      <c r="V850" s="133" t="s">
        <v>1754</v>
      </c>
      <c r="W850" s="133" t="str">
        <f>IF([Access_Indicator2]="Yes","No service",IF([Access_Indicator3]="Available", "Improved",IF([Access_Indicator4]="No", "Limited",IF(AND([Access_Indicator4]="yes", [Access_Indicator5]&lt;=[Access_Indicator6]),"Basic","Limited"))))</f>
        <v>Limited</v>
      </c>
      <c r="X850" s="133" t="str">
        <f>IF([Use_Indicator1]="", "Fill in data", IF([Use_Indicator1]="All", "Improved", IF([Use_Indicator1]="Some", "Basic", IF([Use_Indicator1]="No use", "No Service"))))</f>
        <v>Improved</v>
      </c>
      <c r="Y850" s="134" t="s">
        <v>1601</v>
      </c>
      <c r="Z850" s="134" t="str">
        <f>IF(S850="No data", "No Data", IF([Reliability_Indicator2]="Yes","No Service", IF(S850="Routine", "Improved", IF(S850="Unreliable", "Basic", IF(S850="No O&amp;M", "No service")))))</f>
        <v>No Data</v>
      </c>
      <c r="AA850" s="133" t="str">
        <f>IF([EnvPro_Indicator1]="", "Fill in data", IF([EnvPro_Indicator1]="Significant pollution", "No service", IF(AND([EnvPro_Indicator1]="Not polluting groundwater &amp; not untreated in river", [EnvPro_Indicator2]="No"),"Basic", IF([EnvPro_Indicator2]="Yes", "Improved"))))</f>
        <v>Basic</v>
      </c>
      <c r="AB850" s="134" t="str">
        <f t="shared" si="13"/>
        <v>Limited</v>
      </c>
      <c r="AC850" s="134" t="str">
        <f>IF(OR(San[[#This Row],[Access_SL1]]="No data",San[[#This Row],[Use_SL1]]="No data",San[[#This Row],[Reliability_SL1]]="No data",San[[#This Row],[EnvPro_SL1]]="No data"),"Incomplete", "Complete")</f>
        <v>Incomplete</v>
      </c>
      <c r="AD850" s="176" t="s">
        <v>1601</v>
      </c>
      <c r="AE850" s="176" t="s">
        <v>1601</v>
      </c>
      <c r="AF850" s="136" t="s">
        <v>1601</v>
      </c>
      <c r="AG850" s="136">
        <v>73.591848287574294</v>
      </c>
      <c r="AH850" s="136" t="s">
        <v>1601</v>
      </c>
      <c r="AW850" s="1">
        <f>IFERROR(VLOOKUP(San[[#This Row],[Access_SL1]],$AS$5:$AT$8,2,FALSE),"Error")</f>
        <v>1</v>
      </c>
      <c r="AX850" s="1">
        <f>IFERROR(VLOOKUP(San[[#This Row],[Use_SL1]],$AS$5:$AT$8,2,FALSE),"Error")</f>
        <v>3</v>
      </c>
      <c r="AY850" s="1" t="str">
        <f>IFERROR(VLOOKUP(San[[#This Row],[Use_SL2]],$AS$5:$AT$8,2,FALSE),"Error")</f>
        <v>Error</v>
      </c>
      <c r="AZ850" s="1" t="str">
        <f>IFERROR(VLOOKUP(San[[#This Row],[Reliability_SL1]],$AS$5:$AT$8,2,FALSE),"Error")</f>
        <v>Error</v>
      </c>
      <c r="BA850" s="1">
        <f>IFERROR(VLOOKUP(San[[#This Row],[EnvPro_SL1]],$AS$5:$AT$8,2,FALSE),"Error")</f>
        <v>2</v>
      </c>
    </row>
    <row r="851" spans="2:53">
      <c r="B851" s="133" t="s">
        <v>1164</v>
      </c>
      <c r="C851" s="171" t="s">
        <v>1649</v>
      </c>
      <c r="D851" s="171" t="s">
        <v>1609</v>
      </c>
      <c r="E851" s="171" t="s">
        <v>1122</v>
      </c>
      <c r="F851" s="172" t="s">
        <v>1633</v>
      </c>
      <c r="G851" s="173" t="s">
        <v>2064</v>
      </c>
      <c r="H851" s="50" t="s">
        <v>1783</v>
      </c>
      <c r="I851" s="50" t="s">
        <v>18</v>
      </c>
      <c r="J851" s="133" t="s">
        <v>1773</v>
      </c>
      <c r="K851" s="50" t="s">
        <v>1754</v>
      </c>
      <c r="L851" s="50" t="s">
        <v>1753</v>
      </c>
      <c r="M851" s="133" t="s">
        <v>1754</v>
      </c>
      <c r="N851" s="133" t="s">
        <v>1601</v>
      </c>
      <c r="O851" s="133" t="s">
        <v>1601</v>
      </c>
      <c r="P851" s="133" t="s">
        <v>1601</v>
      </c>
      <c r="Q851" s="133" t="s">
        <v>1755</v>
      </c>
      <c r="R851" s="142" t="s">
        <v>1601</v>
      </c>
      <c r="S851" s="174" t="s">
        <v>1601</v>
      </c>
      <c r="T851" s="175" t="s">
        <v>1601</v>
      </c>
      <c r="U851" s="133" t="s">
        <v>1756</v>
      </c>
      <c r="V851" s="133" t="s">
        <v>1754</v>
      </c>
      <c r="W851" s="133" t="str">
        <f>IF([Access_Indicator2]="Yes","No service",IF([Access_Indicator3]="Available", "Improved",IF([Access_Indicator4]="No", "Limited",IF(AND([Access_Indicator4]="yes", [Access_Indicator5]&lt;=[Access_Indicator6]),"Basic","Limited"))))</f>
        <v>Limited</v>
      </c>
      <c r="X851" s="133" t="str">
        <f>IF([Use_Indicator1]="", "Fill in data", IF([Use_Indicator1]="All", "Improved", IF([Use_Indicator1]="Some", "Basic", IF([Use_Indicator1]="No use", "No Service"))))</f>
        <v>Improved</v>
      </c>
      <c r="Y851" s="134" t="s">
        <v>1601</v>
      </c>
      <c r="Z851" s="134" t="str">
        <f>IF(S851="No data", "No Data", IF([Reliability_Indicator2]="Yes","No Service", IF(S851="Routine", "Improved", IF(S851="Unreliable", "Basic", IF(S851="No O&amp;M", "No service")))))</f>
        <v>No Data</v>
      </c>
      <c r="AA851" s="133" t="str">
        <f>IF([EnvPro_Indicator1]="", "Fill in data", IF([EnvPro_Indicator1]="Significant pollution", "No service", IF(AND([EnvPro_Indicator1]="Not polluting groundwater &amp; not untreated in river", [EnvPro_Indicator2]="No"),"Basic", IF([EnvPro_Indicator2]="Yes", "Improved"))))</f>
        <v>Basic</v>
      </c>
      <c r="AB851" s="134" t="str">
        <f t="shared" si="13"/>
        <v>Limited</v>
      </c>
      <c r="AC851" s="134" t="str">
        <f>IF(OR(San[[#This Row],[Access_SL1]]="No data",San[[#This Row],[Use_SL1]]="No data",San[[#This Row],[Reliability_SL1]]="No data",San[[#This Row],[EnvPro_SL1]]="No data"),"Incomplete", "Complete")</f>
        <v>Incomplete</v>
      </c>
      <c r="AD851" s="176" t="s">
        <v>1601</v>
      </c>
      <c r="AE851" s="176" t="s">
        <v>1601</v>
      </c>
      <c r="AF851" s="136" t="s">
        <v>1601</v>
      </c>
      <c r="AG851" s="136">
        <v>18.397962071893573</v>
      </c>
      <c r="AH851" s="136" t="s">
        <v>1601</v>
      </c>
      <c r="AW851" s="1">
        <f>IFERROR(VLOOKUP(San[[#This Row],[Access_SL1]],$AS$5:$AT$8,2,FALSE),"Error")</f>
        <v>1</v>
      </c>
      <c r="AX851" s="1">
        <f>IFERROR(VLOOKUP(San[[#This Row],[Use_SL1]],$AS$5:$AT$8,2,FALSE),"Error")</f>
        <v>3</v>
      </c>
      <c r="AY851" s="1" t="str">
        <f>IFERROR(VLOOKUP(San[[#This Row],[Use_SL2]],$AS$5:$AT$8,2,FALSE),"Error")</f>
        <v>Error</v>
      </c>
      <c r="AZ851" s="1" t="str">
        <f>IFERROR(VLOOKUP(San[[#This Row],[Reliability_SL1]],$AS$5:$AT$8,2,FALSE),"Error")</f>
        <v>Error</v>
      </c>
      <c r="BA851" s="1">
        <f>IFERROR(VLOOKUP(San[[#This Row],[EnvPro_SL1]],$AS$5:$AT$8,2,FALSE),"Error")</f>
        <v>2</v>
      </c>
    </row>
    <row r="852" spans="2:53">
      <c r="B852" s="133" t="s">
        <v>1165</v>
      </c>
      <c r="C852" s="171" t="s">
        <v>1649</v>
      </c>
      <c r="D852" s="171" t="s">
        <v>1609</v>
      </c>
      <c r="E852" s="171" t="s">
        <v>1122</v>
      </c>
      <c r="F852" s="172" t="s">
        <v>1633</v>
      </c>
      <c r="G852" s="173" t="s">
        <v>1996</v>
      </c>
      <c r="H852" s="50" t="s">
        <v>1783</v>
      </c>
      <c r="I852" s="50" t="s">
        <v>18</v>
      </c>
      <c r="J852" s="133" t="s">
        <v>1779</v>
      </c>
      <c r="K852" s="50" t="s">
        <v>1754</v>
      </c>
      <c r="L852" s="50" t="s">
        <v>1753</v>
      </c>
      <c r="M852" s="133" t="s">
        <v>1754</v>
      </c>
      <c r="N852" s="133" t="s">
        <v>1601</v>
      </c>
      <c r="O852" s="133" t="s">
        <v>1601</v>
      </c>
      <c r="P852" s="133" t="s">
        <v>1601</v>
      </c>
      <c r="Q852" s="133" t="s">
        <v>1755</v>
      </c>
      <c r="R852" s="142" t="s">
        <v>1601</v>
      </c>
      <c r="S852" s="174" t="s">
        <v>1601</v>
      </c>
      <c r="T852" s="175" t="s">
        <v>1754</v>
      </c>
      <c r="U852" s="133" t="s">
        <v>1756</v>
      </c>
      <c r="V852" s="133" t="s">
        <v>1754</v>
      </c>
      <c r="W852" s="133" t="str">
        <f>IF([Access_Indicator2]="Yes","No service",IF([Access_Indicator3]="Available", "Improved",IF([Access_Indicator4]="No", "Limited",IF(AND([Access_Indicator4]="yes", [Access_Indicator5]&lt;=[Access_Indicator6]),"Basic","Limited"))))</f>
        <v>Limited</v>
      </c>
      <c r="X852" s="133" t="str">
        <f>IF([Use_Indicator1]="", "Fill in data", IF([Use_Indicator1]="All", "Improved", IF([Use_Indicator1]="Some", "Basic", IF([Use_Indicator1]="No use", "No Service"))))</f>
        <v>Improved</v>
      </c>
      <c r="Y852" s="134" t="s">
        <v>1601</v>
      </c>
      <c r="Z852" s="134" t="str">
        <f>IF(S852="No data", "No Data", IF([Reliability_Indicator2]="Yes","No Service", IF(S852="Routine", "Improved", IF(S852="Unreliable", "Basic", IF(S852="No O&amp;M", "No service")))))</f>
        <v>No Data</v>
      </c>
      <c r="AA852" s="133" t="str">
        <f>IF([EnvPro_Indicator1]="", "Fill in data", IF([EnvPro_Indicator1]="Significant pollution", "No service", IF(AND([EnvPro_Indicator1]="Not polluting groundwater &amp; not untreated in river", [EnvPro_Indicator2]="No"),"Basic", IF([EnvPro_Indicator2]="Yes", "Improved"))))</f>
        <v>Basic</v>
      </c>
      <c r="AB852" s="134" t="str">
        <f t="shared" si="13"/>
        <v>Limited</v>
      </c>
      <c r="AC852" s="134" t="str">
        <f>IF(OR(San[[#This Row],[Access_SL1]]="No data",San[[#This Row],[Use_SL1]]="No data",San[[#This Row],[Reliability_SL1]]="No data",San[[#This Row],[EnvPro_SL1]]="No data"),"Incomplete", "Complete")</f>
        <v>Incomplete</v>
      </c>
      <c r="AD852" s="176" t="s">
        <v>1601</v>
      </c>
      <c r="AE852" s="176" t="s">
        <v>1601</v>
      </c>
      <c r="AF852" s="136" t="s">
        <v>1601</v>
      </c>
      <c r="AG852" s="136">
        <v>119.58675346730824</v>
      </c>
      <c r="AH852" s="136" t="s">
        <v>1601</v>
      </c>
      <c r="AW852" s="1">
        <f>IFERROR(VLOOKUP(San[[#This Row],[Access_SL1]],$AS$5:$AT$8,2,FALSE),"Error")</f>
        <v>1</v>
      </c>
      <c r="AX852" s="1">
        <f>IFERROR(VLOOKUP(San[[#This Row],[Use_SL1]],$AS$5:$AT$8,2,FALSE),"Error")</f>
        <v>3</v>
      </c>
      <c r="AY852" s="1" t="str">
        <f>IFERROR(VLOOKUP(San[[#This Row],[Use_SL2]],$AS$5:$AT$8,2,FALSE),"Error")</f>
        <v>Error</v>
      </c>
      <c r="AZ852" s="1" t="str">
        <f>IFERROR(VLOOKUP(San[[#This Row],[Reliability_SL1]],$AS$5:$AT$8,2,FALSE),"Error")</f>
        <v>Error</v>
      </c>
      <c r="BA852" s="1">
        <f>IFERROR(VLOOKUP(San[[#This Row],[EnvPro_SL1]],$AS$5:$AT$8,2,FALSE),"Error")</f>
        <v>2</v>
      </c>
    </row>
    <row r="853" spans="2:53">
      <c r="B853" s="133" t="s">
        <v>1166</v>
      </c>
      <c r="C853" s="171" t="s">
        <v>1649</v>
      </c>
      <c r="D853" s="171" t="s">
        <v>1609</v>
      </c>
      <c r="E853" s="171" t="s">
        <v>1122</v>
      </c>
      <c r="F853" s="172" t="s">
        <v>1633</v>
      </c>
      <c r="G853" s="173" t="s">
        <v>2039</v>
      </c>
      <c r="H853" s="50" t="s">
        <v>1783</v>
      </c>
      <c r="I853" s="50" t="s">
        <v>18</v>
      </c>
      <c r="J853" s="133" t="s">
        <v>1773</v>
      </c>
      <c r="K853" s="50" t="s">
        <v>1754</v>
      </c>
      <c r="L853" s="50" t="s">
        <v>1753</v>
      </c>
      <c r="M853" s="133" t="s">
        <v>1754</v>
      </c>
      <c r="N853" s="133" t="s">
        <v>1601</v>
      </c>
      <c r="O853" s="133" t="s">
        <v>1601</v>
      </c>
      <c r="P853" s="133" t="s">
        <v>1601</v>
      </c>
      <c r="Q853" s="133" t="s">
        <v>1755</v>
      </c>
      <c r="R853" s="142" t="s">
        <v>1601</v>
      </c>
      <c r="S853" s="174" t="s">
        <v>1601</v>
      </c>
      <c r="T853" s="175" t="s">
        <v>1601</v>
      </c>
      <c r="U853" s="133" t="s">
        <v>1756</v>
      </c>
      <c r="V853" s="133" t="s">
        <v>1754</v>
      </c>
      <c r="W853" s="133" t="str">
        <f>IF([Access_Indicator2]="Yes","No service",IF([Access_Indicator3]="Available", "Improved",IF([Access_Indicator4]="No", "Limited",IF(AND([Access_Indicator4]="yes", [Access_Indicator5]&lt;=[Access_Indicator6]),"Basic","Limited"))))</f>
        <v>Limited</v>
      </c>
      <c r="X853" s="133" t="str">
        <f>IF([Use_Indicator1]="", "Fill in data", IF([Use_Indicator1]="All", "Improved", IF([Use_Indicator1]="Some", "Basic", IF([Use_Indicator1]="No use", "No Service"))))</f>
        <v>Improved</v>
      </c>
      <c r="Y853" s="134" t="s">
        <v>1601</v>
      </c>
      <c r="Z853" s="134" t="str">
        <f>IF(S853="No data", "No Data", IF([Reliability_Indicator2]="Yes","No Service", IF(S853="Routine", "Improved", IF(S853="Unreliable", "Basic", IF(S853="No O&amp;M", "No service")))))</f>
        <v>No Data</v>
      </c>
      <c r="AA853" s="133" t="str">
        <f>IF([EnvPro_Indicator1]="", "Fill in data", IF([EnvPro_Indicator1]="Significant pollution", "No service", IF(AND([EnvPro_Indicator1]="Not polluting groundwater &amp; not untreated in river", [EnvPro_Indicator2]="No"),"Basic", IF([EnvPro_Indicator2]="Yes", "Improved"))))</f>
        <v>Basic</v>
      </c>
      <c r="AB853" s="134" t="str">
        <f t="shared" si="13"/>
        <v>Limited</v>
      </c>
      <c r="AC853" s="134" t="str">
        <f>IF(OR(San[[#This Row],[Access_SL1]]="No data",San[[#This Row],[Use_SL1]]="No data",San[[#This Row],[Reliability_SL1]]="No data",San[[#This Row],[EnvPro_SL1]]="No data"),"Incomplete", "Complete")</f>
        <v>Incomplete</v>
      </c>
      <c r="AD853" s="176" t="s">
        <v>1601</v>
      </c>
      <c r="AE853" s="176" t="s">
        <v>1601</v>
      </c>
      <c r="AF853" s="136" t="s">
        <v>1601</v>
      </c>
      <c r="AG853" s="136">
        <v>257.57146900651003</v>
      </c>
      <c r="AH853" s="136" t="s">
        <v>1601</v>
      </c>
      <c r="AW853" s="1">
        <f>IFERROR(VLOOKUP(San[[#This Row],[Access_SL1]],$AS$5:$AT$8,2,FALSE),"Error")</f>
        <v>1</v>
      </c>
      <c r="AX853" s="1">
        <f>IFERROR(VLOOKUP(San[[#This Row],[Use_SL1]],$AS$5:$AT$8,2,FALSE),"Error")</f>
        <v>3</v>
      </c>
      <c r="AY853" s="1" t="str">
        <f>IFERROR(VLOOKUP(San[[#This Row],[Use_SL2]],$AS$5:$AT$8,2,FALSE),"Error")</f>
        <v>Error</v>
      </c>
      <c r="AZ853" s="1" t="str">
        <f>IFERROR(VLOOKUP(San[[#This Row],[Reliability_SL1]],$AS$5:$AT$8,2,FALSE),"Error")</f>
        <v>Error</v>
      </c>
      <c r="BA853" s="1">
        <f>IFERROR(VLOOKUP(San[[#This Row],[EnvPro_SL1]],$AS$5:$AT$8,2,FALSE),"Error")</f>
        <v>2</v>
      </c>
    </row>
    <row r="854" spans="2:53">
      <c r="B854" s="133" t="s">
        <v>1167</v>
      </c>
      <c r="C854" s="171" t="s">
        <v>1649</v>
      </c>
      <c r="D854" s="171" t="s">
        <v>1609</v>
      </c>
      <c r="E854" s="171" t="s">
        <v>1122</v>
      </c>
      <c r="F854" s="172" t="s">
        <v>1633</v>
      </c>
      <c r="G854" s="173" t="s">
        <v>2005</v>
      </c>
      <c r="H854" s="50" t="s">
        <v>1783</v>
      </c>
      <c r="I854" s="50" t="s">
        <v>18</v>
      </c>
      <c r="J854" s="133" t="s">
        <v>1779</v>
      </c>
      <c r="K854" s="50" t="s">
        <v>1754</v>
      </c>
      <c r="L854" s="50" t="s">
        <v>1753</v>
      </c>
      <c r="M854" s="133" t="s">
        <v>1754</v>
      </c>
      <c r="N854" s="133" t="s">
        <v>1601</v>
      </c>
      <c r="O854" s="133" t="s">
        <v>1601</v>
      </c>
      <c r="P854" s="133" t="s">
        <v>1601</v>
      </c>
      <c r="Q854" s="133" t="s">
        <v>1755</v>
      </c>
      <c r="R854" s="142" t="s">
        <v>1601</v>
      </c>
      <c r="S854" s="174" t="s">
        <v>1601</v>
      </c>
      <c r="T854" s="175" t="s">
        <v>1754</v>
      </c>
      <c r="U854" s="133" t="s">
        <v>1756</v>
      </c>
      <c r="V854" s="133" t="s">
        <v>1754</v>
      </c>
      <c r="W854" s="133" t="str">
        <f>IF([Access_Indicator2]="Yes","No service",IF([Access_Indicator3]="Available", "Improved",IF([Access_Indicator4]="No", "Limited",IF(AND([Access_Indicator4]="yes", [Access_Indicator5]&lt;=[Access_Indicator6]),"Basic","Limited"))))</f>
        <v>Limited</v>
      </c>
      <c r="X854" s="133" t="str">
        <f>IF([Use_Indicator1]="", "Fill in data", IF([Use_Indicator1]="All", "Improved", IF([Use_Indicator1]="Some", "Basic", IF([Use_Indicator1]="No use", "No Service"))))</f>
        <v>Improved</v>
      </c>
      <c r="Y854" s="134" t="s">
        <v>1601</v>
      </c>
      <c r="Z854" s="134" t="str">
        <f>IF(S854="No data", "No Data", IF([Reliability_Indicator2]="Yes","No Service", IF(S854="Routine", "Improved", IF(S854="Unreliable", "Basic", IF(S854="No O&amp;M", "No service")))))</f>
        <v>No Data</v>
      </c>
      <c r="AA854" s="133" t="str">
        <f>IF([EnvPro_Indicator1]="", "Fill in data", IF([EnvPro_Indicator1]="Significant pollution", "No service", IF(AND([EnvPro_Indicator1]="Not polluting groundwater &amp; not untreated in river", [EnvPro_Indicator2]="No"),"Basic", IF([EnvPro_Indicator2]="Yes", "Improved"))))</f>
        <v>Basic</v>
      </c>
      <c r="AB854" s="134" t="str">
        <f t="shared" si="13"/>
        <v>Limited</v>
      </c>
      <c r="AC854" s="134" t="str">
        <f>IF(OR(San[[#This Row],[Access_SL1]]="No data",San[[#This Row],[Use_SL1]]="No data",San[[#This Row],[Reliability_SL1]]="No data",San[[#This Row],[EnvPro_SL1]]="No data"),"Incomplete", "Complete")</f>
        <v>Incomplete</v>
      </c>
      <c r="AD854" s="176" t="s">
        <v>1601</v>
      </c>
      <c r="AE854" s="176" t="s">
        <v>1601</v>
      </c>
      <c r="AF854" s="136" t="s">
        <v>1601</v>
      </c>
      <c r="AG854" s="136">
        <v>17.478063968298898</v>
      </c>
      <c r="AH854" s="136" t="s">
        <v>1601</v>
      </c>
      <c r="AW854" s="1">
        <f>IFERROR(VLOOKUP(San[[#This Row],[Access_SL1]],$AS$5:$AT$8,2,FALSE),"Error")</f>
        <v>1</v>
      </c>
      <c r="AX854" s="1">
        <f>IFERROR(VLOOKUP(San[[#This Row],[Use_SL1]],$AS$5:$AT$8,2,FALSE),"Error")</f>
        <v>3</v>
      </c>
      <c r="AY854" s="1" t="str">
        <f>IFERROR(VLOOKUP(San[[#This Row],[Use_SL2]],$AS$5:$AT$8,2,FALSE),"Error")</f>
        <v>Error</v>
      </c>
      <c r="AZ854" s="1" t="str">
        <f>IFERROR(VLOOKUP(San[[#This Row],[Reliability_SL1]],$AS$5:$AT$8,2,FALSE),"Error")</f>
        <v>Error</v>
      </c>
      <c r="BA854" s="1">
        <f>IFERROR(VLOOKUP(San[[#This Row],[EnvPro_SL1]],$AS$5:$AT$8,2,FALSE),"Error")</f>
        <v>2</v>
      </c>
    </row>
    <row r="855" spans="2:53">
      <c r="B855" s="133" t="s">
        <v>1168</v>
      </c>
      <c r="C855" s="171" t="s">
        <v>1649</v>
      </c>
      <c r="D855" s="171" t="s">
        <v>1609</v>
      </c>
      <c r="E855" s="171" t="s">
        <v>1122</v>
      </c>
      <c r="F855" s="172" t="s">
        <v>1633</v>
      </c>
      <c r="G855" s="173" t="s">
        <v>1962</v>
      </c>
      <c r="H855" s="50" t="s">
        <v>1783</v>
      </c>
      <c r="I855" s="50" t="s">
        <v>18</v>
      </c>
      <c r="J855" s="133" t="s">
        <v>1779</v>
      </c>
      <c r="K855" s="50" t="s">
        <v>1754</v>
      </c>
      <c r="L855" s="50" t="s">
        <v>1753</v>
      </c>
      <c r="M855" s="133" t="s">
        <v>1754</v>
      </c>
      <c r="N855" s="133" t="s">
        <v>1601</v>
      </c>
      <c r="O855" s="133" t="s">
        <v>1601</v>
      </c>
      <c r="P855" s="133" t="s">
        <v>1601</v>
      </c>
      <c r="Q855" s="133" t="s">
        <v>1755</v>
      </c>
      <c r="R855" s="142" t="s">
        <v>1601</v>
      </c>
      <c r="S855" s="174" t="s">
        <v>1601</v>
      </c>
      <c r="T855" s="175" t="s">
        <v>1754</v>
      </c>
      <c r="U855" s="133" t="s">
        <v>1756</v>
      </c>
      <c r="V855" s="133" t="s">
        <v>1754</v>
      </c>
      <c r="W855" s="133" t="str">
        <f>IF([Access_Indicator2]="Yes","No service",IF([Access_Indicator3]="Available", "Improved",IF([Access_Indicator4]="No", "Limited",IF(AND([Access_Indicator4]="yes", [Access_Indicator5]&lt;=[Access_Indicator6]),"Basic","Limited"))))</f>
        <v>Limited</v>
      </c>
      <c r="X855" s="133" t="str">
        <f>IF([Use_Indicator1]="", "Fill in data", IF([Use_Indicator1]="All", "Improved", IF([Use_Indicator1]="Some", "Basic", IF([Use_Indicator1]="No use", "No Service"))))</f>
        <v>Improved</v>
      </c>
      <c r="Y855" s="134" t="s">
        <v>1601</v>
      </c>
      <c r="Z855" s="134" t="str">
        <f>IF(S855="No data", "No Data", IF([Reliability_Indicator2]="Yes","No Service", IF(S855="Routine", "Improved", IF(S855="Unreliable", "Basic", IF(S855="No O&amp;M", "No service")))))</f>
        <v>No Data</v>
      </c>
      <c r="AA855" s="133" t="str">
        <f>IF([EnvPro_Indicator1]="", "Fill in data", IF([EnvPro_Indicator1]="Significant pollution", "No service", IF(AND([EnvPro_Indicator1]="Not polluting groundwater &amp; not untreated in river", [EnvPro_Indicator2]="No"),"Basic", IF([EnvPro_Indicator2]="Yes", "Improved"))))</f>
        <v>Basic</v>
      </c>
      <c r="AB855" s="134" t="str">
        <f t="shared" si="13"/>
        <v>Limited</v>
      </c>
      <c r="AC855" s="134" t="str">
        <f>IF(OR(San[[#This Row],[Access_SL1]]="No data",San[[#This Row],[Use_SL1]]="No data",San[[#This Row],[Reliability_SL1]]="No data",San[[#This Row],[EnvPro_SL1]]="No data"),"Incomplete", "Complete")</f>
        <v>Incomplete</v>
      </c>
      <c r="AD855" s="176" t="s">
        <v>1601</v>
      </c>
      <c r="AE855" s="176" t="s">
        <v>1601</v>
      </c>
      <c r="AF855" s="136" t="s">
        <v>1601</v>
      </c>
      <c r="AG855" s="136">
        <v>45.994905179733934</v>
      </c>
      <c r="AH855" s="136" t="s">
        <v>1601</v>
      </c>
      <c r="AW855" s="1">
        <f>IFERROR(VLOOKUP(San[[#This Row],[Access_SL1]],$AS$5:$AT$8,2,FALSE),"Error")</f>
        <v>1</v>
      </c>
      <c r="AX855" s="1">
        <f>IFERROR(VLOOKUP(San[[#This Row],[Use_SL1]],$AS$5:$AT$8,2,FALSE),"Error")</f>
        <v>3</v>
      </c>
      <c r="AY855" s="1" t="str">
        <f>IFERROR(VLOOKUP(San[[#This Row],[Use_SL2]],$AS$5:$AT$8,2,FALSE),"Error")</f>
        <v>Error</v>
      </c>
      <c r="AZ855" s="1" t="str">
        <f>IFERROR(VLOOKUP(San[[#This Row],[Reliability_SL1]],$AS$5:$AT$8,2,FALSE),"Error")</f>
        <v>Error</v>
      </c>
      <c r="BA855" s="1">
        <f>IFERROR(VLOOKUP(San[[#This Row],[EnvPro_SL1]],$AS$5:$AT$8,2,FALSE),"Error")</f>
        <v>2</v>
      </c>
    </row>
    <row r="856" spans="2:53">
      <c r="B856" s="133" t="s">
        <v>1165</v>
      </c>
      <c r="C856" s="171" t="s">
        <v>1649</v>
      </c>
      <c r="D856" s="171" t="s">
        <v>1609</v>
      </c>
      <c r="E856" s="171" t="s">
        <v>1122</v>
      </c>
      <c r="F856" s="172" t="s">
        <v>1633</v>
      </c>
      <c r="G856" s="173" t="s">
        <v>1996</v>
      </c>
      <c r="H856" s="50" t="s">
        <v>1783</v>
      </c>
      <c r="I856" s="50" t="s">
        <v>18</v>
      </c>
      <c r="J856" s="133" t="s">
        <v>1779</v>
      </c>
      <c r="K856" s="50" t="s">
        <v>1754</v>
      </c>
      <c r="L856" s="50" t="s">
        <v>1753</v>
      </c>
      <c r="M856" s="133" t="s">
        <v>1754</v>
      </c>
      <c r="N856" s="133" t="s">
        <v>1601</v>
      </c>
      <c r="O856" s="133" t="s">
        <v>1601</v>
      </c>
      <c r="P856" s="133" t="s">
        <v>1601</v>
      </c>
      <c r="Q856" s="133" t="s">
        <v>1755</v>
      </c>
      <c r="R856" s="142" t="s">
        <v>1601</v>
      </c>
      <c r="S856" s="174" t="s">
        <v>1601</v>
      </c>
      <c r="T856" s="175" t="s">
        <v>1754</v>
      </c>
      <c r="U856" s="133" t="s">
        <v>1756</v>
      </c>
      <c r="V856" s="133" t="s">
        <v>1754</v>
      </c>
      <c r="W856" s="133" t="str">
        <f>IF([Access_Indicator2]="Yes","No service",IF([Access_Indicator3]="Available", "Improved",IF([Access_Indicator4]="No", "Limited",IF(AND([Access_Indicator4]="yes", [Access_Indicator5]&lt;=[Access_Indicator6]),"Basic","Limited"))))</f>
        <v>Limited</v>
      </c>
      <c r="X856" s="133" t="str">
        <f>IF([Use_Indicator1]="", "Fill in data", IF([Use_Indicator1]="All", "Improved", IF([Use_Indicator1]="Some", "Basic", IF([Use_Indicator1]="No use", "No Service"))))</f>
        <v>Improved</v>
      </c>
      <c r="Y856" s="134" t="s">
        <v>1601</v>
      </c>
      <c r="Z856" s="134" t="str">
        <f>IF(S856="No data", "No Data", IF([Reliability_Indicator2]="Yes","No Service", IF(S856="Routine", "Improved", IF(S856="Unreliable", "Basic", IF(S856="No O&amp;M", "No service")))))</f>
        <v>No Data</v>
      </c>
      <c r="AA856" s="133" t="str">
        <f>IF([EnvPro_Indicator1]="", "Fill in data", IF([EnvPro_Indicator1]="Significant pollution", "No service", IF(AND([EnvPro_Indicator1]="Not polluting groundwater &amp; not untreated in river", [EnvPro_Indicator2]="No"),"Basic", IF([EnvPro_Indicator2]="Yes", "Improved"))))</f>
        <v>Basic</v>
      </c>
      <c r="AB856" s="134" t="str">
        <f t="shared" si="13"/>
        <v>Limited</v>
      </c>
      <c r="AC856" s="134" t="str">
        <f>IF(OR(San[[#This Row],[Access_SL1]]="No data",San[[#This Row],[Use_SL1]]="No data",San[[#This Row],[Reliability_SL1]]="No data",San[[#This Row],[EnvPro_SL1]]="No data"),"Incomplete", "Complete")</f>
        <v>Incomplete</v>
      </c>
      <c r="AD856" s="176" t="s">
        <v>1601</v>
      </c>
      <c r="AE856" s="176" t="s">
        <v>1601</v>
      </c>
      <c r="AF856" s="136" t="s">
        <v>1601</v>
      </c>
      <c r="AG856" s="136">
        <v>73.591848287574294</v>
      </c>
      <c r="AH856" s="136" t="s">
        <v>1601</v>
      </c>
      <c r="AW856" s="1">
        <f>IFERROR(VLOOKUP(San[[#This Row],[Access_SL1]],$AS$5:$AT$8,2,FALSE),"Error")</f>
        <v>1</v>
      </c>
      <c r="AX856" s="1">
        <f>IFERROR(VLOOKUP(San[[#This Row],[Use_SL1]],$AS$5:$AT$8,2,FALSE),"Error")</f>
        <v>3</v>
      </c>
      <c r="AY856" s="1" t="str">
        <f>IFERROR(VLOOKUP(San[[#This Row],[Use_SL2]],$AS$5:$AT$8,2,FALSE),"Error")</f>
        <v>Error</v>
      </c>
      <c r="AZ856" s="1" t="str">
        <f>IFERROR(VLOOKUP(San[[#This Row],[Reliability_SL1]],$AS$5:$AT$8,2,FALSE),"Error")</f>
        <v>Error</v>
      </c>
      <c r="BA856" s="1">
        <f>IFERROR(VLOOKUP(San[[#This Row],[EnvPro_SL1]],$AS$5:$AT$8,2,FALSE),"Error")</f>
        <v>2</v>
      </c>
    </row>
    <row r="857" spans="2:53">
      <c r="B857" s="133" t="s">
        <v>1169</v>
      </c>
      <c r="C857" s="171" t="s">
        <v>1649</v>
      </c>
      <c r="D857" s="171" t="s">
        <v>1609</v>
      </c>
      <c r="E857" s="171" t="s">
        <v>1122</v>
      </c>
      <c r="F857" s="172" t="s">
        <v>1633</v>
      </c>
      <c r="G857" s="173" t="s">
        <v>1949</v>
      </c>
      <c r="H857" s="50" t="s">
        <v>1783</v>
      </c>
      <c r="I857" s="50" t="s">
        <v>18</v>
      </c>
      <c r="J857" s="133" t="s">
        <v>2063</v>
      </c>
      <c r="K857" s="50" t="s">
        <v>1754</v>
      </c>
      <c r="L857" s="50" t="s">
        <v>1776</v>
      </c>
      <c r="M857" s="133" t="s">
        <v>1752</v>
      </c>
      <c r="N857" s="133" t="s">
        <v>1601</v>
      </c>
      <c r="O857" s="133" t="s">
        <v>1601</v>
      </c>
      <c r="P857" s="133" t="s">
        <v>1601</v>
      </c>
      <c r="Q857" s="133" t="s">
        <v>1755</v>
      </c>
      <c r="R857" s="142" t="s">
        <v>1601</v>
      </c>
      <c r="S857" s="174" t="s">
        <v>1777</v>
      </c>
      <c r="T857" s="175" t="s">
        <v>1754</v>
      </c>
      <c r="U857" s="133" t="s">
        <v>1756</v>
      </c>
      <c r="V857" s="133" t="s">
        <v>1754</v>
      </c>
      <c r="W857" s="133" t="str">
        <f>IF([Access_Indicator2]="Yes","No service",IF([Access_Indicator3]="Available", "Improved",IF([Access_Indicator4]="No", "Limited",IF(AND([Access_Indicator4]="yes", [Access_Indicator5]&lt;=[Access_Indicator6]),"Basic","Limited"))))</f>
        <v>Improved</v>
      </c>
      <c r="X857" s="133" t="str">
        <f>IF([Use_Indicator1]="", "Fill in data", IF([Use_Indicator1]="All", "Improved", IF([Use_Indicator1]="Some", "Basic", IF([Use_Indicator1]="No use", "No Service"))))</f>
        <v>Improved</v>
      </c>
      <c r="Y857" s="134" t="s">
        <v>1601</v>
      </c>
      <c r="Z857" s="134" t="str">
        <f>IF(S857="No data", "No Data", IF([Reliability_Indicator2]="Yes","No Service", IF(S857="Routine", "Improved", IF(S857="Unreliable", "Basic", IF(S857="No O&amp;M", "No service")))))</f>
        <v>No service</v>
      </c>
      <c r="AA857" s="133" t="str">
        <f>IF([EnvPro_Indicator1]="", "Fill in data", IF([EnvPro_Indicator1]="Significant pollution", "No service", IF(AND([EnvPro_Indicator1]="Not polluting groundwater &amp; not untreated in river", [EnvPro_Indicator2]="No"),"Basic", IF([EnvPro_Indicator2]="Yes", "Improved"))))</f>
        <v>Basic</v>
      </c>
      <c r="AB857" s="134" t="str">
        <f t="shared" si="13"/>
        <v>No Service</v>
      </c>
      <c r="AC857" s="134" t="str">
        <f>IF(OR(San[[#This Row],[Access_SL1]]="No data",San[[#This Row],[Use_SL1]]="No data",San[[#This Row],[Reliability_SL1]]="No data",San[[#This Row],[EnvPro_SL1]]="No data"),"Incomplete", "Complete")</f>
        <v>Complete</v>
      </c>
      <c r="AD857" s="176" t="s">
        <v>1601</v>
      </c>
      <c r="AE857" s="176" t="s">
        <v>1601</v>
      </c>
      <c r="AF857" s="136" t="s">
        <v>1601</v>
      </c>
      <c r="AG857" s="136">
        <v>84.630625530710446</v>
      </c>
      <c r="AH857" s="136" t="s">
        <v>1601</v>
      </c>
      <c r="AW857" s="1">
        <f>IFERROR(VLOOKUP(San[[#This Row],[Access_SL1]],$AS$5:$AT$8,2,FALSE),"Error")</f>
        <v>3</v>
      </c>
      <c r="AX857" s="1">
        <f>IFERROR(VLOOKUP(San[[#This Row],[Use_SL1]],$AS$5:$AT$8,2,FALSE),"Error")</f>
        <v>3</v>
      </c>
      <c r="AY857" s="1" t="str">
        <f>IFERROR(VLOOKUP(San[[#This Row],[Use_SL2]],$AS$5:$AT$8,2,FALSE),"Error")</f>
        <v>Error</v>
      </c>
      <c r="AZ857" s="1">
        <f>IFERROR(VLOOKUP(San[[#This Row],[Reliability_SL1]],$AS$5:$AT$8,2,FALSE),"Error")</f>
        <v>0</v>
      </c>
      <c r="BA857" s="1">
        <f>IFERROR(VLOOKUP(San[[#This Row],[EnvPro_SL1]],$AS$5:$AT$8,2,FALSE),"Error")</f>
        <v>2</v>
      </c>
    </row>
    <row r="858" spans="2:53">
      <c r="B858" s="133" t="s">
        <v>1170</v>
      </c>
      <c r="C858" s="171" t="s">
        <v>1649</v>
      </c>
      <c r="D858" s="171" t="s">
        <v>1609</v>
      </c>
      <c r="E858" s="171" t="s">
        <v>1122</v>
      </c>
      <c r="F858" s="172" t="s">
        <v>1633</v>
      </c>
      <c r="G858" s="173" t="s">
        <v>1995</v>
      </c>
      <c r="H858" s="50" t="s">
        <v>1786</v>
      </c>
      <c r="I858" s="50" t="s">
        <v>18</v>
      </c>
      <c r="J858" s="133" t="s">
        <v>1818</v>
      </c>
      <c r="K858" s="50" t="s">
        <v>1754</v>
      </c>
      <c r="L858" s="50" t="s">
        <v>1753</v>
      </c>
      <c r="M858" s="133" t="s">
        <v>1752</v>
      </c>
      <c r="N858" s="133" t="s">
        <v>1601</v>
      </c>
      <c r="O858" s="133" t="s">
        <v>1601</v>
      </c>
      <c r="P858" s="133" t="s">
        <v>1601</v>
      </c>
      <c r="Q858" s="133" t="s">
        <v>1755</v>
      </c>
      <c r="R858" s="142" t="s">
        <v>1601</v>
      </c>
      <c r="S858" s="174" t="s">
        <v>1601</v>
      </c>
      <c r="T858" s="175" t="s">
        <v>1754</v>
      </c>
      <c r="U858" s="133" t="s">
        <v>1756</v>
      </c>
      <c r="V858" s="133" t="s">
        <v>1754</v>
      </c>
      <c r="W858" s="133" t="str">
        <f>IF([Access_Indicator2]="Yes","No service",IF([Access_Indicator3]="Available", "Improved",IF([Access_Indicator4]="No", "Limited",IF(AND([Access_Indicator4]="yes", [Access_Indicator5]&lt;=[Access_Indicator6]),"Basic","Limited"))))</f>
        <v>Basic</v>
      </c>
      <c r="X858" s="133" t="str">
        <f>IF([Use_Indicator1]="", "Fill in data", IF([Use_Indicator1]="All", "Improved", IF([Use_Indicator1]="Some", "Basic", IF([Use_Indicator1]="No use", "No Service"))))</f>
        <v>Improved</v>
      </c>
      <c r="Y858" s="134" t="s">
        <v>1601</v>
      </c>
      <c r="Z858" s="134" t="str">
        <f>IF(S858="No data", "No Data", IF([Reliability_Indicator2]="Yes","No Service", IF(S858="Routine", "Improved", IF(S858="Unreliable", "Basic", IF(S858="No O&amp;M", "No service")))))</f>
        <v>No Data</v>
      </c>
      <c r="AA858" s="133" t="str">
        <f>IF([EnvPro_Indicator1]="", "Fill in data", IF([EnvPro_Indicator1]="Significant pollution", "No service", IF(AND([EnvPro_Indicator1]="Not polluting groundwater &amp; not untreated in river", [EnvPro_Indicator2]="No"),"Basic", IF([EnvPro_Indicator2]="Yes", "Improved"))))</f>
        <v>Basic</v>
      </c>
      <c r="AB858" s="134" t="str">
        <f t="shared" si="13"/>
        <v>Basic</v>
      </c>
      <c r="AC858" s="134" t="str">
        <f>IF(OR(San[[#This Row],[Access_SL1]]="No data",San[[#This Row],[Use_SL1]]="No data",San[[#This Row],[Reliability_SL1]]="No data",San[[#This Row],[EnvPro_SL1]]="No data"),"Incomplete", "Complete")</f>
        <v>Incomplete</v>
      </c>
      <c r="AD858" s="176" t="s">
        <v>1601</v>
      </c>
      <c r="AE858" s="176" t="s">
        <v>1601</v>
      </c>
      <c r="AF858" s="136" t="s">
        <v>1601</v>
      </c>
      <c r="AG858" s="136">
        <v>176.6204358901783</v>
      </c>
      <c r="AH858" s="136" t="s">
        <v>1601</v>
      </c>
      <c r="AW858" s="1">
        <f>IFERROR(VLOOKUP(San[[#This Row],[Access_SL1]],$AS$5:$AT$8,2,FALSE),"Error")</f>
        <v>2</v>
      </c>
      <c r="AX858" s="1">
        <f>IFERROR(VLOOKUP(San[[#This Row],[Use_SL1]],$AS$5:$AT$8,2,FALSE),"Error")</f>
        <v>3</v>
      </c>
      <c r="AY858" s="1" t="str">
        <f>IFERROR(VLOOKUP(San[[#This Row],[Use_SL2]],$AS$5:$AT$8,2,FALSE),"Error")</f>
        <v>Error</v>
      </c>
      <c r="AZ858" s="1" t="str">
        <f>IFERROR(VLOOKUP(San[[#This Row],[Reliability_SL1]],$AS$5:$AT$8,2,FALSE),"Error")</f>
        <v>Error</v>
      </c>
      <c r="BA858" s="1">
        <f>IFERROR(VLOOKUP(San[[#This Row],[EnvPro_SL1]],$AS$5:$AT$8,2,FALSE),"Error")</f>
        <v>2</v>
      </c>
    </row>
    <row r="859" spans="2:53">
      <c r="B859" s="133" t="s">
        <v>1171</v>
      </c>
      <c r="C859" s="171" t="s">
        <v>1649</v>
      </c>
      <c r="D859" s="171" t="s">
        <v>1609</v>
      </c>
      <c r="E859" s="171" t="s">
        <v>1122</v>
      </c>
      <c r="F859" s="172" t="s">
        <v>1633</v>
      </c>
      <c r="G859" s="173" t="s">
        <v>1955</v>
      </c>
      <c r="H859" s="50" t="s">
        <v>1786</v>
      </c>
      <c r="I859" s="50" t="s">
        <v>18</v>
      </c>
      <c r="J859" s="133" t="s">
        <v>1779</v>
      </c>
      <c r="K859" s="50" t="s">
        <v>1754</v>
      </c>
      <c r="L859" s="50" t="s">
        <v>1753</v>
      </c>
      <c r="M859" s="133" t="s">
        <v>1754</v>
      </c>
      <c r="N859" s="133" t="s">
        <v>1601</v>
      </c>
      <c r="O859" s="133" t="s">
        <v>1601</v>
      </c>
      <c r="P859" s="133" t="s">
        <v>1601</v>
      </c>
      <c r="Q859" s="133" t="s">
        <v>1755</v>
      </c>
      <c r="R859" s="142" t="s">
        <v>1601</v>
      </c>
      <c r="S859" s="174" t="s">
        <v>1601</v>
      </c>
      <c r="T859" s="175" t="s">
        <v>1754</v>
      </c>
      <c r="U859" s="133" t="s">
        <v>1756</v>
      </c>
      <c r="V859" s="133" t="s">
        <v>1754</v>
      </c>
      <c r="W859" s="133" t="str">
        <f>IF([Access_Indicator2]="Yes","No service",IF([Access_Indicator3]="Available", "Improved",IF([Access_Indicator4]="No", "Limited",IF(AND([Access_Indicator4]="yes", [Access_Indicator5]&lt;=[Access_Indicator6]),"Basic","Limited"))))</f>
        <v>Limited</v>
      </c>
      <c r="X859" s="133" t="str">
        <f>IF([Use_Indicator1]="", "Fill in data", IF([Use_Indicator1]="All", "Improved", IF([Use_Indicator1]="Some", "Basic", IF([Use_Indicator1]="No use", "No Service"))))</f>
        <v>Improved</v>
      </c>
      <c r="Y859" s="134" t="s">
        <v>1601</v>
      </c>
      <c r="Z859" s="134" t="str">
        <f>IF(S859="No data", "No Data", IF([Reliability_Indicator2]="Yes","No Service", IF(S859="Routine", "Improved", IF(S859="Unreliable", "Basic", IF(S859="No O&amp;M", "No service")))))</f>
        <v>No Data</v>
      </c>
      <c r="AA859" s="133" t="str">
        <f>IF([EnvPro_Indicator1]="", "Fill in data", IF([EnvPro_Indicator1]="Significant pollution", "No service", IF(AND([EnvPro_Indicator1]="Not polluting groundwater &amp; not untreated in river", [EnvPro_Indicator2]="No"),"Basic", IF([EnvPro_Indicator2]="Yes", "Improved"))))</f>
        <v>Basic</v>
      </c>
      <c r="AB859" s="134" t="str">
        <f t="shared" si="13"/>
        <v>Limited</v>
      </c>
      <c r="AC859" s="134" t="str">
        <f>IF(OR(San[[#This Row],[Access_SL1]]="No data",San[[#This Row],[Use_SL1]]="No data",San[[#This Row],[Reliability_SL1]]="No data",San[[#This Row],[EnvPro_SL1]]="No data"),"Incomplete", "Complete")</f>
        <v>Incomplete</v>
      </c>
      <c r="AD859" s="176" t="s">
        <v>1601</v>
      </c>
      <c r="AE859" s="176" t="s">
        <v>1601</v>
      </c>
      <c r="AF859" s="136" t="s">
        <v>1601</v>
      </c>
      <c r="AG859" s="136">
        <v>110.38777243136146</v>
      </c>
      <c r="AH859" s="136" t="s">
        <v>1601</v>
      </c>
      <c r="AW859" s="1">
        <f>IFERROR(VLOOKUP(San[[#This Row],[Access_SL1]],$AS$5:$AT$8,2,FALSE),"Error")</f>
        <v>1</v>
      </c>
      <c r="AX859" s="1">
        <f>IFERROR(VLOOKUP(San[[#This Row],[Use_SL1]],$AS$5:$AT$8,2,FALSE),"Error")</f>
        <v>3</v>
      </c>
      <c r="AY859" s="1" t="str">
        <f>IFERROR(VLOOKUP(San[[#This Row],[Use_SL2]],$AS$5:$AT$8,2,FALSE),"Error")</f>
        <v>Error</v>
      </c>
      <c r="AZ859" s="1" t="str">
        <f>IFERROR(VLOOKUP(San[[#This Row],[Reliability_SL1]],$AS$5:$AT$8,2,FALSE),"Error")</f>
        <v>Error</v>
      </c>
      <c r="BA859" s="1">
        <f>IFERROR(VLOOKUP(San[[#This Row],[EnvPro_SL1]],$AS$5:$AT$8,2,FALSE),"Error")</f>
        <v>2</v>
      </c>
    </row>
    <row r="860" spans="2:53">
      <c r="B860" s="133" t="s">
        <v>1172</v>
      </c>
      <c r="C860" s="171" t="s">
        <v>1649</v>
      </c>
      <c r="D860" s="171" t="s">
        <v>1609</v>
      </c>
      <c r="E860" s="171" t="s">
        <v>1122</v>
      </c>
      <c r="F860" s="172" t="s">
        <v>1633</v>
      </c>
      <c r="G860" s="173" t="s">
        <v>2065</v>
      </c>
      <c r="H860" s="50" t="s">
        <v>1786</v>
      </c>
      <c r="I860" s="50" t="s">
        <v>18</v>
      </c>
      <c r="J860" s="133" t="s">
        <v>1773</v>
      </c>
      <c r="K860" s="50" t="s">
        <v>1754</v>
      </c>
      <c r="L860" s="50" t="s">
        <v>1753</v>
      </c>
      <c r="M860" s="133" t="s">
        <v>1754</v>
      </c>
      <c r="N860" s="133" t="s">
        <v>1601</v>
      </c>
      <c r="O860" s="133" t="s">
        <v>1601</v>
      </c>
      <c r="P860" s="133" t="s">
        <v>1601</v>
      </c>
      <c r="Q860" s="133" t="s">
        <v>1755</v>
      </c>
      <c r="R860" s="142" t="s">
        <v>1601</v>
      </c>
      <c r="S860" s="174" t="s">
        <v>1601</v>
      </c>
      <c r="T860" s="175" t="s">
        <v>1601</v>
      </c>
      <c r="U860" s="133" t="s">
        <v>1756</v>
      </c>
      <c r="V860" s="133" t="s">
        <v>1754</v>
      </c>
      <c r="W860" s="133" t="str">
        <f>IF([Access_Indicator2]="Yes","No service",IF([Access_Indicator3]="Available", "Improved",IF([Access_Indicator4]="No", "Limited",IF(AND([Access_Indicator4]="yes", [Access_Indicator5]&lt;=[Access_Indicator6]),"Basic","Limited"))))</f>
        <v>Limited</v>
      </c>
      <c r="X860" s="133" t="str">
        <f>IF([Use_Indicator1]="", "Fill in data", IF([Use_Indicator1]="All", "Improved", IF([Use_Indicator1]="Some", "Basic", IF([Use_Indicator1]="No use", "No Service"))))</f>
        <v>Improved</v>
      </c>
      <c r="Y860" s="134" t="s">
        <v>1601</v>
      </c>
      <c r="Z860" s="134" t="str">
        <f>IF(S860="No data", "No Data", IF([Reliability_Indicator2]="Yes","No Service", IF(S860="Routine", "Improved", IF(S860="Unreliable", "Basic", IF(S860="No O&amp;M", "No service")))))</f>
        <v>No Data</v>
      </c>
      <c r="AA860" s="133" t="str">
        <f>IF([EnvPro_Indicator1]="", "Fill in data", IF([EnvPro_Indicator1]="Significant pollution", "No service", IF(AND([EnvPro_Indicator1]="Not polluting groundwater &amp; not untreated in river", [EnvPro_Indicator2]="No"),"Basic", IF([EnvPro_Indicator2]="Yes", "Improved"))))</f>
        <v>Basic</v>
      </c>
      <c r="AB860" s="134" t="str">
        <f t="shared" si="13"/>
        <v>Limited</v>
      </c>
      <c r="AC860" s="134" t="str">
        <f>IF(OR(San[[#This Row],[Access_SL1]]="No data",San[[#This Row],[Use_SL1]]="No data",San[[#This Row],[Reliability_SL1]]="No data",San[[#This Row],[EnvPro_SL1]]="No data"),"Incomplete", "Complete")</f>
        <v>Incomplete</v>
      </c>
      <c r="AD860" s="176" t="s">
        <v>1601</v>
      </c>
      <c r="AE860" s="176" t="s">
        <v>1601</v>
      </c>
      <c r="AF860" s="136" t="s">
        <v>1601</v>
      </c>
      <c r="AG860" s="136">
        <v>66.232663458816859</v>
      </c>
      <c r="AH860" s="136" t="s">
        <v>1601</v>
      </c>
      <c r="AW860" s="1">
        <f>IFERROR(VLOOKUP(San[[#This Row],[Access_SL1]],$AS$5:$AT$8,2,FALSE),"Error")</f>
        <v>1</v>
      </c>
      <c r="AX860" s="1">
        <f>IFERROR(VLOOKUP(San[[#This Row],[Use_SL1]],$AS$5:$AT$8,2,FALSE),"Error")</f>
        <v>3</v>
      </c>
      <c r="AY860" s="1" t="str">
        <f>IFERROR(VLOOKUP(San[[#This Row],[Use_SL2]],$AS$5:$AT$8,2,FALSE),"Error")</f>
        <v>Error</v>
      </c>
      <c r="AZ860" s="1" t="str">
        <f>IFERROR(VLOOKUP(San[[#This Row],[Reliability_SL1]],$AS$5:$AT$8,2,FALSE),"Error")</f>
        <v>Error</v>
      </c>
      <c r="BA860" s="1">
        <f>IFERROR(VLOOKUP(San[[#This Row],[EnvPro_SL1]],$AS$5:$AT$8,2,FALSE),"Error")</f>
        <v>2</v>
      </c>
    </row>
    <row r="861" spans="2:53">
      <c r="B861" s="133" t="s">
        <v>1173</v>
      </c>
      <c r="C861" s="171" t="s">
        <v>1649</v>
      </c>
      <c r="D861" s="171" t="s">
        <v>1609</v>
      </c>
      <c r="E861" s="171" t="s">
        <v>1122</v>
      </c>
      <c r="F861" s="172" t="s">
        <v>1633</v>
      </c>
      <c r="G861" s="173" t="s">
        <v>1928</v>
      </c>
      <c r="H861" s="50" t="s">
        <v>1786</v>
      </c>
      <c r="I861" s="50" t="s">
        <v>18</v>
      </c>
      <c r="J861" s="133" t="s">
        <v>2063</v>
      </c>
      <c r="K861" s="50" t="s">
        <v>1754</v>
      </c>
      <c r="L861" s="50" t="s">
        <v>1776</v>
      </c>
      <c r="M861" s="133" t="s">
        <v>1752</v>
      </c>
      <c r="N861" s="133" t="s">
        <v>1601</v>
      </c>
      <c r="O861" s="133" t="s">
        <v>1601</v>
      </c>
      <c r="P861" s="133" t="s">
        <v>1601</v>
      </c>
      <c r="Q861" s="133" t="s">
        <v>1755</v>
      </c>
      <c r="R861" s="142" t="s">
        <v>1601</v>
      </c>
      <c r="S861" s="174" t="s">
        <v>1777</v>
      </c>
      <c r="T861" s="175" t="s">
        <v>1754</v>
      </c>
      <c r="U861" s="133" t="s">
        <v>1756</v>
      </c>
      <c r="V861" s="133" t="s">
        <v>1754</v>
      </c>
      <c r="W861" s="133" t="str">
        <f>IF([Access_Indicator2]="Yes","No service",IF([Access_Indicator3]="Available", "Improved",IF([Access_Indicator4]="No", "Limited",IF(AND([Access_Indicator4]="yes", [Access_Indicator5]&lt;=[Access_Indicator6]),"Basic","Limited"))))</f>
        <v>Improved</v>
      </c>
      <c r="X861" s="133" t="str">
        <f>IF([Use_Indicator1]="", "Fill in data", IF([Use_Indicator1]="All", "Improved", IF([Use_Indicator1]="Some", "Basic", IF([Use_Indicator1]="No use", "No Service"))))</f>
        <v>Improved</v>
      </c>
      <c r="Y861" s="134" t="s">
        <v>1601</v>
      </c>
      <c r="Z861" s="134" t="str">
        <f>IF(S861="No data", "No Data", IF([Reliability_Indicator2]="Yes","No Service", IF(S861="Routine", "Improved", IF(S861="Unreliable", "Basic", IF(S861="No O&amp;M", "No service")))))</f>
        <v>No service</v>
      </c>
      <c r="AA861" s="133" t="str">
        <f>IF([EnvPro_Indicator1]="", "Fill in data", IF([EnvPro_Indicator1]="Significant pollution", "No service", IF(AND([EnvPro_Indicator1]="Not polluting groundwater &amp; not untreated in river", [EnvPro_Indicator2]="No"),"Basic", IF([EnvPro_Indicator2]="Yes", "Improved"))))</f>
        <v>Basic</v>
      </c>
      <c r="AB861" s="134" t="str">
        <f t="shared" si="13"/>
        <v>No Service</v>
      </c>
      <c r="AC861" s="134" t="str">
        <f>IF(OR(San[[#This Row],[Access_SL1]]="No data",San[[#This Row],[Use_SL1]]="No data",San[[#This Row],[Reliability_SL1]]="No data",San[[#This Row],[EnvPro_SL1]]="No data"),"Incomplete", "Complete")</f>
        <v>Complete</v>
      </c>
      <c r="AD861" s="176" t="s">
        <v>1601</v>
      </c>
      <c r="AE861" s="176" t="s">
        <v>1601</v>
      </c>
      <c r="AF861" s="136" t="s">
        <v>1601</v>
      </c>
      <c r="AG861" s="136">
        <v>143.50410416076988</v>
      </c>
      <c r="AH861" s="136" t="s">
        <v>1601</v>
      </c>
      <c r="AW861" s="1">
        <f>IFERROR(VLOOKUP(San[[#This Row],[Access_SL1]],$AS$5:$AT$8,2,FALSE),"Error")</f>
        <v>3</v>
      </c>
      <c r="AX861" s="1">
        <f>IFERROR(VLOOKUP(San[[#This Row],[Use_SL1]],$AS$5:$AT$8,2,FALSE),"Error")</f>
        <v>3</v>
      </c>
      <c r="AY861" s="1" t="str">
        <f>IFERROR(VLOOKUP(San[[#This Row],[Use_SL2]],$AS$5:$AT$8,2,FALSE),"Error")</f>
        <v>Error</v>
      </c>
      <c r="AZ861" s="1">
        <f>IFERROR(VLOOKUP(San[[#This Row],[Reliability_SL1]],$AS$5:$AT$8,2,FALSE),"Error")</f>
        <v>0</v>
      </c>
      <c r="BA861" s="1">
        <f>IFERROR(VLOOKUP(San[[#This Row],[EnvPro_SL1]],$AS$5:$AT$8,2,FALSE),"Error")</f>
        <v>2</v>
      </c>
    </row>
    <row r="862" spans="2:53">
      <c r="B862" s="133" t="s">
        <v>1174</v>
      </c>
      <c r="C862" s="171" t="s">
        <v>1649</v>
      </c>
      <c r="D862" s="171" t="s">
        <v>1609</v>
      </c>
      <c r="E862" s="171" t="s">
        <v>1122</v>
      </c>
      <c r="F862" s="172" t="s">
        <v>1633</v>
      </c>
      <c r="G862" s="173" t="s">
        <v>2066</v>
      </c>
      <c r="H862" s="50" t="s">
        <v>1786</v>
      </c>
      <c r="I862" s="50" t="s">
        <v>18</v>
      </c>
      <c r="J862" s="133" t="s">
        <v>1818</v>
      </c>
      <c r="K862" s="50" t="s">
        <v>1754</v>
      </c>
      <c r="L862" s="50" t="s">
        <v>1753</v>
      </c>
      <c r="M862" s="133" t="s">
        <v>1754</v>
      </c>
      <c r="N862" s="133" t="s">
        <v>1601</v>
      </c>
      <c r="O862" s="133" t="s">
        <v>1601</v>
      </c>
      <c r="P862" s="133" t="s">
        <v>1601</v>
      </c>
      <c r="Q862" s="133" t="s">
        <v>1755</v>
      </c>
      <c r="R862" s="142" t="s">
        <v>1601</v>
      </c>
      <c r="S862" s="174" t="s">
        <v>1601</v>
      </c>
      <c r="T862" s="175" t="s">
        <v>1754</v>
      </c>
      <c r="U862" s="133" t="s">
        <v>1756</v>
      </c>
      <c r="V862" s="133" t="s">
        <v>1754</v>
      </c>
      <c r="W862" s="133" t="str">
        <f>IF([Access_Indicator2]="Yes","No service",IF([Access_Indicator3]="Available", "Improved",IF([Access_Indicator4]="No", "Limited",IF(AND([Access_Indicator4]="yes", [Access_Indicator5]&lt;=[Access_Indicator6]),"Basic","Limited"))))</f>
        <v>Limited</v>
      </c>
      <c r="X862" s="133" t="str">
        <f>IF([Use_Indicator1]="", "Fill in data", IF([Use_Indicator1]="All", "Improved", IF([Use_Indicator1]="Some", "Basic", IF([Use_Indicator1]="No use", "No Service"))))</f>
        <v>Improved</v>
      </c>
      <c r="Y862" s="134" t="s">
        <v>1601</v>
      </c>
      <c r="Z862" s="134" t="str">
        <f>IF(S862="No data", "No Data", IF([Reliability_Indicator2]="Yes","No Service", IF(S862="Routine", "Improved", IF(S862="Unreliable", "Basic", IF(S862="No O&amp;M", "No service")))))</f>
        <v>No Data</v>
      </c>
      <c r="AA862" s="133" t="str">
        <f>IF([EnvPro_Indicator1]="", "Fill in data", IF([EnvPro_Indicator1]="Significant pollution", "No service", IF(AND([EnvPro_Indicator1]="Not polluting groundwater &amp; not untreated in river", [EnvPro_Indicator2]="No"),"Basic", IF([EnvPro_Indicator2]="Yes", "Improved"))))</f>
        <v>Basic</v>
      </c>
      <c r="AB862" s="134" t="str">
        <f t="shared" si="13"/>
        <v>Limited</v>
      </c>
      <c r="AC862" s="134" t="str">
        <f>IF(OR(San[[#This Row],[Access_SL1]]="No data",San[[#This Row],[Use_SL1]]="No data",San[[#This Row],[Reliability_SL1]]="No data",San[[#This Row],[EnvPro_SL1]]="No data"),"Incomplete", "Complete")</f>
        <v>Incomplete</v>
      </c>
      <c r="AD862" s="176" t="s">
        <v>1601</v>
      </c>
      <c r="AE862" s="176" t="s">
        <v>1601</v>
      </c>
      <c r="AF862" s="136" t="s">
        <v>1601</v>
      </c>
      <c r="AG862" s="136">
        <v>0</v>
      </c>
      <c r="AH862" s="136" t="s">
        <v>1601</v>
      </c>
      <c r="AW862" s="1">
        <f>IFERROR(VLOOKUP(San[[#This Row],[Access_SL1]],$AS$5:$AT$8,2,FALSE),"Error")</f>
        <v>1</v>
      </c>
      <c r="AX862" s="1">
        <f>IFERROR(VLOOKUP(San[[#This Row],[Use_SL1]],$AS$5:$AT$8,2,FALSE),"Error")</f>
        <v>3</v>
      </c>
      <c r="AY862" s="1" t="str">
        <f>IFERROR(VLOOKUP(San[[#This Row],[Use_SL2]],$AS$5:$AT$8,2,FALSE),"Error")</f>
        <v>Error</v>
      </c>
      <c r="AZ862" s="1" t="str">
        <f>IFERROR(VLOOKUP(San[[#This Row],[Reliability_SL1]],$AS$5:$AT$8,2,FALSE),"Error")</f>
        <v>Error</v>
      </c>
      <c r="BA862" s="1">
        <f>IFERROR(VLOOKUP(San[[#This Row],[EnvPro_SL1]],$AS$5:$AT$8,2,FALSE),"Error")</f>
        <v>2</v>
      </c>
    </row>
    <row r="863" spans="2:53">
      <c r="B863" s="133" t="s">
        <v>1175</v>
      </c>
      <c r="C863" s="171" t="s">
        <v>1649</v>
      </c>
      <c r="D863" s="171" t="s">
        <v>1609</v>
      </c>
      <c r="E863" s="171" t="s">
        <v>1122</v>
      </c>
      <c r="F863" s="172" t="s">
        <v>1633</v>
      </c>
      <c r="G863" s="173" t="s">
        <v>2001</v>
      </c>
      <c r="H863" s="50" t="s">
        <v>1786</v>
      </c>
      <c r="I863" s="50" t="s">
        <v>18</v>
      </c>
      <c r="J863" s="133" t="s">
        <v>1818</v>
      </c>
      <c r="K863" s="50" t="s">
        <v>1754</v>
      </c>
      <c r="L863" s="50" t="s">
        <v>1753</v>
      </c>
      <c r="M863" s="133" t="s">
        <v>1754</v>
      </c>
      <c r="N863" s="133" t="s">
        <v>1601</v>
      </c>
      <c r="O863" s="133" t="s">
        <v>1601</v>
      </c>
      <c r="P863" s="133" t="s">
        <v>1601</v>
      </c>
      <c r="Q863" s="133" t="s">
        <v>1755</v>
      </c>
      <c r="R863" s="142" t="s">
        <v>1601</v>
      </c>
      <c r="S863" s="174" t="s">
        <v>1601</v>
      </c>
      <c r="T863" s="175" t="s">
        <v>1754</v>
      </c>
      <c r="U863" s="133" t="s">
        <v>1756</v>
      </c>
      <c r="V863" s="133" t="s">
        <v>1754</v>
      </c>
      <c r="W863" s="133" t="str">
        <f>IF([Access_Indicator2]="Yes","No service",IF([Access_Indicator3]="Available", "Improved",IF([Access_Indicator4]="No", "Limited",IF(AND([Access_Indicator4]="yes", [Access_Indicator5]&lt;=[Access_Indicator6]),"Basic","Limited"))))</f>
        <v>Limited</v>
      </c>
      <c r="X863" s="133" t="str">
        <f>IF([Use_Indicator1]="", "Fill in data", IF([Use_Indicator1]="All", "Improved", IF([Use_Indicator1]="Some", "Basic", IF([Use_Indicator1]="No use", "No Service"))))</f>
        <v>Improved</v>
      </c>
      <c r="Y863" s="134" t="s">
        <v>1601</v>
      </c>
      <c r="Z863" s="134" t="str">
        <f>IF(S863="No data", "No Data", IF([Reliability_Indicator2]="Yes","No Service", IF(S863="Routine", "Improved", IF(S863="Unreliable", "Basic", IF(S863="No O&amp;M", "No service")))))</f>
        <v>No Data</v>
      </c>
      <c r="AA863" s="133" t="str">
        <f>IF([EnvPro_Indicator1]="", "Fill in data", IF([EnvPro_Indicator1]="Significant pollution", "No service", IF(AND([EnvPro_Indicator1]="Not polluting groundwater &amp; not untreated in river", [EnvPro_Indicator2]="No"),"Basic", IF([EnvPro_Indicator2]="Yes", "Improved"))))</f>
        <v>Basic</v>
      </c>
      <c r="AB863" s="134" t="str">
        <f t="shared" si="13"/>
        <v>Limited</v>
      </c>
      <c r="AC863" s="134" t="str">
        <f>IF(OR(San[[#This Row],[Access_SL1]]="No data",San[[#This Row],[Use_SL1]]="No data",San[[#This Row],[Reliability_SL1]]="No data",San[[#This Row],[EnvPro_SL1]]="No data"),"Incomplete", "Complete")</f>
        <v>Incomplete</v>
      </c>
      <c r="AD863" s="176" t="s">
        <v>1601</v>
      </c>
      <c r="AE863" s="176" t="s">
        <v>1601</v>
      </c>
      <c r="AF863" s="136" t="s">
        <v>1601</v>
      </c>
      <c r="AG863" s="136">
        <v>149.02349278233794</v>
      </c>
      <c r="AH863" s="136" t="s">
        <v>1601</v>
      </c>
      <c r="AW863" s="1">
        <f>IFERROR(VLOOKUP(San[[#This Row],[Access_SL1]],$AS$5:$AT$8,2,FALSE),"Error")</f>
        <v>1</v>
      </c>
      <c r="AX863" s="1">
        <f>IFERROR(VLOOKUP(San[[#This Row],[Use_SL1]],$AS$5:$AT$8,2,FALSE),"Error")</f>
        <v>3</v>
      </c>
      <c r="AY863" s="1" t="str">
        <f>IFERROR(VLOOKUP(San[[#This Row],[Use_SL2]],$AS$5:$AT$8,2,FALSE),"Error")</f>
        <v>Error</v>
      </c>
      <c r="AZ863" s="1" t="str">
        <f>IFERROR(VLOOKUP(San[[#This Row],[Reliability_SL1]],$AS$5:$AT$8,2,FALSE),"Error")</f>
        <v>Error</v>
      </c>
      <c r="BA863" s="1">
        <f>IFERROR(VLOOKUP(San[[#This Row],[EnvPro_SL1]],$AS$5:$AT$8,2,FALSE),"Error")</f>
        <v>2</v>
      </c>
    </row>
    <row r="864" spans="2:53">
      <c r="B864" s="133" t="s">
        <v>1176</v>
      </c>
      <c r="C864" s="171" t="s">
        <v>1649</v>
      </c>
      <c r="D864" s="171" t="s">
        <v>1609</v>
      </c>
      <c r="E864" s="171" t="s">
        <v>1122</v>
      </c>
      <c r="F864" s="172" t="s">
        <v>1633</v>
      </c>
      <c r="G864" s="173" t="s">
        <v>1971</v>
      </c>
      <c r="H864" s="50" t="s">
        <v>1783</v>
      </c>
      <c r="I864" s="50" t="s">
        <v>18</v>
      </c>
      <c r="J864" s="133" t="s">
        <v>1818</v>
      </c>
      <c r="K864" s="50" t="s">
        <v>1754</v>
      </c>
      <c r="L864" s="50" t="s">
        <v>1753</v>
      </c>
      <c r="M864" s="133" t="s">
        <v>1754</v>
      </c>
      <c r="N864" s="133" t="s">
        <v>1601</v>
      </c>
      <c r="O864" s="133" t="s">
        <v>1601</v>
      </c>
      <c r="P864" s="133" t="s">
        <v>1601</v>
      </c>
      <c r="Q864" s="133" t="s">
        <v>1755</v>
      </c>
      <c r="R864" s="142" t="s">
        <v>1601</v>
      </c>
      <c r="S864" s="174" t="s">
        <v>1601</v>
      </c>
      <c r="T864" s="175" t="s">
        <v>1754</v>
      </c>
      <c r="U864" s="133" t="s">
        <v>1756</v>
      </c>
      <c r="V864" s="133" t="s">
        <v>1754</v>
      </c>
      <c r="W864" s="133" t="str">
        <f>IF([Access_Indicator2]="Yes","No service",IF([Access_Indicator3]="Available", "Improved",IF([Access_Indicator4]="No", "Limited",IF(AND([Access_Indicator4]="yes", [Access_Indicator5]&lt;=[Access_Indicator6]),"Basic","Limited"))))</f>
        <v>Limited</v>
      </c>
      <c r="X864" s="133" t="str">
        <f>IF([Use_Indicator1]="", "Fill in data", IF([Use_Indicator1]="All", "Improved", IF([Use_Indicator1]="Some", "Basic", IF([Use_Indicator1]="No use", "No Service"))))</f>
        <v>Improved</v>
      </c>
      <c r="Y864" s="134" t="s">
        <v>1601</v>
      </c>
      <c r="Z864" s="134" t="str">
        <f>IF(S864="No data", "No Data", IF([Reliability_Indicator2]="Yes","No Service", IF(S864="Routine", "Improved", IF(S864="Unreliable", "Basic", IF(S864="No O&amp;M", "No service")))))</f>
        <v>No Data</v>
      </c>
      <c r="AA864" s="133" t="str">
        <f>IF([EnvPro_Indicator1]="", "Fill in data", IF([EnvPro_Indicator1]="Significant pollution", "No service", IF(AND([EnvPro_Indicator1]="Not polluting groundwater &amp; not untreated in river", [EnvPro_Indicator2]="No"),"Basic", IF([EnvPro_Indicator2]="Yes", "Improved"))))</f>
        <v>Basic</v>
      </c>
      <c r="AB864" s="134" t="str">
        <f t="shared" si="13"/>
        <v>Limited</v>
      </c>
      <c r="AC864" s="134" t="str">
        <f>IF(OR(San[[#This Row],[Access_SL1]]="No data",San[[#This Row],[Use_SL1]]="No data",San[[#This Row],[Reliability_SL1]]="No data",San[[#This Row],[EnvPro_SL1]]="No data"),"Incomplete", "Complete")</f>
        <v>Incomplete</v>
      </c>
      <c r="AD864" s="176" t="s">
        <v>1601</v>
      </c>
      <c r="AE864" s="176" t="s">
        <v>1601</v>
      </c>
      <c r="AF864" s="136" t="s">
        <v>1601</v>
      </c>
      <c r="AG864" s="136">
        <v>91.989810359467867</v>
      </c>
      <c r="AH864" s="136" t="s">
        <v>1601</v>
      </c>
      <c r="AW864" s="1">
        <f>IFERROR(VLOOKUP(San[[#This Row],[Access_SL1]],$AS$5:$AT$8,2,FALSE),"Error")</f>
        <v>1</v>
      </c>
      <c r="AX864" s="1">
        <f>IFERROR(VLOOKUP(San[[#This Row],[Use_SL1]],$AS$5:$AT$8,2,FALSE),"Error")</f>
        <v>3</v>
      </c>
      <c r="AY864" s="1" t="str">
        <f>IFERROR(VLOOKUP(San[[#This Row],[Use_SL2]],$AS$5:$AT$8,2,FALSE),"Error")</f>
        <v>Error</v>
      </c>
      <c r="AZ864" s="1" t="str">
        <f>IFERROR(VLOOKUP(San[[#This Row],[Reliability_SL1]],$AS$5:$AT$8,2,FALSE),"Error")</f>
        <v>Error</v>
      </c>
      <c r="BA864" s="1">
        <f>IFERROR(VLOOKUP(San[[#This Row],[EnvPro_SL1]],$AS$5:$AT$8,2,FALSE),"Error")</f>
        <v>2</v>
      </c>
    </row>
    <row r="865" spans="2:53">
      <c r="B865" s="133" t="s">
        <v>1177</v>
      </c>
      <c r="C865" s="171" t="s">
        <v>1649</v>
      </c>
      <c r="D865" s="171" t="s">
        <v>1609</v>
      </c>
      <c r="E865" s="171" t="s">
        <v>1122</v>
      </c>
      <c r="F865" s="172" t="s">
        <v>1633</v>
      </c>
      <c r="G865" s="173" t="s">
        <v>2036</v>
      </c>
      <c r="H865" s="50" t="s">
        <v>1783</v>
      </c>
      <c r="I865" s="50" t="s">
        <v>18</v>
      </c>
      <c r="J865" s="133" t="s">
        <v>1818</v>
      </c>
      <c r="K865" s="50" t="s">
        <v>1754</v>
      </c>
      <c r="L865" s="50" t="s">
        <v>1753</v>
      </c>
      <c r="M865" s="133" t="s">
        <v>1754</v>
      </c>
      <c r="N865" s="133" t="s">
        <v>1601</v>
      </c>
      <c r="O865" s="133" t="s">
        <v>1601</v>
      </c>
      <c r="P865" s="133" t="s">
        <v>1601</v>
      </c>
      <c r="Q865" s="133" t="s">
        <v>1755</v>
      </c>
      <c r="R865" s="142" t="s">
        <v>1601</v>
      </c>
      <c r="S865" s="174" t="s">
        <v>1601</v>
      </c>
      <c r="T865" s="175" t="s">
        <v>1754</v>
      </c>
      <c r="U865" s="133" t="s">
        <v>1756</v>
      </c>
      <c r="V865" s="133" t="s">
        <v>1754</v>
      </c>
      <c r="W865" s="133" t="str">
        <f>IF([Access_Indicator2]="Yes","No service",IF([Access_Indicator3]="Available", "Improved",IF([Access_Indicator4]="No", "Limited",IF(AND([Access_Indicator4]="yes", [Access_Indicator5]&lt;=[Access_Indicator6]),"Basic","Limited"))))</f>
        <v>Limited</v>
      </c>
      <c r="X865" s="133" t="str">
        <f>IF([Use_Indicator1]="", "Fill in data", IF([Use_Indicator1]="All", "Improved", IF([Use_Indicator1]="Some", "Basic", IF([Use_Indicator1]="No use", "No Service"))))</f>
        <v>Improved</v>
      </c>
      <c r="Y865" s="134" t="s">
        <v>1601</v>
      </c>
      <c r="Z865" s="134" t="str">
        <f>IF(S865="No data", "No Data", IF([Reliability_Indicator2]="Yes","No Service", IF(S865="Routine", "Improved", IF(S865="Unreliable", "Basic", IF(S865="No O&amp;M", "No service")))))</f>
        <v>No Data</v>
      </c>
      <c r="AA865" s="133" t="str">
        <f>IF([EnvPro_Indicator1]="", "Fill in data", IF([EnvPro_Indicator1]="Significant pollution", "No service", IF(AND([EnvPro_Indicator1]="Not polluting groundwater &amp; not untreated in river", [EnvPro_Indicator2]="No"),"Basic", IF([EnvPro_Indicator2]="Yes", "Improved"))))</f>
        <v>Basic</v>
      </c>
      <c r="AB865" s="134" t="str">
        <f t="shared" si="13"/>
        <v>Limited</v>
      </c>
      <c r="AC865" s="134" t="str">
        <f>IF(OR(San[[#This Row],[Access_SL1]]="No data",San[[#This Row],[Use_SL1]]="No data",San[[#This Row],[Reliability_SL1]]="No data",San[[#This Row],[EnvPro_SL1]]="No data"),"Incomplete", "Complete")</f>
        <v>Incomplete</v>
      </c>
      <c r="AD865" s="176" t="s">
        <v>1601</v>
      </c>
      <c r="AE865" s="176" t="s">
        <v>1601</v>
      </c>
      <c r="AF865" s="136" t="s">
        <v>1601</v>
      </c>
      <c r="AG865" s="136">
        <v>27.596943107840364</v>
      </c>
      <c r="AH865" s="136" t="s">
        <v>1601</v>
      </c>
      <c r="AW865" s="1">
        <f>IFERROR(VLOOKUP(San[[#This Row],[Access_SL1]],$AS$5:$AT$8,2,FALSE),"Error")</f>
        <v>1</v>
      </c>
      <c r="AX865" s="1">
        <f>IFERROR(VLOOKUP(San[[#This Row],[Use_SL1]],$AS$5:$AT$8,2,FALSE),"Error")</f>
        <v>3</v>
      </c>
      <c r="AY865" s="1" t="str">
        <f>IFERROR(VLOOKUP(San[[#This Row],[Use_SL2]],$AS$5:$AT$8,2,FALSE),"Error")</f>
        <v>Error</v>
      </c>
      <c r="AZ865" s="1" t="str">
        <f>IFERROR(VLOOKUP(San[[#This Row],[Reliability_SL1]],$AS$5:$AT$8,2,FALSE),"Error")</f>
        <v>Error</v>
      </c>
      <c r="BA865" s="1">
        <f>IFERROR(VLOOKUP(San[[#This Row],[EnvPro_SL1]],$AS$5:$AT$8,2,FALSE),"Error")</f>
        <v>2</v>
      </c>
    </row>
    <row r="866" spans="2:53">
      <c r="B866" s="133" t="s">
        <v>1163</v>
      </c>
      <c r="C866" s="171" t="s">
        <v>1649</v>
      </c>
      <c r="D866" s="171" t="s">
        <v>1609</v>
      </c>
      <c r="E866" s="171" t="s">
        <v>1122</v>
      </c>
      <c r="F866" s="172" t="s">
        <v>1633</v>
      </c>
      <c r="G866" s="173" t="s">
        <v>2050</v>
      </c>
      <c r="H866" s="50" t="s">
        <v>1783</v>
      </c>
      <c r="I866" s="50" t="s">
        <v>18</v>
      </c>
      <c r="J866" s="133" t="s">
        <v>1773</v>
      </c>
      <c r="K866" s="50" t="s">
        <v>1754</v>
      </c>
      <c r="L866" s="50" t="s">
        <v>1753</v>
      </c>
      <c r="M866" s="133" t="s">
        <v>1754</v>
      </c>
      <c r="N866" s="133" t="s">
        <v>1601</v>
      </c>
      <c r="O866" s="133" t="s">
        <v>1601</v>
      </c>
      <c r="P866" s="133" t="s">
        <v>1601</v>
      </c>
      <c r="Q866" s="133" t="s">
        <v>1755</v>
      </c>
      <c r="R866" s="142" t="s">
        <v>1601</v>
      </c>
      <c r="S866" s="174" t="s">
        <v>1601</v>
      </c>
      <c r="T866" s="175" t="s">
        <v>1601</v>
      </c>
      <c r="U866" s="133" t="s">
        <v>1756</v>
      </c>
      <c r="V866" s="133" t="s">
        <v>1754</v>
      </c>
      <c r="W866" s="133" t="str">
        <f>IF([Access_Indicator2]="Yes","No service",IF([Access_Indicator3]="Available", "Improved",IF([Access_Indicator4]="No", "Limited",IF(AND([Access_Indicator4]="yes", [Access_Indicator5]&lt;=[Access_Indicator6]),"Basic","Limited"))))</f>
        <v>Limited</v>
      </c>
      <c r="X866" s="133" t="str">
        <f>IF([Use_Indicator1]="", "Fill in data", IF([Use_Indicator1]="All", "Improved", IF([Use_Indicator1]="Some", "Basic", IF([Use_Indicator1]="No use", "No Service"))))</f>
        <v>Improved</v>
      </c>
      <c r="Y866" s="134" t="s">
        <v>1601</v>
      </c>
      <c r="Z866" s="134" t="str">
        <f>IF(S866="No data", "No Data", IF([Reliability_Indicator2]="Yes","No Service", IF(S866="Routine", "Improved", IF(S866="Unreliable", "Basic", IF(S866="No O&amp;M", "No service")))))</f>
        <v>No Data</v>
      </c>
      <c r="AA866" s="133" t="str">
        <f>IF([EnvPro_Indicator1]="", "Fill in data", IF([EnvPro_Indicator1]="Significant pollution", "No service", IF(AND([EnvPro_Indicator1]="Not polluting groundwater &amp; not untreated in river", [EnvPro_Indicator2]="No"),"Basic", IF([EnvPro_Indicator2]="Yes", "Improved"))))</f>
        <v>Basic</v>
      </c>
      <c r="AB866" s="134" t="str">
        <f t="shared" si="13"/>
        <v>Limited</v>
      </c>
      <c r="AC866" s="134" t="str">
        <f>IF(OR(San[[#This Row],[Access_SL1]]="No data",San[[#This Row],[Use_SL1]]="No data",San[[#This Row],[Reliability_SL1]]="No data",San[[#This Row],[EnvPro_SL1]]="No data"),"Incomplete", "Complete")</f>
        <v>Incomplete</v>
      </c>
      <c r="AD866" s="176" t="s">
        <v>1601</v>
      </c>
      <c r="AE866" s="176" t="s">
        <v>1601</v>
      </c>
      <c r="AF866" s="136" t="s">
        <v>1601</v>
      </c>
      <c r="AG866" s="136">
        <v>25.757146900651005</v>
      </c>
      <c r="AH866" s="136" t="s">
        <v>1601</v>
      </c>
      <c r="AW866" s="1">
        <f>IFERROR(VLOOKUP(San[[#This Row],[Access_SL1]],$AS$5:$AT$8,2,FALSE),"Error")</f>
        <v>1</v>
      </c>
      <c r="AX866" s="1">
        <f>IFERROR(VLOOKUP(San[[#This Row],[Use_SL1]],$AS$5:$AT$8,2,FALSE),"Error")</f>
        <v>3</v>
      </c>
      <c r="AY866" s="1" t="str">
        <f>IFERROR(VLOOKUP(San[[#This Row],[Use_SL2]],$AS$5:$AT$8,2,FALSE),"Error")</f>
        <v>Error</v>
      </c>
      <c r="AZ866" s="1" t="str">
        <f>IFERROR(VLOOKUP(San[[#This Row],[Reliability_SL1]],$AS$5:$AT$8,2,FALSE),"Error")</f>
        <v>Error</v>
      </c>
      <c r="BA866" s="1">
        <f>IFERROR(VLOOKUP(San[[#This Row],[EnvPro_SL1]],$AS$5:$AT$8,2,FALSE),"Error")</f>
        <v>2</v>
      </c>
    </row>
    <row r="867" spans="2:53">
      <c r="B867" s="133" t="s">
        <v>1178</v>
      </c>
      <c r="C867" s="171" t="s">
        <v>1649</v>
      </c>
      <c r="D867" s="171" t="s">
        <v>1609</v>
      </c>
      <c r="E867" s="171" t="s">
        <v>1122</v>
      </c>
      <c r="F867" s="172" t="s">
        <v>1633</v>
      </c>
      <c r="G867" s="173" t="s">
        <v>1978</v>
      </c>
      <c r="H867" s="50" t="s">
        <v>1783</v>
      </c>
      <c r="I867" s="50" t="s">
        <v>18</v>
      </c>
      <c r="J867" s="133" t="s">
        <v>1818</v>
      </c>
      <c r="K867" s="50" t="s">
        <v>1754</v>
      </c>
      <c r="L867" s="50" t="s">
        <v>1753</v>
      </c>
      <c r="M867" s="133" t="s">
        <v>1754</v>
      </c>
      <c r="N867" s="133" t="s">
        <v>1601</v>
      </c>
      <c r="O867" s="133" t="s">
        <v>1601</v>
      </c>
      <c r="P867" s="133" t="s">
        <v>1601</v>
      </c>
      <c r="Q867" s="133" t="s">
        <v>1755</v>
      </c>
      <c r="R867" s="142" t="s">
        <v>1601</v>
      </c>
      <c r="S867" s="174" t="s">
        <v>1601</v>
      </c>
      <c r="T867" s="175" t="s">
        <v>1754</v>
      </c>
      <c r="U867" s="133" t="s">
        <v>1756</v>
      </c>
      <c r="V867" s="133" t="s">
        <v>1754</v>
      </c>
      <c r="W867" s="133" t="str">
        <f>IF([Access_Indicator2]="Yes","No service",IF([Access_Indicator3]="Available", "Improved",IF([Access_Indicator4]="No", "Limited",IF(AND([Access_Indicator4]="yes", [Access_Indicator5]&lt;=[Access_Indicator6]),"Basic","Limited"))))</f>
        <v>Limited</v>
      </c>
      <c r="X867" s="133" t="str">
        <f>IF([Use_Indicator1]="", "Fill in data", IF([Use_Indicator1]="All", "Improved", IF([Use_Indicator1]="Some", "Basic", IF([Use_Indicator1]="No use", "No Service"))))</f>
        <v>Improved</v>
      </c>
      <c r="Y867" s="134" t="s">
        <v>1601</v>
      </c>
      <c r="Z867" s="134" t="str">
        <f>IF(S867="No data", "No Data", IF([Reliability_Indicator2]="Yes","No Service", IF(S867="Routine", "Improved", IF(S867="Unreliable", "Basic", IF(S867="No O&amp;M", "No service")))))</f>
        <v>No Data</v>
      </c>
      <c r="AA867" s="133" t="str">
        <f>IF([EnvPro_Indicator1]="", "Fill in data", IF([EnvPro_Indicator1]="Significant pollution", "No service", IF(AND([EnvPro_Indicator1]="Not polluting groundwater &amp; not untreated in river", [EnvPro_Indicator2]="No"),"Basic", IF([EnvPro_Indicator2]="Yes", "Improved"))))</f>
        <v>Basic</v>
      </c>
      <c r="AB867" s="134" t="str">
        <f t="shared" si="13"/>
        <v>Limited</v>
      </c>
      <c r="AC867" s="134" t="str">
        <f>IF(OR(San[[#This Row],[Access_SL1]]="No data",San[[#This Row],[Use_SL1]]="No data",San[[#This Row],[Reliability_SL1]]="No data",San[[#This Row],[EnvPro_SL1]]="No data"),"Incomplete", "Complete")</f>
        <v>Incomplete</v>
      </c>
      <c r="AD867" s="176" t="s">
        <v>1601</v>
      </c>
      <c r="AE867" s="176" t="s">
        <v>1601</v>
      </c>
      <c r="AF867" s="136" t="s">
        <v>1601</v>
      </c>
      <c r="AG867" s="136">
        <v>73.591848287574294</v>
      </c>
      <c r="AH867" s="136" t="s">
        <v>1601</v>
      </c>
      <c r="AW867" s="1">
        <f>IFERROR(VLOOKUP(San[[#This Row],[Access_SL1]],$AS$5:$AT$8,2,FALSE),"Error")</f>
        <v>1</v>
      </c>
      <c r="AX867" s="1">
        <f>IFERROR(VLOOKUP(San[[#This Row],[Use_SL1]],$AS$5:$AT$8,2,FALSE),"Error")</f>
        <v>3</v>
      </c>
      <c r="AY867" s="1" t="str">
        <f>IFERROR(VLOOKUP(San[[#This Row],[Use_SL2]],$AS$5:$AT$8,2,FALSE),"Error")</f>
        <v>Error</v>
      </c>
      <c r="AZ867" s="1" t="str">
        <f>IFERROR(VLOOKUP(San[[#This Row],[Reliability_SL1]],$AS$5:$AT$8,2,FALSE),"Error")</f>
        <v>Error</v>
      </c>
      <c r="BA867" s="1">
        <f>IFERROR(VLOOKUP(San[[#This Row],[EnvPro_SL1]],$AS$5:$AT$8,2,FALSE),"Error")</f>
        <v>2</v>
      </c>
    </row>
    <row r="868" spans="2:53">
      <c r="B868" s="133" t="s">
        <v>1179</v>
      </c>
      <c r="C868" s="171" t="s">
        <v>1649</v>
      </c>
      <c r="D868" s="171" t="s">
        <v>1609</v>
      </c>
      <c r="E868" s="171" t="s">
        <v>1122</v>
      </c>
      <c r="F868" s="172" t="s">
        <v>1633</v>
      </c>
      <c r="G868" s="173" t="s">
        <v>2067</v>
      </c>
      <c r="H868" s="50" t="s">
        <v>1783</v>
      </c>
      <c r="I868" s="50" t="s">
        <v>18</v>
      </c>
      <c r="J868" s="133" t="s">
        <v>1818</v>
      </c>
      <c r="K868" s="50" t="s">
        <v>1754</v>
      </c>
      <c r="L868" s="50" t="s">
        <v>1753</v>
      </c>
      <c r="M868" s="133" t="s">
        <v>1754</v>
      </c>
      <c r="N868" s="133" t="s">
        <v>1601</v>
      </c>
      <c r="O868" s="133" t="s">
        <v>1601</v>
      </c>
      <c r="P868" s="133" t="s">
        <v>1601</v>
      </c>
      <c r="Q868" s="133" t="s">
        <v>1755</v>
      </c>
      <c r="R868" s="142" t="s">
        <v>1601</v>
      </c>
      <c r="S868" s="174" t="s">
        <v>1601</v>
      </c>
      <c r="T868" s="175" t="s">
        <v>1754</v>
      </c>
      <c r="U868" s="133" t="s">
        <v>1756</v>
      </c>
      <c r="V868" s="133" t="s">
        <v>1754</v>
      </c>
      <c r="W868" s="133" t="str">
        <f>IF([Access_Indicator2]="Yes","No service",IF([Access_Indicator3]="Available", "Improved",IF([Access_Indicator4]="No", "Limited",IF(AND([Access_Indicator4]="yes", [Access_Indicator5]&lt;=[Access_Indicator6]),"Basic","Limited"))))</f>
        <v>Limited</v>
      </c>
      <c r="X868" s="133" t="str">
        <f>IF([Use_Indicator1]="", "Fill in data", IF([Use_Indicator1]="All", "Improved", IF([Use_Indicator1]="Some", "Basic", IF([Use_Indicator1]="No use", "No Service"))))</f>
        <v>Improved</v>
      </c>
      <c r="Y868" s="134" t="s">
        <v>1601</v>
      </c>
      <c r="Z868" s="134" t="str">
        <f>IF(S868="No data", "No Data", IF([Reliability_Indicator2]="Yes","No Service", IF(S868="Routine", "Improved", IF(S868="Unreliable", "Basic", IF(S868="No O&amp;M", "No service")))))</f>
        <v>No Data</v>
      </c>
      <c r="AA868" s="133" t="str">
        <f>IF([EnvPro_Indicator1]="", "Fill in data", IF([EnvPro_Indicator1]="Significant pollution", "No service", IF(AND([EnvPro_Indicator1]="Not polluting groundwater &amp; not untreated in river", [EnvPro_Indicator2]="No"),"Basic", IF([EnvPro_Indicator2]="Yes", "Improved"))))</f>
        <v>Basic</v>
      </c>
      <c r="AB868" s="134" t="str">
        <f t="shared" si="13"/>
        <v>Limited</v>
      </c>
      <c r="AC868" s="134" t="str">
        <f>IF(OR(San[[#This Row],[Access_SL1]]="No data",San[[#This Row],[Use_SL1]]="No data",San[[#This Row],[Reliability_SL1]]="No data",San[[#This Row],[EnvPro_SL1]]="No data"),"Incomplete", "Complete")</f>
        <v>Incomplete</v>
      </c>
      <c r="AD868" s="176" t="s">
        <v>1601</v>
      </c>
      <c r="AE868" s="176" t="s">
        <v>1601</v>
      </c>
      <c r="AF868" s="136" t="s">
        <v>1601</v>
      </c>
      <c r="AG868" s="136">
        <v>206.05717520520798</v>
      </c>
      <c r="AH868" s="136" t="s">
        <v>1601</v>
      </c>
      <c r="AW868" s="1">
        <f>IFERROR(VLOOKUP(San[[#This Row],[Access_SL1]],$AS$5:$AT$8,2,FALSE),"Error")</f>
        <v>1</v>
      </c>
      <c r="AX868" s="1">
        <f>IFERROR(VLOOKUP(San[[#This Row],[Use_SL1]],$AS$5:$AT$8,2,FALSE),"Error")</f>
        <v>3</v>
      </c>
      <c r="AY868" s="1" t="str">
        <f>IFERROR(VLOOKUP(San[[#This Row],[Use_SL2]],$AS$5:$AT$8,2,FALSE),"Error")</f>
        <v>Error</v>
      </c>
      <c r="AZ868" s="1" t="str">
        <f>IFERROR(VLOOKUP(San[[#This Row],[Reliability_SL1]],$AS$5:$AT$8,2,FALSE),"Error")</f>
        <v>Error</v>
      </c>
      <c r="BA868" s="1">
        <f>IFERROR(VLOOKUP(San[[#This Row],[EnvPro_SL1]],$AS$5:$AT$8,2,FALSE),"Error")</f>
        <v>2</v>
      </c>
    </row>
    <row r="869" spans="2:53">
      <c r="B869" s="133" t="s">
        <v>1180</v>
      </c>
      <c r="C869" s="171" t="s">
        <v>1649</v>
      </c>
      <c r="D869" s="171" t="s">
        <v>1609</v>
      </c>
      <c r="E869" s="171" t="s">
        <v>1122</v>
      </c>
      <c r="F869" s="172" t="s">
        <v>1633</v>
      </c>
      <c r="G869" s="173" t="s">
        <v>2007</v>
      </c>
      <c r="H869" s="50" t="s">
        <v>1786</v>
      </c>
      <c r="I869" s="50" t="s">
        <v>18</v>
      </c>
      <c r="J869" s="133" t="s">
        <v>1779</v>
      </c>
      <c r="K869" s="50" t="s">
        <v>1754</v>
      </c>
      <c r="L869" s="50" t="s">
        <v>1753</v>
      </c>
      <c r="M869" s="133" t="s">
        <v>1754</v>
      </c>
      <c r="N869" s="133" t="s">
        <v>1601</v>
      </c>
      <c r="O869" s="133" t="s">
        <v>1601</v>
      </c>
      <c r="P869" s="133" t="s">
        <v>1601</v>
      </c>
      <c r="Q869" s="133" t="s">
        <v>1755</v>
      </c>
      <c r="R869" s="142" t="s">
        <v>1601</v>
      </c>
      <c r="S869" s="174" t="s">
        <v>1777</v>
      </c>
      <c r="T869" s="175" t="s">
        <v>1754</v>
      </c>
      <c r="U869" s="133" t="s">
        <v>1756</v>
      </c>
      <c r="V869" s="133" t="s">
        <v>1754</v>
      </c>
      <c r="W869" s="133" t="str">
        <f>IF([Access_Indicator2]="Yes","No service",IF([Access_Indicator3]="Available", "Improved",IF([Access_Indicator4]="No", "Limited",IF(AND([Access_Indicator4]="yes", [Access_Indicator5]&lt;=[Access_Indicator6]),"Basic","Limited"))))</f>
        <v>Limited</v>
      </c>
      <c r="X869" s="133" t="str">
        <f>IF([Use_Indicator1]="", "Fill in data", IF([Use_Indicator1]="All", "Improved", IF([Use_Indicator1]="Some", "Basic", IF([Use_Indicator1]="No use", "No Service"))))</f>
        <v>Improved</v>
      </c>
      <c r="Y869" s="134" t="s">
        <v>1601</v>
      </c>
      <c r="Z869" s="134" t="str">
        <f>IF(S869="No data", "No Data", IF([Reliability_Indicator2]="Yes","No Service", IF(S869="Routine", "Improved", IF(S869="Unreliable", "Basic", IF(S869="No O&amp;M", "No service")))))</f>
        <v>No service</v>
      </c>
      <c r="AA869" s="133" t="str">
        <f>IF([EnvPro_Indicator1]="", "Fill in data", IF([EnvPro_Indicator1]="Significant pollution", "No service", IF(AND([EnvPro_Indicator1]="Not polluting groundwater &amp; not untreated in river", [EnvPro_Indicator2]="No"),"Basic", IF([EnvPro_Indicator2]="Yes", "Improved"))))</f>
        <v>Basic</v>
      </c>
      <c r="AB869" s="134" t="str">
        <f t="shared" si="13"/>
        <v>No Service</v>
      </c>
      <c r="AC869" s="134" t="str">
        <f>IF(OR(San[[#This Row],[Access_SL1]]="No data",San[[#This Row],[Use_SL1]]="No data",San[[#This Row],[Reliability_SL1]]="No data",San[[#This Row],[EnvPro_SL1]]="No data"),"Incomplete", "Complete")</f>
        <v>Complete</v>
      </c>
      <c r="AD869" s="176" t="s">
        <v>1601</v>
      </c>
      <c r="AE869" s="176" t="s">
        <v>1601</v>
      </c>
      <c r="AF869" s="136" t="s">
        <v>1601</v>
      </c>
      <c r="AG869" s="136">
        <v>128.78573450325501</v>
      </c>
      <c r="AH869" s="136" t="s">
        <v>1601</v>
      </c>
      <c r="AW869" s="1">
        <f>IFERROR(VLOOKUP(San[[#This Row],[Access_SL1]],$AS$5:$AT$8,2,FALSE),"Error")</f>
        <v>1</v>
      </c>
      <c r="AX869" s="1">
        <f>IFERROR(VLOOKUP(San[[#This Row],[Use_SL1]],$AS$5:$AT$8,2,FALSE),"Error")</f>
        <v>3</v>
      </c>
      <c r="AY869" s="1" t="str">
        <f>IFERROR(VLOOKUP(San[[#This Row],[Use_SL2]],$AS$5:$AT$8,2,FALSE),"Error")</f>
        <v>Error</v>
      </c>
      <c r="AZ869" s="1">
        <f>IFERROR(VLOOKUP(San[[#This Row],[Reliability_SL1]],$AS$5:$AT$8,2,FALSE),"Error")</f>
        <v>0</v>
      </c>
      <c r="BA869" s="1">
        <f>IFERROR(VLOOKUP(San[[#This Row],[EnvPro_SL1]],$AS$5:$AT$8,2,FALSE),"Error")</f>
        <v>2</v>
      </c>
    </row>
    <row r="870" spans="2:53">
      <c r="B870" s="133" t="s">
        <v>1181</v>
      </c>
      <c r="C870" s="171" t="s">
        <v>1649</v>
      </c>
      <c r="D870" s="171" t="s">
        <v>1609</v>
      </c>
      <c r="E870" s="171" t="s">
        <v>1122</v>
      </c>
      <c r="F870" s="172" t="s">
        <v>1633</v>
      </c>
      <c r="G870" s="173" t="s">
        <v>1997</v>
      </c>
      <c r="H870" s="50" t="s">
        <v>1783</v>
      </c>
      <c r="I870" s="50" t="s">
        <v>18</v>
      </c>
      <c r="J870" s="133" t="s">
        <v>1779</v>
      </c>
      <c r="K870" s="50" t="s">
        <v>1754</v>
      </c>
      <c r="L870" s="50" t="s">
        <v>1753</v>
      </c>
      <c r="M870" s="133" t="s">
        <v>1754</v>
      </c>
      <c r="N870" s="133" t="s">
        <v>1601</v>
      </c>
      <c r="O870" s="133" t="s">
        <v>1601</v>
      </c>
      <c r="P870" s="133" t="s">
        <v>1601</v>
      </c>
      <c r="Q870" s="133" t="s">
        <v>1755</v>
      </c>
      <c r="R870" s="142" t="s">
        <v>1601</v>
      </c>
      <c r="S870" s="174" t="s">
        <v>1601</v>
      </c>
      <c r="T870" s="175" t="s">
        <v>1601</v>
      </c>
      <c r="U870" s="133" t="s">
        <v>1756</v>
      </c>
      <c r="V870" s="133" t="s">
        <v>1754</v>
      </c>
      <c r="W870" s="133" t="str">
        <f>IF([Access_Indicator2]="Yes","No service",IF([Access_Indicator3]="Available", "Improved",IF([Access_Indicator4]="No", "Limited",IF(AND([Access_Indicator4]="yes", [Access_Indicator5]&lt;=[Access_Indicator6]),"Basic","Limited"))))</f>
        <v>Limited</v>
      </c>
      <c r="X870" s="133" t="str">
        <f>IF([Use_Indicator1]="", "Fill in data", IF([Use_Indicator1]="All", "Improved", IF([Use_Indicator1]="Some", "Basic", IF([Use_Indicator1]="No use", "No Service"))))</f>
        <v>Improved</v>
      </c>
      <c r="Y870" s="134" t="s">
        <v>1601</v>
      </c>
      <c r="Z870" s="134" t="str">
        <f>IF(S870="No data", "No Data", IF([Reliability_Indicator2]="Yes","No Service", IF(S870="Routine", "Improved", IF(S870="Unreliable", "Basic", IF(S870="No O&amp;M", "No service")))))</f>
        <v>No Data</v>
      </c>
      <c r="AA870" s="133" t="str">
        <f>IF([EnvPro_Indicator1]="", "Fill in data", IF([EnvPro_Indicator1]="Significant pollution", "No service", IF(AND([EnvPro_Indicator1]="Not polluting groundwater &amp; not untreated in river", [EnvPro_Indicator2]="No"),"Basic", IF([EnvPro_Indicator2]="Yes", "Improved"))))</f>
        <v>Basic</v>
      </c>
      <c r="AB870" s="134" t="str">
        <f t="shared" si="13"/>
        <v>Limited</v>
      </c>
      <c r="AC870" s="134" t="str">
        <f>IF(OR(San[[#This Row],[Access_SL1]]="No data",San[[#This Row],[Use_SL1]]="No data",San[[#This Row],[Reliability_SL1]]="No data",San[[#This Row],[EnvPro_SL1]]="No data"),"Incomplete", "Complete")</f>
        <v>Incomplete</v>
      </c>
      <c r="AD870" s="176" t="s">
        <v>1601</v>
      </c>
      <c r="AE870" s="176" t="s">
        <v>1601</v>
      </c>
      <c r="AF870" s="136" t="s">
        <v>1601</v>
      </c>
      <c r="AG870" s="136">
        <v>0</v>
      </c>
      <c r="AH870" s="136" t="s">
        <v>1601</v>
      </c>
      <c r="AW870" s="1">
        <f>IFERROR(VLOOKUP(San[[#This Row],[Access_SL1]],$AS$5:$AT$8,2,FALSE),"Error")</f>
        <v>1</v>
      </c>
      <c r="AX870" s="1">
        <f>IFERROR(VLOOKUP(San[[#This Row],[Use_SL1]],$AS$5:$AT$8,2,FALSE),"Error")</f>
        <v>3</v>
      </c>
      <c r="AY870" s="1" t="str">
        <f>IFERROR(VLOOKUP(San[[#This Row],[Use_SL2]],$AS$5:$AT$8,2,FALSE),"Error")</f>
        <v>Error</v>
      </c>
      <c r="AZ870" s="1" t="str">
        <f>IFERROR(VLOOKUP(San[[#This Row],[Reliability_SL1]],$AS$5:$AT$8,2,FALSE),"Error")</f>
        <v>Error</v>
      </c>
      <c r="BA870" s="1">
        <f>IFERROR(VLOOKUP(San[[#This Row],[EnvPro_SL1]],$AS$5:$AT$8,2,FALSE),"Error")</f>
        <v>2</v>
      </c>
    </row>
    <row r="871" spans="2:53">
      <c r="B871" s="133" t="s">
        <v>1182</v>
      </c>
      <c r="C871" s="171" t="s">
        <v>1649</v>
      </c>
      <c r="D871" s="171" t="s">
        <v>1609</v>
      </c>
      <c r="E871" s="171" t="s">
        <v>1122</v>
      </c>
      <c r="F871" s="172" t="s">
        <v>1633</v>
      </c>
      <c r="G871" s="173" t="s">
        <v>2004</v>
      </c>
      <c r="H871" s="50" t="s">
        <v>1783</v>
      </c>
      <c r="I871" s="50" t="s">
        <v>18</v>
      </c>
      <c r="J871" s="133" t="s">
        <v>1818</v>
      </c>
      <c r="K871" s="50" t="s">
        <v>1754</v>
      </c>
      <c r="L871" s="50" t="s">
        <v>1753</v>
      </c>
      <c r="M871" s="133" t="s">
        <v>1752</v>
      </c>
      <c r="N871" s="133" t="s">
        <v>1601</v>
      </c>
      <c r="O871" s="133" t="s">
        <v>1601</v>
      </c>
      <c r="P871" s="133" t="s">
        <v>1601</v>
      </c>
      <c r="Q871" s="133" t="s">
        <v>1755</v>
      </c>
      <c r="R871" s="142" t="s">
        <v>1601</v>
      </c>
      <c r="S871" s="174" t="s">
        <v>1601</v>
      </c>
      <c r="T871" s="175" t="s">
        <v>1754</v>
      </c>
      <c r="U871" s="133" t="s">
        <v>1756</v>
      </c>
      <c r="V871" s="133" t="s">
        <v>1754</v>
      </c>
      <c r="W871" s="133" t="str">
        <f>IF([Access_Indicator2]="Yes","No service",IF([Access_Indicator3]="Available", "Improved",IF([Access_Indicator4]="No", "Limited",IF(AND([Access_Indicator4]="yes", [Access_Indicator5]&lt;=[Access_Indicator6]),"Basic","Limited"))))</f>
        <v>Basic</v>
      </c>
      <c r="X871" s="133" t="str">
        <f>IF([Use_Indicator1]="", "Fill in data", IF([Use_Indicator1]="All", "Improved", IF([Use_Indicator1]="Some", "Basic", IF([Use_Indicator1]="No use", "No Service"))))</f>
        <v>Improved</v>
      </c>
      <c r="Y871" s="134" t="s">
        <v>1601</v>
      </c>
      <c r="Z871" s="134" t="str">
        <f>IF(S871="No data", "No Data", IF([Reliability_Indicator2]="Yes","No Service", IF(S871="Routine", "Improved", IF(S871="Unreliable", "Basic", IF(S871="No O&amp;M", "No service")))))</f>
        <v>No Data</v>
      </c>
      <c r="AA871" s="133" t="str">
        <f>IF([EnvPro_Indicator1]="", "Fill in data", IF([EnvPro_Indicator1]="Significant pollution", "No service", IF(AND([EnvPro_Indicator1]="Not polluting groundwater &amp; not untreated in river", [EnvPro_Indicator2]="No"),"Basic", IF([EnvPro_Indicator2]="Yes", "Improved"))))</f>
        <v>Basic</v>
      </c>
      <c r="AB871" s="134" t="str">
        <f t="shared" si="13"/>
        <v>Basic</v>
      </c>
      <c r="AC871" s="134" t="str">
        <f>IF(OR(San[[#This Row],[Access_SL1]]="No data",San[[#This Row],[Use_SL1]]="No data",San[[#This Row],[Reliability_SL1]]="No data",San[[#This Row],[EnvPro_SL1]]="No data"),"Incomplete", "Complete")</f>
        <v>Incomplete</v>
      </c>
      <c r="AD871" s="176" t="s">
        <v>1601</v>
      </c>
      <c r="AE871" s="176" t="s">
        <v>1601</v>
      </c>
      <c r="AF871" s="136" t="s">
        <v>1601</v>
      </c>
      <c r="AG871" s="136">
        <v>369.18577224266448</v>
      </c>
      <c r="AH871" s="136" t="s">
        <v>1601</v>
      </c>
      <c r="AW871" s="1">
        <f>IFERROR(VLOOKUP(San[[#This Row],[Access_SL1]],$AS$5:$AT$8,2,FALSE),"Error")</f>
        <v>2</v>
      </c>
      <c r="AX871" s="1">
        <f>IFERROR(VLOOKUP(San[[#This Row],[Use_SL1]],$AS$5:$AT$8,2,FALSE),"Error")</f>
        <v>3</v>
      </c>
      <c r="AY871" s="1" t="str">
        <f>IFERROR(VLOOKUP(San[[#This Row],[Use_SL2]],$AS$5:$AT$8,2,FALSE),"Error")</f>
        <v>Error</v>
      </c>
      <c r="AZ871" s="1" t="str">
        <f>IFERROR(VLOOKUP(San[[#This Row],[Reliability_SL1]],$AS$5:$AT$8,2,FALSE),"Error")</f>
        <v>Error</v>
      </c>
      <c r="BA871" s="1">
        <f>IFERROR(VLOOKUP(San[[#This Row],[EnvPro_SL1]],$AS$5:$AT$8,2,FALSE),"Error")</f>
        <v>2</v>
      </c>
    </row>
    <row r="872" spans="2:53">
      <c r="B872" s="133" t="s">
        <v>1183</v>
      </c>
      <c r="C872" s="171" t="s">
        <v>1649</v>
      </c>
      <c r="D872" s="171" t="s">
        <v>1609</v>
      </c>
      <c r="E872" s="171" t="s">
        <v>1122</v>
      </c>
      <c r="F872" s="172" t="s">
        <v>1633</v>
      </c>
      <c r="G872" s="173" t="s">
        <v>2003</v>
      </c>
      <c r="H872" s="50" t="s">
        <v>1786</v>
      </c>
      <c r="I872" s="50" t="s">
        <v>18</v>
      </c>
      <c r="J872" s="133" t="s">
        <v>1779</v>
      </c>
      <c r="K872" s="50" t="s">
        <v>1754</v>
      </c>
      <c r="L872" s="50" t="s">
        <v>1753</v>
      </c>
      <c r="M872" s="133" t="s">
        <v>1754</v>
      </c>
      <c r="N872" s="133" t="s">
        <v>1601</v>
      </c>
      <c r="O872" s="133" t="s">
        <v>1601</v>
      </c>
      <c r="P872" s="133" t="s">
        <v>1601</v>
      </c>
      <c r="Q872" s="133" t="s">
        <v>1755</v>
      </c>
      <c r="R872" s="142" t="s">
        <v>1601</v>
      </c>
      <c r="S872" s="174" t="s">
        <v>1777</v>
      </c>
      <c r="T872" s="175" t="s">
        <v>1754</v>
      </c>
      <c r="U872" s="133" t="s">
        <v>1756</v>
      </c>
      <c r="V872" s="133" t="s">
        <v>1754</v>
      </c>
      <c r="W872" s="133" t="str">
        <f>IF([Access_Indicator2]="Yes","No service",IF([Access_Indicator3]="Available", "Improved",IF([Access_Indicator4]="No", "Limited",IF(AND([Access_Indicator4]="yes", [Access_Indicator5]&lt;=[Access_Indicator6]),"Basic","Limited"))))</f>
        <v>Limited</v>
      </c>
      <c r="X872" s="133" t="str">
        <f>IF([Use_Indicator1]="", "Fill in data", IF([Use_Indicator1]="All", "Improved", IF([Use_Indicator1]="Some", "Basic", IF([Use_Indicator1]="No use", "No Service"))))</f>
        <v>Improved</v>
      </c>
      <c r="Y872" s="134" t="s">
        <v>1601</v>
      </c>
      <c r="Z872" s="134" t="str">
        <f>IF(S872="No data", "No Data", IF([Reliability_Indicator2]="Yes","No Service", IF(S872="Routine", "Improved", IF(S872="Unreliable", "Basic", IF(S872="No O&amp;M", "No service")))))</f>
        <v>No service</v>
      </c>
      <c r="AA872" s="133" t="str">
        <f>IF([EnvPro_Indicator1]="", "Fill in data", IF([EnvPro_Indicator1]="Significant pollution", "No service", IF(AND([EnvPro_Indicator1]="Not polluting groundwater &amp; not untreated in river", [EnvPro_Indicator2]="No"),"Basic", IF([EnvPro_Indicator2]="Yes", "Improved"))))</f>
        <v>Basic</v>
      </c>
      <c r="AB872" s="134" t="str">
        <f t="shared" si="13"/>
        <v>No Service</v>
      </c>
      <c r="AC872" s="134" t="str">
        <f>IF(OR(San[[#This Row],[Access_SL1]]="No data",San[[#This Row],[Use_SL1]]="No data",San[[#This Row],[Reliability_SL1]]="No data",San[[#This Row],[EnvPro_SL1]]="No data"),"Incomplete", "Complete")</f>
        <v>Complete</v>
      </c>
      <c r="AD872" s="176" t="s">
        <v>1601</v>
      </c>
      <c r="AE872" s="176" t="s">
        <v>1601</v>
      </c>
      <c r="AF872" s="136" t="s">
        <v>1601</v>
      </c>
      <c r="AG872" s="136">
        <v>58.26021322766298</v>
      </c>
      <c r="AH872" s="136" t="s">
        <v>1601</v>
      </c>
      <c r="AW872" s="1">
        <f>IFERROR(VLOOKUP(San[[#This Row],[Access_SL1]],$AS$5:$AT$8,2,FALSE),"Error")</f>
        <v>1</v>
      </c>
      <c r="AX872" s="1">
        <f>IFERROR(VLOOKUP(San[[#This Row],[Use_SL1]],$AS$5:$AT$8,2,FALSE),"Error")</f>
        <v>3</v>
      </c>
      <c r="AY872" s="1" t="str">
        <f>IFERROR(VLOOKUP(San[[#This Row],[Use_SL2]],$AS$5:$AT$8,2,FALSE),"Error")</f>
        <v>Error</v>
      </c>
      <c r="AZ872" s="1">
        <f>IFERROR(VLOOKUP(San[[#This Row],[Reliability_SL1]],$AS$5:$AT$8,2,FALSE),"Error")</f>
        <v>0</v>
      </c>
      <c r="BA872" s="1">
        <f>IFERROR(VLOOKUP(San[[#This Row],[EnvPro_SL1]],$AS$5:$AT$8,2,FALSE),"Error")</f>
        <v>2</v>
      </c>
    </row>
    <row r="873" spans="2:53">
      <c r="B873" s="133" t="s">
        <v>1184</v>
      </c>
      <c r="C873" s="171" t="s">
        <v>1649</v>
      </c>
      <c r="D873" s="171" t="s">
        <v>1609</v>
      </c>
      <c r="E873" s="171" t="s">
        <v>1122</v>
      </c>
      <c r="F873" s="172" t="s">
        <v>1633</v>
      </c>
      <c r="G873" s="173" t="s">
        <v>1985</v>
      </c>
      <c r="H873" s="50" t="s">
        <v>1786</v>
      </c>
      <c r="I873" s="50" t="s">
        <v>18</v>
      </c>
      <c r="J873" s="133" t="s">
        <v>1779</v>
      </c>
      <c r="K873" s="50" t="s">
        <v>1754</v>
      </c>
      <c r="L873" s="50" t="s">
        <v>1753</v>
      </c>
      <c r="M873" s="133" t="s">
        <v>1754</v>
      </c>
      <c r="N873" s="133" t="s">
        <v>1601</v>
      </c>
      <c r="O873" s="133" t="s">
        <v>1601</v>
      </c>
      <c r="P873" s="133" t="s">
        <v>1601</v>
      </c>
      <c r="Q873" s="133" t="s">
        <v>1755</v>
      </c>
      <c r="R873" s="142" t="s">
        <v>1601</v>
      </c>
      <c r="S873" s="174" t="s">
        <v>1601</v>
      </c>
      <c r="T873" s="175" t="s">
        <v>1601</v>
      </c>
      <c r="U873" s="133" t="s">
        <v>1756</v>
      </c>
      <c r="V873" s="133" t="s">
        <v>1754</v>
      </c>
      <c r="W873" s="133" t="str">
        <f>IF([Access_Indicator2]="Yes","No service",IF([Access_Indicator3]="Available", "Improved",IF([Access_Indicator4]="No", "Limited",IF(AND([Access_Indicator4]="yes", [Access_Indicator5]&lt;=[Access_Indicator6]),"Basic","Limited"))))</f>
        <v>Limited</v>
      </c>
      <c r="X873" s="133" t="str">
        <f>IF([Use_Indicator1]="", "Fill in data", IF([Use_Indicator1]="All", "Improved", IF([Use_Indicator1]="Some", "Basic", IF([Use_Indicator1]="No use", "No Service"))))</f>
        <v>Improved</v>
      </c>
      <c r="Y873" s="134" t="s">
        <v>1601</v>
      </c>
      <c r="Z873" s="134" t="str">
        <f>IF(S873="No data", "No Data", IF([Reliability_Indicator2]="Yes","No Service", IF(S873="Routine", "Improved", IF(S873="Unreliable", "Basic", IF(S873="No O&amp;M", "No service")))))</f>
        <v>No Data</v>
      </c>
      <c r="AA873" s="133" t="str">
        <f>IF([EnvPro_Indicator1]="", "Fill in data", IF([EnvPro_Indicator1]="Significant pollution", "No service", IF(AND([EnvPro_Indicator1]="Not polluting groundwater &amp; not untreated in river", [EnvPro_Indicator2]="No"),"Basic", IF([EnvPro_Indicator2]="Yes", "Improved"))))</f>
        <v>Basic</v>
      </c>
      <c r="AB873" s="134" t="str">
        <f t="shared" si="13"/>
        <v>Limited</v>
      </c>
      <c r="AC873" s="134" t="str">
        <f>IF(OR(San[[#This Row],[Access_SL1]]="No data",San[[#This Row],[Use_SL1]]="No data",San[[#This Row],[Reliability_SL1]]="No data",San[[#This Row],[EnvPro_SL1]]="No data"),"Incomplete", "Complete")</f>
        <v>Incomplete</v>
      </c>
      <c r="AD873" s="176" t="s">
        <v>1601</v>
      </c>
      <c r="AE873" s="176" t="s">
        <v>1601</v>
      </c>
      <c r="AF873" s="136" t="s">
        <v>1601</v>
      </c>
      <c r="AG873" s="136">
        <v>0</v>
      </c>
      <c r="AH873" s="136" t="s">
        <v>1601</v>
      </c>
      <c r="AW873" s="1">
        <f>IFERROR(VLOOKUP(San[[#This Row],[Access_SL1]],$AS$5:$AT$8,2,FALSE),"Error")</f>
        <v>1</v>
      </c>
      <c r="AX873" s="1">
        <f>IFERROR(VLOOKUP(San[[#This Row],[Use_SL1]],$AS$5:$AT$8,2,FALSE),"Error")</f>
        <v>3</v>
      </c>
      <c r="AY873" s="1" t="str">
        <f>IFERROR(VLOOKUP(San[[#This Row],[Use_SL2]],$AS$5:$AT$8,2,FALSE),"Error")</f>
        <v>Error</v>
      </c>
      <c r="AZ873" s="1" t="str">
        <f>IFERROR(VLOOKUP(San[[#This Row],[Reliability_SL1]],$AS$5:$AT$8,2,FALSE),"Error")</f>
        <v>Error</v>
      </c>
      <c r="BA873" s="1">
        <f>IFERROR(VLOOKUP(San[[#This Row],[EnvPro_SL1]],$AS$5:$AT$8,2,FALSE),"Error")</f>
        <v>2</v>
      </c>
    </row>
    <row r="874" spans="2:53">
      <c r="B874" s="133" t="s">
        <v>1185</v>
      </c>
      <c r="C874" s="171" t="s">
        <v>1649</v>
      </c>
      <c r="D874" s="171" t="s">
        <v>1609</v>
      </c>
      <c r="E874" s="171" t="s">
        <v>1122</v>
      </c>
      <c r="F874" s="172" t="s">
        <v>1633</v>
      </c>
      <c r="G874" s="173" t="s">
        <v>1984</v>
      </c>
      <c r="H874" s="50" t="s">
        <v>1783</v>
      </c>
      <c r="I874" s="50" t="s">
        <v>18</v>
      </c>
      <c r="J874" s="133" t="s">
        <v>1773</v>
      </c>
      <c r="K874" s="50" t="s">
        <v>1754</v>
      </c>
      <c r="L874" s="50" t="s">
        <v>1753</v>
      </c>
      <c r="M874" s="133" t="s">
        <v>1754</v>
      </c>
      <c r="N874" s="133" t="s">
        <v>1601</v>
      </c>
      <c r="O874" s="133" t="s">
        <v>1601</v>
      </c>
      <c r="P874" s="133" t="s">
        <v>1601</v>
      </c>
      <c r="Q874" s="133" t="s">
        <v>1755</v>
      </c>
      <c r="R874" s="142" t="s">
        <v>1601</v>
      </c>
      <c r="S874" s="174" t="s">
        <v>1601</v>
      </c>
      <c r="T874" s="175" t="s">
        <v>1601</v>
      </c>
      <c r="U874" s="133" t="s">
        <v>1756</v>
      </c>
      <c r="V874" s="133" t="s">
        <v>1754</v>
      </c>
      <c r="W874" s="133" t="str">
        <f>IF([Access_Indicator2]="Yes","No service",IF([Access_Indicator3]="Available", "Improved",IF([Access_Indicator4]="No", "Limited",IF(AND([Access_Indicator4]="yes", [Access_Indicator5]&lt;=[Access_Indicator6]),"Basic","Limited"))))</f>
        <v>Limited</v>
      </c>
      <c r="X874" s="133" t="str">
        <f>IF([Use_Indicator1]="", "Fill in data", IF([Use_Indicator1]="All", "Improved", IF([Use_Indicator1]="Some", "Basic", IF([Use_Indicator1]="No use", "No Service"))))</f>
        <v>Improved</v>
      </c>
      <c r="Y874" s="134" t="s">
        <v>1601</v>
      </c>
      <c r="Z874" s="134" t="str">
        <f>IF(S874="No data", "No Data", IF([Reliability_Indicator2]="Yes","No Service", IF(S874="Routine", "Improved", IF(S874="Unreliable", "Basic", IF(S874="No O&amp;M", "No service")))))</f>
        <v>No Data</v>
      </c>
      <c r="AA874" s="133" t="str">
        <f>IF([EnvPro_Indicator1]="", "Fill in data", IF([EnvPro_Indicator1]="Significant pollution", "No service", IF(AND([EnvPro_Indicator1]="Not polluting groundwater &amp; not untreated in river", [EnvPro_Indicator2]="No"),"Basic", IF([EnvPro_Indicator2]="Yes", "Improved"))))</f>
        <v>Basic</v>
      </c>
      <c r="AB874" s="134" t="str">
        <f t="shared" si="13"/>
        <v>Limited</v>
      </c>
      <c r="AC874" s="134" t="str">
        <f>IF(OR(San[[#This Row],[Access_SL1]]="No data",San[[#This Row],[Use_SL1]]="No data",San[[#This Row],[Reliability_SL1]]="No data",San[[#This Row],[EnvPro_SL1]]="No data"),"Incomplete", "Complete")</f>
        <v>Incomplete</v>
      </c>
      <c r="AD874" s="176" t="s">
        <v>1601</v>
      </c>
      <c r="AE874" s="176" t="s">
        <v>1601</v>
      </c>
      <c r="AF874" s="136" t="s">
        <v>1601</v>
      </c>
      <c r="AG874" s="136">
        <v>58.873478630059438</v>
      </c>
      <c r="AH874" s="136" t="s">
        <v>1601</v>
      </c>
      <c r="AW874" s="1">
        <f>IFERROR(VLOOKUP(San[[#This Row],[Access_SL1]],$AS$5:$AT$8,2,FALSE),"Error")</f>
        <v>1</v>
      </c>
      <c r="AX874" s="1">
        <f>IFERROR(VLOOKUP(San[[#This Row],[Use_SL1]],$AS$5:$AT$8,2,FALSE),"Error")</f>
        <v>3</v>
      </c>
      <c r="AY874" s="1" t="str">
        <f>IFERROR(VLOOKUP(San[[#This Row],[Use_SL2]],$AS$5:$AT$8,2,FALSE),"Error")</f>
        <v>Error</v>
      </c>
      <c r="AZ874" s="1" t="str">
        <f>IFERROR(VLOOKUP(San[[#This Row],[Reliability_SL1]],$AS$5:$AT$8,2,FALSE),"Error")</f>
        <v>Error</v>
      </c>
      <c r="BA874" s="1">
        <f>IFERROR(VLOOKUP(San[[#This Row],[EnvPro_SL1]],$AS$5:$AT$8,2,FALSE),"Error")</f>
        <v>2</v>
      </c>
    </row>
    <row r="875" spans="2:53">
      <c r="B875" s="133" t="s">
        <v>1186</v>
      </c>
      <c r="C875" s="171" t="s">
        <v>1649</v>
      </c>
      <c r="D875" s="171" t="s">
        <v>1609</v>
      </c>
      <c r="E875" s="171" t="s">
        <v>1122</v>
      </c>
      <c r="F875" s="172" t="s">
        <v>1633</v>
      </c>
      <c r="G875" s="173" t="s">
        <v>1983</v>
      </c>
      <c r="H875" s="50" t="s">
        <v>1786</v>
      </c>
      <c r="I875" s="50" t="s">
        <v>18</v>
      </c>
      <c r="J875" s="133" t="s">
        <v>1773</v>
      </c>
      <c r="K875" s="50" t="s">
        <v>1754</v>
      </c>
      <c r="L875" s="50" t="s">
        <v>1753</v>
      </c>
      <c r="M875" s="133" t="s">
        <v>1754</v>
      </c>
      <c r="N875" s="133" t="s">
        <v>1601</v>
      </c>
      <c r="O875" s="133" t="s">
        <v>1601</v>
      </c>
      <c r="P875" s="133" t="s">
        <v>1601</v>
      </c>
      <c r="Q875" s="133" t="s">
        <v>1755</v>
      </c>
      <c r="R875" s="142" t="s">
        <v>1601</v>
      </c>
      <c r="S875" s="174" t="s">
        <v>1601</v>
      </c>
      <c r="T875" s="175" t="s">
        <v>1601</v>
      </c>
      <c r="U875" s="133" t="s">
        <v>1756</v>
      </c>
      <c r="V875" s="133" t="s">
        <v>1754</v>
      </c>
      <c r="W875" s="133" t="str">
        <f>IF([Access_Indicator2]="Yes","No service",IF([Access_Indicator3]="Available", "Improved",IF([Access_Indicator4]="No", "Limited",IF(AND([Access_Indicator4]="yes", [Access_Indicator5]&lt;=[Access_Indicator6]),"Basic","Limited"))))</f>
        <v>Limited</v>
      </c>
      <c r="X875" s="133" t="str">
        <f>IF([Use_Indicator1]="", "Fill in data", IF([Use_Indicator1]="All", "Improved", IF([Use_Indicator1]="Some", "Basic", IF([Use_Indicator1]="No use", "No Service"))))</f>
        <v>Improved</v>
      </c>
      <c r="Y875" s="134" t="s">
        <v>1601</v>
      </c>
      <c r="Z875" s="134" t="str">
        <f>IF(S875="No data", "No Data", IF([Reliability_Indicator2]="Yes","No Service", IF(S875="Routine", "Improved", IF(S875="Unreliable", "Basic", IF(S875="No O&amp;M", "No service")))))</f>
        <v>No Data</v>
      </c>
      <c r="AA875" s="133" t="str">
        <f>IF([EnvPro_Indicator1]="", "Fill in data", IF([EnvPro_Indicator1]="Significant pollution", "No service", IF(AND([EnvPro_Indicator1]="Not polluting groundwater &amp; not untreated in river", [EnvPro_Indicator2]="No"),"Basic", IF([EnvPro_Indicator2]="Yes", "Improved"))))</f>
        <v>Basic</v>
      </c>
      <c r="AB875" s="134" t="str">
        <f t="shared" si="13"/>
        <v>Limited</v>
      </c>
      <c r="AC875" s="134" t="str">
        <f>IF(OR(San[[#This Row],[Access_SL1]]="No data",San[[#This Row],[Use_SL1]]="No data",San[[#This Row],[Reliability_SL1]]="No data",San[[#This Row],[EnvPro_SL1]]="No data"),"Incomplete", "Complete")</f>
        <v>Incomplete</v>
      </c>
      <c r="AD875" s="176" t="s">
        <v>1601</v>
      </c>
      <c r="AE875" s="176" t="s">
        <v>1601</v>
      </c>
      <c r="AF875" s="136" t="s">
        <v>1601</v>
      </c>
      <c r="AG875" s="136">
        <v>0</v>
      </c>
      <c r="AH875" s="136" t="s">
        <v>1601</v>
      </c>
      <c r="AW875" s="1">
        <f>IFERROR(VLOOKUP(San[[#This Row],[Access_SL1]],$AS$5:$AT$8,2,FALSE),"Error")</f>
        <v>1</v>
      </c>
      <c r="AX875" s="1">
        <f>IFERROR(VLOOKUP(San[[#This Row],[Use_SL1]],$AS$5:$AT$8,2,FALSE),"Error")</f>
        <v>3</v>
      </c>
      <c r="AY875" s="1" t="str">
        <f>IFERROR(VLOOKUP(San[[#This Row],[Use_SL2]],$AS$5:$AT$8,2,FALSE),"Error")</f>
        <v>Error</v>
      </c>
      <c r="AZ875" s="1" t="str">
        <f>IFERROR(VLOOKUP(San[[#This Row],[Reliability_SL1]],$AS$5:$AT$8,2,FALSE),"Error")</f>
        <v>Error</v>
      </c>
      <c r="BA875" s="1">
        <f>IFERROR(VLOOKUP(San[[#This Row],[EnvPro_SL1]],$AS$5:$AT$8,2,FALSE),"Error")</f>
        <v>2</v>
      </c>
    </row>
    <row r="876" spans="2:53">
      <c r="B876" s="133" t="s">
        <v>1187</v>
      </c>
      <c r="C876" s="171" t="s">
        <v>1649</v>
      </c>
      <c r="D876" s="171" t="s">
        <v>1609</v>
      </c>
      <c r="E876" s="171" t="s">
        <v>1122</v>
      </c>
      <c r="F876" s="172" t="s">
        <v>1633</v>
      </c>
      <c r="G876" s="173" t="s">
        <v>1998</v>
      </c>
      <c r="H876" s="50" t="s">
        <v>1786</v>
      </c>
      <c r="I876" s="50" t="s">
        <v>18</v>
      </c>
      <c r="J876" s="133" t="s">
        <v>1773</v>
      </c>
      <c r="K876" s="50" t="s">
        <v>1754</v>
      </c>
      <c r="L876" s="50" t="s">
        <v>1753</v>
      </c>
      <c r="M876" s="133" t="s">
        <v>1754</v>
      </c>
      <c r="N876" s="133" t="s">
        <v>1601</v>
      </c>
      <c r="O876" s="133" t="s">
        <v>1601</v>
      </c>
      <c r="P876" s="133" t="s">
        <v>1601</v>
      </c>
      <c r="Q876" s="133" t="s">
        <v>1755</v>
      </c>
      <c r="R876" s="142" t="s">
        <v>1601</v>
      </c>
      <c r="S876" s="174" t="s">
        <v>1601</v>
      </c>
      <c r="T876" s="175" t="s">
        <v>1601</v>
      </c>
      <c r="U876" s="133" t="s">
        <v>1756</v>
      </c>
      <c r="V876" s="133" t="s">
        <v>1754</v>
      </c>
      <c r="W876" s="133" t="str">
        <f>IF([Access_Indicator2]="Yes","No service",IF([Access_Indicator3]="Available", "Improved",IF([Access_Indicator4]="No", "Limited",IF(AND([Access_Indicator4]="yes", [Access_Indicator5]&lt;=[Access_Indicator6]),"Basic","Limited"))))</f>
        <v>Limited</v>
      </c>
      <c r="X876" s="133" t="str">
        <f>IF([Use_Indicator1]="", "Fill in data", IF([Use_Indicator1]="All", "Improved", IF([Use_Indicator1]="Some", "Basic", IF([Use_Indicator1]="No use", "No Service"))))</f>
        <v>Improved</v>
      </c>
      <c r="Y876" s="134" t="s">
        <v>1601</v>
      </c>
      <c r="Z876" s="134" t="str">
        <f>IF(S876="No data", "No Data", IF([Reliability_Indicator2]="Yes","No Service", IF(S876="Routine", "Improved", IF(S876="Unreliable", "Basic", IF(S876="No O&amp;M", "No service")))))</f>
        <v>No Data</v>
      </c>
      <c r="AA876" s="133" t="str">
        <f>IF([EnvPro_Indicator1]="", "Fill in data", IF([EnvPro_Indicator1]="Significant pollution", "No service", IF(AND([EnvPro_Indicator1]="Not polluting groundwater &amp; not untreated in river", [EnvPro_Indicator2]="No"),"Basic", IF([EnvPro_Indicator2]="Yes", "Improved"))))</f>
        <v>Basic</v>
      </c>
      <c r="AB876" s="134" t="str">
        <f t="shared" si="13"/>
        <v>Limited</v>
      </c>
      <c r="AC876" s="134" t="str">
        <f>IF(OR(San[[#This Row],[Access_SL1]]="No data",San[[#This Row],[Use_SL1]]="No data",San[[#This Row],[Reliability_SL1]]="No data",San[[#This Row],[EnvPro_SL1]]="No data"),"Incomplete", "Complete")</f>
        <v>Incomplete</v>
      </c>
      <c r="AD876" s="176" t="s">
        <v>1601</v>
      </c>
      <c r="AE876" s="176" t="s">
        <v>1601</v>
      </c>
      <c r="AF876" s="136" t="s">
        <v>1601</v>
      </c>
      <c r="AG876" s="136">
        <v>104.86838380979339</v>
      </c>
      <c r="AH876" s="136" t="s">
        <v>1601</v>
      </c>
      <c r="AW876" s="1">
        <f>IFERROR(VLOOKUP(San[[#This Row],[Access_SL1]],$AS$5:$AT$8,2,FALSE),"Error")</f>
        <v>1</v>
      </c>
      <c r="AX876" s="1">
        <f>IFERROR(VLOOKUP(San[[#This Row],[Use_SL1]],$AS$5:$AT$8,2,FALSE),"Error")</f>
        <v>3</v>
      </c>
      <c r="AY876" s="1" t="str">
        <f>IFERROR(VLOOKUP(San[[#This Row],[Use_SL2]],$AS$5:$AT$8,2,FALSE),"Error")</f>
        <v>Error</v>
      </c>
      <c r="AZ876" s="1" t="str">
        <f>IFERROR(VLOOKUP(San[[#This Row],[Reliability_SL1]],$AS$5:$AT$8,2,FALSE),"Error")</f>
        <v>Error</v>
      </c>
      <c r="BA876" s="1">
        <f>IFERROR(VLOOKUP(San[[#This Row],[EnvPro_SL1]],$AS$5:$AT$8,2,FALSE),"Error")</f>
        <v>2</v>
      </c>
    </row>
    <row r="877" spans="2:53">
      <c r="B877" s="133" t="s">
        <v>1188</v>
      </c>
      <c r="C877" s="171" t="s">
        <v>1649</v>
      </c>
      <c r="D877" s="171" t="s">
        <v>1609</v>
      </c>
      <c r="E877" s="171" t="s">
        <v>1122</v>
      </c>
      <c r="F877" s="172" t="s">
        <v>1633</v>
      </c>
      <c r="G877" s="173" t="s">
        <v>1970</v>
      </c>
      <c r="H877" s="50" t="s">
        <v>1786</v>
      </c>
      <c r="I877" s="50" t="s">
        <v>18</v>
      </c>
      <c r="J877" s="133" t="s">
        <v>1779</v>
      </c>
      <c r="K877" s="50" t="s">
        <v>1754</v>
      </c>
      <c r="L877" s="50" t="s">
        <v>1753</v>
      </c>
      <c r="M877" s="133" t="s">
        <v>1754</v>
      </c>
      <c r="N877" s="133" t="s">
        <v>1601</v>
      </c>
      <c r="O877" s="133" t="s">
        <v>1601</v>
      </c>
      <c r="P877" s="133" t="s">
        <v>1601</v>
      </c>
      <c r="Q877" s="133" t="s">
        <v>1755</v>
      </c>
      <c r="R877" s="142" t="s">
        <v>1601</v>
      </c>
      <c r="S877" s="174" t="s">
        <v>1601</v>
      </c>
      <c r="T877" s="175" t="s">
        <v>1754</v>
      </c>
      <c r="U877" s="133" t="s">
        <v>1756</v>
      </c>
      <c r="V877" s="133" t="s">
        <v>1754</v>
      </c>
      <c r="W877" s="133" t="str">
        <f>IF([Access_Indicator2]="Yes","No service",IF([Access_Indicator3]="Available", "Improved",IF([Access_Indicator4]="No", "Limited",IF(AND([Access_Indicator4]="yes", [Access_Indicator5]&lt;=[Access_Indicator6]),"Basic","Limited"))))</f>
        <v>Limited</v>
      </c>
      <c r="X877" s="133" t="str">
        <f>IF([Use_Indicator1]="", "Fill in data", IF([Use_Indicator1]="All", "Improved", IF([Use_Indicator1]="Some", "Basic", IF([Use_Indicator1]="No use", "No Service"))))</f>
        <v>Improved</v>
      </c>
      <c r="Y877" s="134" t="s">
        <v>1601</v>
      </c>
      <c r="Z877" s="134" t="str">
        <f>IF(S877="No data", "No Data", IF([Reliability_Indicator2]="Yes","No Service", IF(S877="Routine", "Improved", IF(S877="Unreliable", "Basic", IF(S877="No O&amp;M", "No service")))))</f>
        <v>No Data</v>
      </c>
      <c r="AA877" s="133" t="str">
        <f>IF([EnvPro_Indicator1]="", "Fill in data", IF([EnvPro_Indicator1]="Significant pollution", "No service", IF(AND([EnvPro_Indicator1]="Not polluting groundwater &amp; not untreated in river", [EnvPro_Indicator2]="No"),"Basic", IF([EnvPro_Indicator2]="Yes", "Improved"))))</f>
        <v>Basic</v>
      </c>
      <c r="AB877" s="134" t="str">
        <f t="shared" si="13"/>
        <v>Limited</v>
      </c>
      <c r="AC877" s="134" t="str">
        <f>IF(OR(San[[#This Row],[Access_SL1]]="No data",San[[#This Row],[Use_SL1]]="No data",San[[#This Row],[Reliability_SL1]]="No data",San[[#This Row],[EnvPro_SL1]]="No data"),"Incomplete", "Complete")</f>
        <v>Incomplete</v>
      </c>
      <c r="AD877" s="176" t="s">
        <v>1601</v>
      </c>
      <c r="AE877" s="176" t="s">
        <v>1601</v>
      </c>
      <c r="AF877" s="136" t="s">
        <v>1601</v>
      </c>
      <c r="AG877" s="136">
        <v>36.795924143787147</v>
      </c>
      <c r="AH877" s="136" t="s">
        <v>1601</v>
      </c>
      <c r="AW877" s="1">
        <f>IFERROR(VLOOKUP(San[[#This Row],[Access_SL1]],$AS$5:$AT$8,2,FALSE),"Error")</f>
        <v>1</v>
      </c>
      <c r="AX877" s="1">
        <f>IFERROR(VLOOKUP(San[[#This Row],[Use_SL1]],$AS$5:$AT$8,2,FALSE),"Error")</f>
        <v>3</v>
      </c>
      <c r="AY877" s="1" t="str">
        <f>IFERROR(VLOOKUP(San[[#This Row],[Use_SL2]],$AS$5:$AT$8,2,FALSE),"Error")</f>
        <v>Error</v>
      </c>
      <c r="AZ877" s="1" t="str">
        <f>IFERROR(VLOOKUP(San[[#This Row],[Reliability_SL1]],$AS$5:$AT$8,2,FALSE),"Error")</f>
        <v>Error</v>
      </c>
      <c r="BA877" s="1">
        <f>IFERROR(VLOOKUP(San[[#This Row],[EnvPro_SL1]],$AS$5:$AT$8,2,FALSE),"Error")</f>
        <v>2</v>
      </c>
    </row>
    <row r="878" spans="2:53">
      <c r="B878" s="133" t="s">
        <v>1189</v>
      </c>
      <c r="C878" s="171" t="s">
        <v>1649</v>
      </c>
      <c r="D878" s="171" t="s">
        <v>1609</v>
      </c>
      <c r="E878" s="171" t="s">
        <v>1190</v>
      </c>
      <c r="F878" s="172" t="s">
        <v>1620</v>
      </c>
      <c r="G878" s="173" t="s">
        <v>1973</v>
      </c>
      <c r="H878" s="50" t="s">
        <v>1786</v>
      </c>
      <c r="I878" s="50" t="s">
        <v>18</v>
      </c>
      <c r="J878" s="133" t="s">
        <v>1773</v>
      </c>
      <c r="K878" s="50" t="s">
        <v>1754</v>
      </c>
      <c r="L878" s="50" t="s">
        <v>1753</v>
      </c>
      <c r="M878" s="133" t="s">
        <v>1754</v>
      </c>
      <c r="N878" s="133" t="s">
        <v>1601</v>
      </c>
      <c r="O878" s="133" t="s">
        <v>1601</v>
      </c>
      <c r="P878" s="133" t="s">
        <v>1601</v>
      </c>
      <c r="Q878" s="133" t="s">
        <v>1755</v>
      </c>
      <c r="R878" s="142" t="s">
        <v>1601</v>
      </c>
      <c r="S878" s="174" t="s">
        <v>1601</v>
      </c>
      <c r="T878" s="175" t="s">
        <v>1601</v>
      </c>
      <c r="U878" s="133" t="s">
        <v>1756</v>
      </c>
      <c r="V878" s="133" t="s">
        <v>1754</v>
      </c>
      <c r="W878" s="133" t="str">
        <f>IF([Access_Indicator2]="Yes","No service",IF([Access_Indicator3]="Available", "Improved",IF([Access_Indicator4]="No", "Limited",IF(AND([Access_Indicator4]="yes", [Access_Indicator5]&lt;=[Access_Indicator6]),"Basic","Limited"))))</f>
        <v>Limited</v>
      </c>
      <c r="X878" s="133" t="str">
        <f>IF([Use_Indicator1]="", "Fill in data", IF([Use_Indicator1]="All", "Improved", IF([Use_Indicator1]="Some", "Basic", IF([Use_Indicator1]="No use", "No Service"))))</f>
        <v>Improved</v>
      </c>
      <c r="Y878" s="134" t="s">
        <v>1601</v>
      </c>
      <c r="Z878" s="134" t="str">
        <f>IF(S878="No data", "No Data", IF([Reliability_Indicator2]="Yes","No Service", IF(S878="Routine", "Improved", IF(S878="Unreliable", "Basic", IF(S878="No O&amp;M", "No service")))))</f>
        <v>No Data</v>
      </c>
      <c r="AA878" s="133" t="str">
        <f>IF([EnvPro_Indicator1]="", "Fill in data", IF([EnvPro_Indicator1]="Significant pollution", "No service", IF(AND([EnvPro_Indicator1]="Not polluting groundwater &amp; not untreated in river", [EnvPro_Indicator2]="No"),"Basic", IF([EnvPro_Indicator2]="Yes", "Improved"))))</f>
        <v>Basic</v>
      </c>
      <c r="AB878" s="134" t="str">
        <f t="shared" si="13"/>
        <v>Limited</v>
      </c>
      <c r="AC878" s="134" t="str">
        <f>IF(OR(San[[#This Row],[Access_SL1]]="No data",San[[#This Row],[Use_SL1]]="No data",San[[#This Row],[Reliability_SL1]]="No data",San[[#This Row],[EnvPro_SL1]]="No data"),"Incomplete", "Complete")</f>
        <v>Incomplete</v>
      </c>
      <c r="AD878" s="176" t="s">
        <v>1601</v>
      </c>
      <c r="AE878" s="176" t="s">
        <v>1601</v>
      </c>
      <c r="AF878" s="136" t="s">
        <v>1601</v>
      </c>
      <c r="AG878" s="136">
        <v>33.116331729408429</v>
      </c>
      <c r="AH878" s="136" t="s">
        <v>1601</v>
      </c>
      <c r="AW878" s="1">
        <f>IFERROR(VLOOKUP(San[[#This Row],[Access_SL1]],$AS$5:$AT$8,2,FALSE),"Error")</f>
        <v>1</v>
      </c>
      <c r="AX878" s="1">
        <f>IFERROR(VLOOKUP(San[[#This Row],[Use_SL1]],$AS$5:$AT$8,2,FALSE),"Error")</f>
        <v>3</v>
      </c>
      <c r="AY878" s="1" t="str">
        <f>IFERROR(VLOOKUP(San[[#This Row],[Use_SL2]],$AS$5:$AT$8,2,FALSE),"Error")</f>
        <v>Error</v>
      </c>
      <c r="AZ878" s="1" t="str">
        <f>IFERROR(VLOOKUP(San[[#This Row],[Reliability_SL1]],$AS$5:$AT$8,2,FALSE),"Error")</f>
        <v>Error</v>
      </c>
      <c r="BA878" s="1">
        <f>IFERROR(VLOOKUP(San[[#This Row],[EnvPro_SL1]],$AS$5:$AT$8,2,FALSE),"Error")</f>
        <v>2</v>
      </c>
    </row>
    <row r="879" spans="2:53">
      <c r="B879" s="133" t="s">
        <v>1191</v>
      </c>
      <c r="C879" s="171" t="s">
        <v>1649</v>
      </c>
      <c r="D879" s="171" t="s">
        <v>1609</v>
      </c>
      <c r="E879" s="171" t="s">
        <v>1190</v>
      </c>
      <c r="F879" s="172" t="s">
        <v>1620</v>
      </c>
      <c r="G879" s="173" t="s">
        <v>1936</v>
      </c>
      <c r="H879" s="50" t="s">
        <v>1783</v>
      </c>
      <c r="I879" s="50" t="s">
        <v>18</v>
      </c>
      <c r="J879" s="133" t="s">
        <v>1751</v>
      </c>
      <c r="K879" s="50" t="s">
        <v>1752</v>
      </c>
      <c r="L879" s="50" t="s">
        <v>1753</v>
      </c>
      <c r="M879" s="133" t="s">
        <v>1754</v>
      </c>
      <c r="N879" s="133" t="s">
        <v>1601</v>
      </c>
      <c r="O879" s="133" t="s">
        <v>1601</v>
      </c>
      <c r="P879" s="133" t="s">
        <v>1601</v>
      </c>
      <c r="Q879" s="133" t="s">
        <v>1755</v>
      </c>
      <c r="R879" s="142" t="s">
        <v>1601</v>
      </c>
      <c r="S879" s="174" t="s">
        <v>1601</v>
      </c>
      <c r="T879" s="175" t="s">
        <v>1601</v>
      </c>
      <c r="U879" s="133" t="s">
        <v>1756</v>
      </c>
      <c r="V879" s="133" t="s">
        <v>1754</v>
      </c>
      <c r="W879" s="133" t="str">
        <f>IF([Access_Indicator2]="Yes","No service",IF([Access_Indicator3]="Available", "Improved",IF([Access_Indicator4]="No", "Limited",IF(AND([Access_Indicator4]="yes", [Access_Indicator5]&lt;=[Access_Indicator6]),"Basic","Limited"))))</f>
        <v>No service</v>
      </c>
      <c r="X879" s="133" t="str">
        <f>IF([Use_Indicator1]="", "Fill in data", IF([Use_Indicator1]="All", "Improved", IF([Use_Indicator1]="Some", "Basic", IF([Use_Indicator1]="No use", "No Service"))))</f>
        <v>Improved</v>
      </c>
      <c r="Y879" s="134" t="s">
        <v>1601</v>
      </c>
      <c r="Z879" s="134" t="str">
        <f>IF(S879="No data", "No Data", IF([Reliability_Indicator2]="Yes","No Service", IF(S879="Routine", "Improved", IF(S879="Unreliable", "Basic", IF(S879="No O&amp;M", "No service")))))</f>
        <v>No Data</v>
      </c>
      <c r="AA879" s="133" t="str">
        <f>IF([EnvPro_Indicator1]="", "Fill in data", IF([EnvPro_Indicator1]="Significant pollution", "No service", IF(AND([EnvPro_Indicator1]="Not polluting groundwater &amp; not untreated in river", [EnvPro_Indicator2]="No"),"Basic", IF([EnvPro_Indicator2]="Yes", "Improved"))))</f>
        <v>Basic</v>
      </c>
      <c r="AB879" s="134" t="str">
        <f t="shared" si="13"/>
        <v>No Service</v>
      </c>
      <c r="AC879" s="134" t="str">
        <f>IF(OR(San[[#This Row],[Access_SL1]]="No data",San[[#This Row],[Use_SL1]]="No data",San[[#This Row],[Reliability_SL1]]="No data",San[[#This Row],[EnvPro_SL1]]="No data"),"Incomplete", "Complete")</f>
        <v>Incomplete</v>
      </c>
      <c r="AD879" s="176" t="s">
        <v>1601</v>
      </c>
      <c r="AE879" s="176" t="s">
        <v>1601</v>
      </c>
      <c r="AF879" s="136" t="s">
        <v>1601</v>
      </c>
      <c r="AG879" s="136">
        <v>49.674497594112644</v>
      </c>
      <c r="AH879" s="136" t="s">
        <v>1601</v>
      </c>
      <c r="AW879" s="1">
        <f>IFERROR(VLOOKUP(San[[#This Row],[Access_SL1]],$AS$5:$AT$8,2,FALSE),"Error")</f>
        <v>0</v>
      </c>
      <c r="AX879" s="1">
        <f>IFERROR(VLOOKUP(San[[#This Row],[Use_SL1]],$AS$5:$AT$8,2,FALSE),"Error")</f>
        <v>3</v>
      </c>
      <c r="AY879" s="1" t="str">
        <f>IFERROR(VLOOKUP(San[[#This Row],[Use_SL2]],$AS$5:$AT$8,2,FALSE),"Error")</f>
        <v>Error</v>
      </c>
      <c r="AZ879" s="1" t="str">
        <f>IFERROR(VLOOKUP(San[[#This Row],[Reliability_SL1]],$AS$5:$AT$8,2,FALSE),"Error")</f>
        <v>Error</v>
      </c>
      <c r="BA879" s="1">
        <f>IFERROR(VLOOKUP(San[[#This Row],[EnvPro_SL1]],$AS$5:$AT$8,2,FALSE),"Error")</f>
        <v>2</v>
      </c>
    </row>
    <row r="880" spans="2:53">
      <c r="B880" s="133" t="s">
        <v>1192</v>
      </c>
      <c r="C880" s="171" t="s">
        <v>1649</v>
      </c>
      <c r="D880" s="171" t="s">
        <v>1609</v>
      </c>
      <c r="E880" s="171" t="s">
        <v>1190</v>
      </c>
      <c r="F880" s="172" t="s">
        <v>1620</v>
      </c>
      <c r="G880" s="173" t="s">
        <v>2068</v>
      </c>
      <c r="H880" s="50" t="s">
        <v>1786</v>
      </c>
      <c r="I880" s="50" t="s">
        <v>18</v>
      </c>
      <c r="J880" s="133" t="s">
        <v>2014</v>
      </c>
      <c r="K880" s="50" t="s">
        <v>2015</v>
      </c>
      <c r="L880" s="50" t="s">
        <v>2016</v>
      </c>
      <c r="M880" s="133" t="s">
        <v>1752</v>
      </c>
      <c r="N880" s="133" t="s">
        <v>1601</v>
      </c>
      <c r="O880" s="133" t="s">
        <v>1601</v>
      </c>
      <c r="P880" s="133" t="s">
        <v>1601</v>
      </c>
      <c r="Q880" s="133" t="s">
        <v>1755</v>
      </c>
      <c r="R880" s="142" t="s">
        <v>1601</v>
      </c>
      <c r="S880" s="174" t="s">
        <v>1801</v>
      </c>
      <c r="T880" s="175" t="s">
        <v>1754</v>
      </c>
      <c r="U880" s="133" t="s">
        <v>1756</v>
      </c>
      <c r="V880" s="133" t="s">
        <v>1754</v>
      </c>
      <c r="W880" s="133" t="str">
        <f>IF([Access_Indicator2]="Yes","No service",IF([Access_Indicator3]="Available", "Improved",IF([Access_Indicator4]="No", "Limited",IF(AND([Access_Indicator4]="yes", [Access_Indicator5]&lt;=[Access_Indicator6]),"Basic","Limited"))))</f>
        <v>Basic</v>
      </c>
      <c r="X880" s="133" t="str">
        <f>IF([Use_Indicator1]="", "Fill in data", IF([Use_Indicator1]="All", "Improved", IF([Use_Indicator1]="Some", "Basic", IF([Use_Indicator1]="No use", "No Service"))))</f>
        <v>Improved</v>
      </c>
      <c r="Y880" s="134" t="s">
        <v>1601</v>
      </c>
      <c r="Z880" s="134" t="str">
        <f>IF(S880="No data", "No Data", IF([Reliability_Indicator2]="Yes","No Service", IF(S880="Routine", "Improved", IF(S880="Unreliable", "Basic", IF(S880="No O&amp;M", "No service")))))</f>
        <v>Basic</v>
      </c>
      <c r="AA880" s="133" t="str">
        <f>IF([EnvPro_Indicator1]="", "Fill in data", IF([EnvPro_Indicator1]="Significant pollution", "No service", IF(AND([EnvPro_Indicator1]="Not polluting groundwater &amp; not untreated in river", [EnvPro_Indicator2]="No"),"Basic", IF([EnvPro_Indicator2]="Yes", "Improved"))))</f>
        <v>Basic</v>
      </c>
      <c r="AB880" s="134" t="str">
        <f t="shared" si="13"/>
        <v>Basic</v>
      </c>
      <c r="AC880" s="134" t="str">
        <f>IF(OR(San[[#This Row],[Access_SL1]]="No data",San[[#This Row],[Use_SL1]]="No data",San[[#This Row],[Reliability_SL1]]="No data",San[[#This Row],[EnvPro_SL1]]="No data"),"Incomplete", "Complete")</f>
        <v>Complete</v>
      </c>
      <c r="AD880" s="176" t="s">
        <v>1601</v>
      </c>
      <c r="AE880" s="176" t="s">
        <v>1601</v>
      </c>
      <c r="AF880" s="136" t="s">
        <v>1601</v>
      </c>
      <c r="AG880" s="136">
        <v>64.392867251627507</v>
      </c>
      <c r="AH880" s="136" t="s">
        <v>1601</v>
      </c>
      <c r="AW880" s="1">
        <f>IFERROR(VLOOKUP(San[[#This Row],[Access_SL1]],$AS$5:$AT$8,2,FALSE),"Error")</f>
        <v>2</v>
      </c>
      <c r="AX880" s="1">
        <f>IFERROR(VLOOKUP(San[[#This Row],[Use_SL1]],$AS$5:$AT$8,2,FALSE),"Error")</f>
        <v>3</v>
      </c>
      <c r="AY880" s="1" t="str">
        <f>IFERROR(VLOOKUP(San[[#This Row],[Use_SL2]],$AS$5:$AT$8,2,FALSE),"Error")</f>
        <v>Error</v>
      </c>
      <c r="AZ880" s="1">
        <f>IFERROR(VLOOKUP(San[[#This Row],[Reliability_SL1]],$AS$5:$AT$8,2,FALSE),"Error")</f>
        <v>2</v>
      </c>
      <c r="BA880" s="1">
        <f>IFERROR(VLOOKUP(San[[#This Row],[EnvPro_SL1]],$AS$5:$AT$8,2,FALSE),"Error")</f>
        <v>2</v>
      </c>
    </row>
    <row r="881" spans="2:53">
      <c r="B881" s="133" t="s">
        <v>1193</v>
      </c>
      <c r="C881" s="171" t="s">
        <v>1649</v>
      </c>
      <c r="D881" s="171" t="s">
        <v>1609</v>
      </c>
      <c r="E881" s="171" t="s">
        <v>1190</v>
      </c>
      <c r="F881" s="172" t="s">
        <v>1620</v>
      </c>
      <c r="G881" s="173" t="s">
        <v>1951</v>
      </c>
      <c r="H881" s="50" t="s">
        <v>1786</v>
      </c>
      <c r="I881" s="50" t="s">
        <v>18</v>
      </c>
      <c r="J881" s="133" t="s">
        <v>1818</v>
      </c>
      <c r="K881" s="50" t="s">
        <v>1754</v>
      </c>
      <c r="L881" s="50" t="s">
        <v>1753</v>
      </c>
      <c r="M881" s="133" t="s">
        <v>1752</v>
      </c>
      <c r="N881" s="133" t="s">
        <v>1601</v>
      </c>
      <c r="O881" s="133" t="s">
        <v>1601</v>
      </c>
      <c r="P881" s="133" t="s">
        <v>1601</v>
      </c>
      <c r="Q881" s="133" t="s">
        <v>1755</v>
      </c>
      <c r="R881" s="142" t="s">
        <v>1601</v>
      </c>
      <c r="S881" s="174" t="s">
        <v>1601</v>
      </c>
      <c r="T881" s="175" t="s">
        <v>1754</v>
      </c>
      <c r="U881" s="133" t="s">
        <v>1756</v>
      </c>
      <c r="V881" s="133" t="s">
        <v>1754</v>
      </c>
      <c r="W881" s="133" t="str">
        <f>IF([Access_Indicator2]="Yes","No service",IF([Access_Indicator3]="Available", "Improved",IF([Access_Indicator4]="No", "Limited",IF(AND([Access_Indicator4]="yes", [Access_Indicator5]&lt;=[Access_Indicator6]),"Basic","Limited"))))</f>
        <v>Basic</v>
      </c>
      <c r="X881" s="133" t="str">
        <f>IF([Use_Indicator1]="", "Fill in data", IF([Use_Indicator1]="All", "Improved", IF([Use_Indicator1]="Some", "Basic", IF([Use_Indicator1]="No use", "No Service"))))</f>
        <v>Improved</v>
      </c>
      <c r="Y881" s="134" t="s">
        <v>1601</v>
      </c>
      <c r="Z881" s="134" t="str">
        <f>IF(S881="No data", "No Data", IF([Reliability_Indicator2]="Yes","No Service", IF(S881="Routine", "Improved", IF(S881="Unreliable", "Basic", IF(S881="No O&amp;M", "No service")))))</f>
        <v>No Data</v>
      </c>
      <c r="AA881" s="133" t="str">
        <f>IF([EnvPro_Indicator1]="", "Fill in data", IF([EnvPro_Indicator1]="Significant pollution", "No service", IF(AND([EnvPro_Indicator1]="Not polluting groundwater &amp; not untreated in river", [EnvPro_Indicator2]="No"),"Basic", IF([EnvPro_Indicator2]="Yes", "Improved"))))</f>
        <v>Basic</v>
      </c>
      <c r="AB881" s="134" t="str">
        <f t="shared" si="13"/>
        <v>Basic</v>
      </c>
      <c r="AC881" s="134" t="str">
        <f>IF(OR(San[[#This Row],[Access_SL1]]="No data",San[[#This Row],[Use_SL1]]="No data",San[[#This Row],[Reliability_SL1]]="No data",San[[#This Row],[EnvPro_SL1]]="No data"),"Incomplete", "Complete")</f>
        <v>Incomplete</v>
      </c>
      <c r="AD881" s="176" t="s">
        <v>1601</v>
      </c>
      <c r="AE881" s="176" t="s">
        <v>1601</v>
      </c>
      <c r="AF881" s="136" t="s">
        <v>1601</v>
      </c>
      <c r="AG881" s="136">
        <v>84.630625530710446</v>
      </c>
      <c r="AH881" s="136" t="s">
        <v>1601</v>
      </c>
      <c r="AW881" s="1">
        <f>IFERROR(VLOOKUP(San[[#This Row],[Access_SL1]],$AS$5:$AT$8,2,FALSE),"Error")</f>
        <v>2</v>
      </c>
      <c r="AX881" s="1">
        <f>IFERROR(VLOOKUP(San[[#This Row],[Use_SL1]],$AS$5:$AT$8,2,FALSE),"Error")</f>
        <v>3</v>
      </c>
      <c r="AY881" s="1" t="str">
        <f>IFERROR(VLOOKUP(San[[#This Row],[Use_SL2]],$AS$5:$AT$8,2,FALSE),"Error")</f>
        <v>Error</v>
      </c>
      <c r="AZ881" s="1" t="str">
        <f>IFERROR(VLOOKUP(San[[#This Row],[Reliability_SL1]],$AS$5:$AT$8,2,FALSE),"Error")</f>
        <v>Error</v>
      </c>
      <c r="BA881" s="1">
        <f>IFERROR(VLOOKUP(San[[#This Row],[EnvPro_SL1]],$AS$5:$AT$8,2,FALSE),"Error")</f>
        <v>2</v>
      </c>
    </row>
    <row r="882" spans="2:53">
      <c r="B882" s="133" t="s">
        <v>1194</v>
      </c>
      <c r="C882" s="171" t="s">
        <v>1649</v>
      </c>
      <c r="D882" s="171" t="s">
        <v>1609</v>
      </c>
      <c r="E882" s="171" t="s">
        <v>1190</v>
      </c>
      <c r="F882" s="172" t="s">
        <v>1620</v>
      </c>
      <c r="G882" s="173" t="s">
        <v>1950</v>
      </c>
      <c r="H882" s="50" t="s">
        <v>1786</v>
      </c>
      <c r="I882" s="50" t="s">
        <v>18</v>
      </c>
      <c r="J882" s="133" t="s">
        <v>2014</v>
      </c>
      <c r="K882" s="50" t="s">
        <v>2015</v>
      </c>
      <c r="L882" s="50" t="s">
        <v>2016</v>
      </c>
      <c r="M882" s="133" t="s">
        <v>1752</v>
      </c>
      <c r="N882" s="133" t="s">
        <v>1601</v>
      </c>
      <c r="O882" s="133" t="s">
        <v>1601</v>
      </c>
      <c r="P882" s="133" t="s">
        <v>1601</v>
      </c>
      <c r="Q882" s="133" t="s">
        <v>1755</v>
      </c>
      <c r="R882" s="142" t="s">
        <v>1601</v>
      </c>
      <c r="S882" s="174" t="s">
        <v>1801</v>
      </c>
      <c r="T882" s="175" t="s">
        <v>1754</v>
      </c>
      <c r="U882" s="133" t="s">
        <v>1756</v>
      </c>
      <c r="V882" s="133" t="s">
        <v>1754</v>
      </c>
      <c r="W882" s="133" t="str">
        <f>IF([Access_Indicator2]="Yes","No service",IF([Access_Indicator3]="Available", "Improved",IF([Access_Indicator4]="No", "Limited",IF(AND([Access_Indicator4]="yes", [Access_Indicator5]&lt;=[Access_Indicator6]),"Basic","Limited"))))</f>
        <v>Basic</v>
      </c>
      <c r="X882" s="133" t="str">
        <f>IF([Use_Indicator1]="", "Fill in data", IF([Use_Indicator1]="All", "Improved", IF([Use_Indicator1]="Some", "Basic", IF([Use_Indicator1]="No use", "No Service"))))</f>
        <v>Improved</v>
      </c>
      <c r="Y882" s="134" t="s">
        <v>1601</v>
      </c>
      <c r="Z882" s="134" t="str">
        <f>IF(S882="No data", "No Data", IF([Reliability_Indicator2]="Yes","No Service", IF(S882="Routine", "Improved", IF(S882="Unreliable", "Basic", IF(S882="No O&amp;M", "No service")))))</f>
        <v>Basic</v>
      </c>
      <c r="AA882" s="133" t="str">
        <f>IF([EnvPro_Indicator1]="", "Fill in data", IF([EnvPro_Indicator1]="Significant pollution", "No service", IF(AND([EnvPro_Indicator1]="Not polluting groundwater &amp; not untreated in river", [EnvPro_Indicator2]="No"),"Basic", IF([EnvPro_Indicator2]="Yes", "Improved"))))</f>
        <v>Basic</v>
      </c>
      <c r="AB882" s="134" t="str">
        <f t="shared" si="13"/>
        <v>Basic</v>
      </c>
      <c r="AC882" s="134" t="str">
        <f>IF(OR(San[[#This Row],[Access_SL1]]="No data",San[[#This Row],[Use_SL1]]="No data",San[[#This Row],[Reliability_SL1]]="No data",San[[#This Row],[EnvPro_SL1]]="No data"),"Incomplete", "Complete")</f>
        <v>Complete</v>
      </c>
      <c r="AD882" s="176" t="s">
        <v>1601</v>
      </c>
      <c r="AE882" s="176" t="s">
        <v>1601</v>
      </c>
      <c r="AF882" s="136" t="s">
        <v>1601</v>
      </c>
      <c r="AG882" s="136">
        <v>91.989810359467867</v>
      </c>
      <c r="AH882" s="136" t="s">
        <v>1601</v>
      </c>
      <c r="AW882" s="1">
        <f>IFERROR(VLOOKUP(San[[#This Row],[Access_SL1]],$AS$5:$AT$8,2,FALSE),"Error")</f>
        <v>2</v>
      </c>
      <c r="AX882" s="1">
        <f>IFERROR(VLOOKUP(San[[#This Row],[Use_SL1]],$AS$5:$AT$8,2,FALSE),"Error")</f>
        <v>3</v>
      </c>
      <c r="AY882" s="1" t="str">
        <f>IFERROR(VLOOKUP(San[[#This Row],[Use_SL2]],$AS$5:$AT$8,2,FALSE),"Error")</f>
        <v>Error</v>
      </c>
      <c r="AZ882" s="1">
        <f>IFERROR(VLOOKUP(San[[#This Row],[Reliability_SL1]],$AS$5:$AT$8,2,FALSE),"Error")</f>
        <v>2</v>
      </c>
      <c r="BA882" s="1">
        <f>IFERROR(VLOOKUP(San[[#This Row],[EnvPro_SL1]],$AS$5:$AT$8,2,FALSE),"Error")</f>
        <v>2</v>
      </c>
    </row>
    <row r="883" spans="2:53">
      <c r="B883" s="133" t="s">
        <v>1195</v>
      </c>
      <c r="C883" s="171" t="s">
        <v>1649</v>
      </c>
      <c r="D883" s="171" t="s">
        <v>1609</v>
      </c>
      <c r="E883" s="171" t="s">
        <v>1190</v>
      </c>
      <c r="F883" s="172" t="s">
        <v>1620</v>
      </c>
      <c r="G883" s="173" t="s">
        <v>1976</v>
      </c>
      <c r="H883" s="50" t="s">
        <v>1783</v>
      </c>
      <c r="I883" s="50" t="s">
        <v>18</v>
      </c>
      <c r="J883" s="133" t="s">
        <v>2014</v>
      </c>
      <c r="K883" s="50" t="s">
        <v>2015</v>
      </c>
      <c r="L883" s="50" t="s">
        <v>2016</v>
      </c>
      <c r="M883" s="133" t="s">
        <v>1752</v>
      </c>
      <c r="N883" s="133" t="s">
        <v>1601</v>
      </c>
      <c r="O883" s="133" t="s">
        <v>1601</v>
      </c>
      <c r="P883" s="133" t="s">
        <v>1601</v>
      </c>
      <c r="Q883" s="133" t="s">
        <v>1755</v>
      </c>
      <c r="R883" s="142" t="s">
        <v>1601</v>
      </c>
      <c r="S883" s="174" t="s">
        <v>1801</v>
      </c>
      <c r="T883" s="175" t="s">
        <v>1601</v>
      </c>
      <c r="U883" s="133" t="s">
        <v>1756</v>
      </c>
      <c r="V883" s="133" t="s">
        <v>1754</v>
      </c>
      <c r="W883" s="133" t="str">
        <f>IF([Access_Indicator2]="Yes","No service",IF([Access_Indicator3]="Available", "Improved",IF([Access_Indicator4]="No", "Limited",IF(AND([Access_Indicator4]="yes", [Access_Indicator5]&lt;=[Access_Indicator6]),"Basic","Limited"))))</f>
        <v>Basic</v>
      </c>
      <c r="X883" s="133" t="str">
        <f>IF([Use_Indicator1]="", "Fill in data", IF([Use_Indicator1]="All", "Improved", IF([Use_Indicator1]="Some", "Basic", IF([Use_Indicator1]="No use", "No Service"))))</f>
        <v>Improved</v>
      </c>
      <c r="Y883" s="134" t="s">
        <v>1601</v>
      </c>
      <c r="Z883" s="134" t="str">
        <f>IF(S883="No data", "No Data", IF([Reliability_Indicator2]="Yes","No Service", IF(S883="Routine", "Improved", IF(S883="Unreliable", "Basic", IF(S883="No O&amp;M", "No service")))))</f>
        <v>Basic</v>
      </c>
      <c r="AA883" s="133" t="str">
        <f>IF([EnvPro_Indicator1]="", "Fill in data", IF([EnvPro_Indicator1]="Significant pollution", "No service", IF(AND([EnvPro_Indicator1]="Not polluting groundwater &amp; not untreated in river", [EnvPro_Indicator2]="No"),"Basic", IF([EnvPro_Indicator2]="Yes", "Improved"))))</f>
        <v>Basic</v>
      </c>
      <c r="AB883" s="134" t="str">
        <f t="shared" si="13"/>
        <v>Basic</v>
      </c>
      <c r="AC883" s="134" t="str">
        <f>IF(OR(San[[#This Row],[Access_SL1]]="No data",San[[#This Row],[Use_SL1]]="No data",San[[#This Row],[Reliability_SL1]]="No data",San[[#This Row],[EnvPro_SL1]]="No data"),"Incomplete", "Complete")</f>
        <v>Complete</v>
      </c>
      <c r="AD883" s="176" t="s">
        <v>1601</v>
      </c>
      <c r="AE883" s="176" t="s">
        <v>1601</v>
      </c>
      <c r="AF883" s="136" t="s">
        <v>1601</v>
      </c>
      <c r="AG883" s="136">
        <v>38.635720350976506</v>
      </c>
      <c r="AH883" s="136" t="s">
        <v>1601</v>
      </c>
      <c r="AW883" s="1">
        <f>IFERROR(VLOOKUP(San[[#This Row],[Access_SL1]],$AS$5:$AT$8,2,FALSE),"Error")</f>
        <v>2</v>
      </c>
      <c r="AX883" s="1">
        <f>IFERROR(VLOOKUP(San[[#This Row],[Use_SL1]],$AS$5:$AT$8,2,FALSE),"Error")</f>
        <v>3</v>
      </c>
      <c r="AY883" s="1" t="str">
        <f>IFERROR(VLOOKUP(San[[#This Row],[Use_SL2]],$AS$5:$AT$8,2,FALSE),"Error")</f>
        <v>Error</v>
      </c>
      <c r="AZ883" s="1">
        <f>IFERROR(VLOOKUP(San[[#This Row],[Reliability_SL1]],$AS$5:$AT$8,2,FALSE),"Error")</f>
        <v>2</v>
      </c>
      <c r="BA883" s="1">
        <f>IFERROR(VLOOKUP(San[[#This Row],[EnvPro_SL1]],$AS$5:$AT$8,2,FALSE),"Error")</f>
        <v>2</v>
      </c>
    </row>
    <row r="884" spans="2:53">
      <c r="B884" s="133" t="s">
        <v>1196</v>
      </c>
      <c r="C884" s="171" t="s">
        <v>1649</v>
      </c>
      <c r="D884" s="171" t="s">
        <v>1609</v>
      </c>
      <c r="E884" s="171" t="s">
        <v>1190</v>
      </c>
      <c r="F884" s="172" t="s">
        <v>1620</v>
      </c>
      <c r="G884" s="173" t="s">
        <v>1958</v>
      </c>
      <c r="H884" s="50" t="s">
        <v>1786</v>
      </c>
      <c r="I884" s="50" t="s">
        <v>18</v>
      </c>
      <c r="J884" s="133" t="s">
        <v>1773</v>
      </c>
      <c r="K884" s="50" t="s">
        <v>1754</v>
      </c>
      <c r="L884" s="50" t="s">
        <v>1753</v>
      </c>
      <c r="M884" s="133" t="s">
        <v>1754</v>
      </c>
      <c r="N884" s="133" t="s">
        <v>1601</v>
      </c>
      <c r="O884" s="133" t="s">
        <v>1601</v>
      </c>
      <c r="P884" s="133" t="s">
        <v>1601</v>
      </c>
      <c r="Q884" s="133" t="s">
        <v>1755</v>
      </c>
      <c r="R884" s="142" t="s">
        <v>1601</v>
      </c>
      <c r="S884" s="174" t="s">
        <v>1601</v>
      </c>
      <c r="T884" s="175" t="s">
        <v>1601</v>
      </c>
      <c r="U884" s="133" t="s">
        <v>1756</v>
      </c>
      <c r="V884" s="133" t="s">
        <v>1754</v>
      </c>
      <c r="W884" s="133" t="str">
        <f>IF([Access_Indicator2]="Yes","No service",IF([Access_Indicator3]="Available", "Improved",IF([Access_Indicator4]="No", "Limited",IF(AND([Access_Indicator4]="yes", [Access_Indicator5]&lt;=[Access_Indicator6]),"Basic","Limited"))))</f>
        <v>Limited</v>
      </c>
      <c r="X884" s="133" t="str">
        <f>IF([Use_Indicator1]="", "Fill in data", IF([Use_Indicator1]="All", "Improved", IF([Use_Indicator1]="Some", "Basic", IF([Use_Indicator1]="No use", "No Service"))))</f>
        <v>Improved</v>
      </c>
      <c r="Y884" s="134" t="s">
        <v>1601</v>
      </c>
      <c r="Z884" s="134" t="str">
        <f>IF(S884="No data", "No Data", IF([Reliability_Indicator2]="Yes","No Service", IF(S884="Routine", "Improved", IF(S884="Unreliable", "Basic", IF(S884="No O&amp;M", "No service")))))</f>
        <v>No Data</v>
      </c>
      <c r="AA884" s="133" t="str">
        <f>IF([EnvPro_Indicator1]="", "Fill in data", IF([EnvPro_Indicator1]="Significant pollution", "No service", IF(AND([EnvPro_Indicator1]="Not polluting groundwater &amp; not untreated in river", [EnvPro_Indicator2]="No"),"Basic", IF([EnvPro_Indicator2]="Yes", "Improved"))))</f>
        <v>Basic</v>
      </c>
      <c r="AB884" s="134" t="str">
        <f t="shared" si="13"/>
        <v>Limited</v>
      </c>
      <c r="AC884" s="134" t="str">
        <f>IF(OR(San[[#This Row],[Access_SL1]]="No data",San[[#This Row],[Use_SL1]]="No data",San[[#This Row],[Reliability_SL1]]="No data",San[[#This Row],[EnvPro_SL1]]="No data"),"Incomplete", "Complete")</f>
        <v>Incomplete</v>
      </c>
      <c r="AD884" s="176" t="s">
        <v>1601</v>
      </c>
      <c r="AE884" s="176" t="s">
        <v>1601</v>
      </c>
      <c r="AF884" s="136" t="s">
        <v>1601</v>
      </c>
      <c r="AG884" s="136">
        <v>55.193886215680728</v>
      </c>
      <c r="AH884" s="136" t="s">
        <v>1601</v>
      </c>
      <c r="AW884" s="1">
        <f>IFERROR(VLOOKUP(San[[#This Row],[Access_SL1]],$AS$5:$AT$8,2,FALSE),"Error")</f>
        <v>1</v>
      </c>
      <c r="AX884" s="1">
        <f>IFERROR(VLOOKUP(San[[#This Row],[Use_SL1]],$AS$5:$AT$8,2,FALSE),"Error")</f>
        <v>3</v>
      </c>
      <c r="AY884" s="1" t="str">
        <f>IFERROR(VLOOKUP(San[[#This Row],[Use_SL2]],$AS$5:$AT$8,2,FALSE),"Error")</f>
        <v>Error</v>
      </c>
      <c r="AZ884" s="1" t="str">
        <f>IFERROR(VLOOKUP(San[[#This Row],[Reliability_SL1]],$AS$5:$AT$8,2,FALSE),"Error")</f>
        <v>Error</v>
      </c>
      <c r="BA884" s="1">
        <f>IFERROR(VLOOKUP(San[[#This Row],[EnvPro_SL1]],$AS$5:$AT$8,2,FALSE),"Error")</f>
        <v>2</v>
      </c>
    </row>
    <row r="885" spans="2:53">
      <c r="B885" s="133" t="s">
        <v>1197</v>
      </c>
      <c r="C885" s="171" t="s">
        <v>1649</v>
      </c>
      <c r="D885" s="171" t="s">
        <v>1609</v>
      </c>
      <c r="E885" s="171" t="s">
        <v>1190</v>
      </c>
      <c r="F885" s="172" t="s">
        <v>1620</v>
      </c>
      <c r="G885" s="173" t="s">
        <v>2013</v>
      </c>
      <c r="H885" s="50" t="s">
        <v>1786</v>
      </c>
      <c r="I885" s="50" t="s">
        <v>18</v>
      </c>
      <c r="J885" s="133" t="s">
        <v>1779</v>
      </c>
      <c r="K885" s="50" t="s">
        <v>1754</v>
      </c>
      <c r="L885" s="50" t="s">
        <v>1753</v>
      </c>
      <c r="M885" s="133" t="s">
        <v>1754</v>
      </c>
      <c r="N885" s="133" t="s">
        <v>1601</v>
      </c>
      <c r="O885" s="133" t="s">
        <v>1601</v>
      </c>
      <c r="P885" s="133" t="s">
        <v>1601</v>
      </c>
      <c r="Q885" s="133" t="s">
        <v>1755</v>
      </c>
      <c r="R885" s="142" t="s">
        <v>1601</v>
      </c>
      <c r="S885" s="174" t="s">
        <v>1601</v>
      </c>
      <c r="T885" s="175" t="s">
        <v>1754</v>
      </c>
      <c r="U885" s="133" t="s">
        <v>1756</v>
      </c>
      <c r="V885" s="133" t="s">
        <v>1754</v>
      </c>
      <c r="W885" s="133" t="str">
        <f>IF([Access_Indicator2]="Yes","No service",IF([Access_Indicator3]="Available", "Improved",IF([Access_Indicator4]="No", "Limited",IF(AND([Access_Indicator4]="yes", [Access_Indicator5]&lt;=[Access_Indicator6]),"Basic","Limited"))))</f>
        <v>Limited</v>
      </c>
      <c r="X885" s="133" t="str">
        <f>IF([Use_Indicator1]="", "Fill in data", IF([Use_Indicator1]="All", "Improved", IF([Use_Indicator1]="Some", "Basic", IF([Use_Indicator1]="No use", "No Service"))))</f>
        <v>Improved</v>
      </c>
      <c r="Y885" s="134" t="s">
        <v>1601</v>
      </c>
      <c r="Z885" s="134" t="str">
        <f>IF(S885="No data", "No Data", IF([Reliability_Indicator2]="Yes","No Service", IF(S885="Routine", "Improved", IF(S885="Unreliable", "Basic", IF(S885="No O&amp;M", "No service")))))</f>
        <v>No Data</v>
      </c>
      <c r="AA885" s="133" t="str">
        <f>IF([EnvPro_Indicator1]="", "Fill in data", IF([EnvPro_Indicator1]="Significant pollution", "No service", IF(AND([EnvPro_Indicator1]="Not polluting groundwater &amp; not untreated in river", [EnvPro_Indicator2]="No"),"Basic", IF([EnvPro_Indicator2]="Yes", "Improved"))))</f>
        <v>Basic</v>
      </c>
      <c r="AB885" s="134" t="str">
        <f t="shared" si="13"/>
        <v>Limited</v>
      </c>
      <c r="AC885" s="134" t="str">
        <f>IF(OR(San[[#This Row],[Access_SL1]]="No data",San[[#This Row],[Use_SL1]]="No data",San[[#This Row],[Reliability_SL1]]="No data",San[[#This Row],[EnvPro_SL1]]="No data"),"Incomplete", "Complete")</f>
        <v>Incomplete</v>
      </c>
      <c r="AD885" s="176" t="s">
        <v>1601</v>
      </c>
      <c r="AE885" s="176" t="s">
        <v>1601</v>
      </c>
      <c r="AF885" s="136" t="s">
        <v>1601</v>
      </c>
      <c r="AG885" s="136">
        <v>209.73676761958677</v>
      </c>
      <c r="AH885" s="136" t="s">
        <v>1601</v>
      </c>
      <c r="AW885" s="1">
        <f>IFERROR(VLOOKUP(San[[#This Row],[Access_SL1]],$AS$5:$AT$8,2,FALSE),"Error")</f>
        <v>1</v>
      </c>
      <c r="AX885" s="1">
        <f>IFERROR(VLOOKUP(San[[#This Row],[Use_SL1]],$AS$5:$AT$8,2,FALSE),"Error")</f>
        <v>3</v>
      </c>
      <c r="AY885" s="1" t="str">
        <f>IFERROR(VLOOKUP(San[[#This Row],[Use_SL2]],$AS$5:$AT$8,2,FALSE),"Error")</f>
        <v>Error</v>
      </c>
      <c r="AZ885" s="1" t="str">
        <f>IFERROR(VLOOKUP(San[[#This Row],[Reliability_SL1]],$AS$5:$AT$8,2,FALSE),"Error")</f>
        <v>Error</v>
      </c>
      <c r="BA885" s="1">
        <f>IFERROR(VLOOKUP(San[[#This Row],[EnvPro_SL1]],$AS$5:$AT$8,2,FALSE),"Error")</f>
        <v>2</v>
      </c>
    </row>
    <row r="886" spans="2:53">
      <c r="B886" s="133" t="s">
        <v>1198</v>
      </c>
      <c r="C886" s="171" t="s">
        <v>1649</v>
      </c>
      <c r="D886" s="171" t="s">
        <v>1609</v>
      </c>
      <c r="E886" s="171" t="s">
        <v>1190</v>
      </c>
      <c r="F886" s="172" t="s">
        <v>1620</v>
      </c>
      <c r="G886" s="173" t="s">
        <v>1960</v>
      </c>
      <c r="H886" s="50" t="s">
        <v>1786</v>
      </c>
      <c r="I886" s="50" t="s">
        <v>18</v>
      </c>
      <c r="J886" s="133" t="s">
        <v>1818</v>
      </c>
      <c r="K886" s="50" t="s">
        <v>1754</v>
      </c>
      <c r="L886" s="50" t="s">
        <v>1753</v>
      </c>
      <c r="M886" s="133" t="s">
        <v>1754</v>
      </c>
      <c r="N886" s="133" t="s">
        <v>1601</v>
      </c>
      <c r="O886" s="133" t="s">
        <v>1601</v>
      </c>
      <c r="P886" s="133" t="s">
        <v>1601</v>
      </c>
      <c r="Q886" s="133" t="s">
        <v>1755</v>
      </c>
      <c r="R886" s="142" t="s">
        <v>1601</v>
      </c>
      <c r="S886" s="174" t="s">
        <v>1601</v>
      </c>
      <c r="T886" s="175" t="s">
        <v>1754</v>
      </c>
      <c r="U886" s="133" t="s">
        <v>1756</v>
      </c>
      <c r="V886" s="133" t="s">
        <v>1754</v>
      </c>
      <c r="W886" s="133" t="str">
        <f>IF([Access_Indicator2]="Yes","No service",IF([Access_Indicator3]="Available", "Improved",IF([Access_Indicator4]="No", "Limited",IF(AND([Access_Indicator4]="yes", [Access_Indicator5]&lt;=[Access_Indicator6]),"Basic","Limited"))))</f>
        <v>Limited</v>
      </c>
      <c r="X886" s="133" t="str">
        <f>IF([Use_Indicator1]="", "Fill in data", IF([Use_Indicator1]="All", "Improved", IF([Use_Indicator1]="Some", "Basic", IF([Use_Indicator1]="No use", "No Service"))))</f>
        <v>Improved</v>
      </c>
      <c r="Y886" s="134" t="s">
        <v>1601</v>
      </c>
      <c r="Z886" s="134" t="str">
        <f>IF(S886="No data", "No Data", IF([Reliability_Indicator2]="Yes","No Service", IF(S886="Routine", "Improved", IF(S886="Unreliable", "Basic", IF(S886="No O&amp;M", "No service")))))</f>
        <v>No Data</v>
      </c>
      <c r="AA886" s="133" t="str">
        <f>IF([EnvPro_Indicator1]="", "Fill in data", IF([EnvPro_Indicator1]="Significant pollution", "No service", IF(AND([EnvPro_Indicator1]="Not polluting groundwater &amp; not untreated in river", [EnvPro_Indicator2]="No"),"Basic", IF([EnvPro_Indicator2]="Yes", "Improved"))))</f>
        <v>Basic</v>
      </c>
      <c r="AB886" s="134" t="str">
        <f t="shared" si="13"/>
        <v>Limited</v>
      </c>
      <c r="AC886" s="134" t="str">
        <f>IF(OR(San[[#This Row],[Access_SL1]]="No data",San[[#This Row],[Use_SL1]]="No data",San[[#This Row],[Reliability_SL1]]="No data",San[[#This Row],[EnvPro_SL1]]="No data"),"Incomplete", "Complete")</f>
        <v>Incomplete</v>
      </c>
      <c r="AD886" s="176" t="s">
        <v>1601</v>
      </c>
      <c r="AE886" s="176" t="s">
        <v>1601</v>
      </c>
      <c r="AF886" s="136" t="s">
        <v>1601</v>
      </c>
      <c r="AG886" s="136" t="s">
        <v>1601</v>
      </c>
      <c r="AH886" s="136" t="s">
        <v>1601</v>
      </c>
      <c r="AW886" s="1">
        <f>IFERROR(VLOOKUP(San[[#This Row],[Access_SL1]],$AS$5:$AT$8,2,FALSE),"Error")</f>
        <v>1</v>
      </c>
      <c r="AX886" s="1">
        <f>IFERROR(VLOOKUP(San[[#This Row],[Use_SL1]],$AS$5:$AT$8,2,FALSE),"Error")</f>
        <v>3</v>
      </c>
      <c r="AY886" s="1" t="str">
        <f>IFERROR(VLOOKUP(San[[#This Row],[Use_SL2]],$AS$5:$AT$8,2,FALSE),"Error")</f>
        <v>Error</v>
      </c>
      <c r="AZ886" s="1" t="str">
        <f>IFERROR(VLOOKUP(San[[#This Row],[Reliability_SL1]],$AS$5:$AT$8,2,FALSE),"Error")</f>
        <v>Error</v>
      </c>
      <c r="BA886" s="1">
        <f>IFERROR(VLOOKUP(San[[#This Row],[EnvPro_SL1]],$AS$5:$AT$8,2,FALSE),"Error")</f>
        <v>2</v>
      </c>
    </row>
    <row r="887" spans="2:53">
      <c r="B887" s="133" t="s">
        <v>1199</v>
      </c>
      <c r="C887" s="171" t="s">
        <v>1649</v>
      </c>
      <c r="D887" s="171" t="s">
        <v>1609</v>
      </c>
      <c r="E887" s="171" t="s">
        <v>1190</v>
      </c>
      <c r="F887" s="172" t="s">
        <v>1620</v>
      </c>
      <c r="G887" s="173" t="s">
        <v>1945</v>
      </c>
      <c r="H887" s="50" t="s">
        <v>1786</v>
      </c>
      <c r="I887" s="50" t="s">
        <v>18</v>
      </c>
      <c r="J887" s="133" t="s">
        <v>1779</v>
      </c>
      <c r="K887" s="50" t="s">
        <v>1754</v>
      </c>
      <c r="L887" s="50" t="s">
        <v>1753</v>
      </c>
      <c r="M887" s="133" t="s">
        <v>1754</v>
      </c>
      <c r="N887" s="133" t="s">
        <v>1601</v>
      </c>
      <c r="O887" s="133" t="s">
        <v>1601</v>
      </c>
      <c r="P887" s="133" t="s">
        <v>1601</v>
      </c>
      <c r="Q887" s="133" t="s">
        <v>1765</v>
      </c>
      <c r="R887" s="142" t="s">
        <v>1601</v>
      </c>
      <c r="S887" s="174" t="s">
        <v>1601</v>
      </c>
      <c r="T887" s="175" t="s">
        <v>1754</v>
      </c>
      <c r="U887" s="133" t="s">
        <v>1756</v>
      </c>
      <c r="V887" s="133" t="s">
        <v>1754</v>
      </c>
      <c r="W887" s="133" t="str">
        <f>IF([Access_Indicator2]="Yes","No service",IF([Access_Indicator3]="Available", "Improved",IF([Access_Indicator4]="No", "Limited",IF(AND([Access_Indicator4]="yes", [Access_Indicator5]&lt;=[Access_Indicator6]),"Basic","Limited"))))</f>
        <v>Limited</v>
      </c>
      <c r="X887" s="133" t="str">
        <f>IF([Use_Indicator1]="", "Fill in data", IF([Use_Indicator1]="All", "Improved", IF([Use_Indicator1]="Some", "Basic", IF([Use_Indicator1]="No use", "No Service"))))</f>
        <v>No Service</v>
      </c>
      <c r="Y887" s="134" t="s">
        <v>1601</v>
      </c>
      <c r="Z887" s="134" t="str">
        <f>IF(S887="No data", "No Data", IF([Reliability_Indicator2]="Yes","No Service", IF(S887="Routine", "Improved", IF(S887="Unreliable", "Basic", IF(S887="No O&amp;M", "No service")))))</f>
        <v>No Data</v>
      </c>
      <c r="AA887" s="133" t="str">
        <f>IF([EnvPro_Indicator1]="", "Fill in data", IF([EnvPro_Indicator1]="Significant pollution", "No service", IF(AND([EnvPro_Indicator1]="Not polluting groundwater &amp; not untreated in river", [EnvPro_Indicator2]="No"),"Basic", IF([EnvPro_Indicator2]="Yes", "Improved"))))</f>
        <v>Basic</v>
      </c>
      <c r="AB887" s="134" t="str">
        <f t="shared" si="13"/>
        <v>No Service</v>
      </c>
      <c r="AC887" s="134" t="str">
        <f>IF(OR(San[[#This Row],[Access_SL1]]="No data",San[[#This Row],[Use_SL1]]="No data",San[[#This Row],[Reliability_SL1]]="No data",San[[#This Row],[EnvPro_SL1]]="No data"),"Incomplete", "Complete")</f>
        <v>Incomplete</v>
      </c>
      <c r="AD887" s="176" t="s">
        <v>1601</v>
      </c>
      <c r="AE887" s="176" t="s">
        <v>1601</v>
      </c>
      <c r="AF887" s="136" t="s">
        <v>1601</v>
      </c>
      <c r="AG887" s="136">
        <v>69.912255873195576</v>
      </c>
      <c r="AH887" s="136" t="s">
        <v>1601</v>
      </c>
      <c r="AW887" s="1">
        <f>IFERROR(VLOOKUP(San[[#This Row],[Access_SL1]],$AS$5:$AT$8,2,FALSE),"Error")</f>
        <v>1</v>
      </c>
      <c r="AX887" s="1">
        <f>IFERROR(VLOOKUP(San[[#This Row],[Use_SL1]],$AS$5:$AT$8,2,FALSE),"Error")</f>
        <v>0</v>
      </c>
      <c r="AY887" s="1" t="str">
        <f>IFERROR(VLOOKUP(San[[#This Row],[Use_SL2]],$AS$5:$AT$8,2,FALSE),"Error")</f>
        <v>Error</v>
      </c>
      <c r="AZ887" s="1" t="str">
        <f>IFERROR(VLOOKUP(San[[#This Row],[Reliability_SL1]],$AS$5:$AT$8,2,FALSE),"Error")</f>
        <v>Error</v>
      </c>
      <c r="BA887" s="1">
        <f>IFERROR(VLOOKUP(San[[#This Row],[EnvPro_SL1]],$AS$5:$AT$8,2,FALSE),"Error")</f>
        <v>2</v>
      </c>
    </row>
    <row r="888" spans="2:53">
      <c r="B888" s="133" t="s">
        <v>1200</v>
      </c>
      <c r="C888" s="171" t="s">
        <v>1649</v>
      </c>
      <c r="D888" s="171" t="s">
        <v>1609</v>
      </c>
      <c r="E888" s="171" t="s">
        <v>1190</v>
      </c>
      <c r="F888" s="172" t="s">
        <v>1620</v>
      </c>
      <c r="G888" s="173" t="s">
        <v>1975</v>
      </c>
      <c r="H888" s="50" t="s">
        <v>1783</v>
      </c>
      <c r="I888" s="50" t="s">
        <v>18</v>
      </c>
      <c r="J888" s="133" t="s">
        <v>2063</v>
      </c>
      <c r="K888" s="50" t="s">
        <v>1754</v>
      </c>
      <c r="L888" s="50" t="s">
        <v>1776</v>
      </c>
      <c r="M888" s="133" t="s">
        <v>1752</v>
      </c>
      <c r="N888" s="133" t="s">
        <v>1601</v>
      </c>
      <c r="O888" s="133" t="s">
        <v>1601</v>
      </c>
      <c r="P888" s="133" t="s">
        <v>1601</v>
      </c>
      <c r="Q888" s="133" t="s">
        <v>1755</v>
      </c>
      <c r="R888" s="142" t="s">
        <v>1601</v>
      </c>
      <c r="S888" s="174" t="s">
        <v>1777</v>
      </c>
      <c r="T888" s="175" t="s">
        <v>1754</v>
      </c>
      <c r="U888" s="133" t="s">
        <v>1756</v>
      </c>
      <c r="V888" s="133" t="s">
        <v>1754</v>
      </c>
      <c r="W888" s="133" t="str">
        <f>IF([Access_Indicator2]="Yes","No service",IF([Access_Indicator3]="Available", "Improved",IF([Access_Indicator4]="No", "Limited",IF(AND([Access_Indicator4]="yes", [Access_Indicator5]&lt;=[Access_Indicator6]),"Basic","Limited"))))</f>
        <v>Improved</v>
      </c>
      <c r="X888" s="133" t="str">
        <f>IF([Use_Indicator1]="", "Fill in data", IF([Use_Indicator1]="All", "Improved", IF([Use_Indicator1]="Some", "Basic", IF([Use_Indicator1]="No use", "No Service"))))</f>
        <v>Improved</v>
      </c>
      <c r="Y888" s="134" t="s">
        <v>1601</v>
      </c>
      <c r="Z888" s="134" t="str">
        <f>IF(S888="No data", "No Data", IF([Reliability_Indicator2]="Yes","No Service", IF(S888="Routine", "Improved", IF(S888="Unreliable", "Basic", IF(S888="No O&amp;M", "No service")))))</f>
        <v>No service</v>
      </c>
      <c r="AA888" s="133" t="str">
        <f>IF([EnvPro_Indicator1]="", "Fill in data", IF([EnvPro_Indicator1]="Significant pollution", "No service", IF(AND([EnvPro_Indicator1]="Not polluting groundwater &amp; not untreated in river", [EnvPro_Indicator2]="No"),"Basic", IF([EnvPro_Indicator2]="Yes", "Improved"))))</f>
        <v>Basic</v>
      </c>
      <c r="AB888" s="134" t="str">
        <f t="shared" si="13"/>
        <v>No Service</v>
      </c>
      <c r="AC888" s="134" t="str">
        <f>IF(OR(San[[#This Row],[Access_SL1]]="No data",San[[#This Row],[Use_SL1]]="No data",San[[#This Row],[Reliability_SL1]]="No data",San[[#This Row],[EnvPro_SL1]]="No data"),"Incomplete", "Complete")</f>
        <v>Complete</v>
      </c>
      <c r="AD888" s="176" t="s">
        <v>1601</v>
      </c>
      <c r="AE888" s="176" t="s">
        <v>1601</v>
      </c>
      <c r="AF888" s="136" t="s">
        <v>1601</v>
      </c>
      <c r="AG888" s="136">
        <v>73.591848287574294</v>
      </c>
      <c r="AH888" s="136" t="s">
        <v>1601</v>
      </c>
      <c r="AW888" s="1">
        <f>IFERROR(VLOOKUP(San[[#This Row],[Access_SL1]],$AS$5:$AT$8,2,FALSE),"Error")</f>
        <v>3</v>
      </c>
      <c r="AX888" s="1">
        <f>IFERROR(VLOOKUP(San[[#This Row],[Use_SL1]],$AS$5:$AT$8,2,FALSE),"Error")</f>
        <v>3</v>
      </c>
      <c r="AY888" s="1" t="str">
        <f>IFERROR(VLOOKUP(San[[#This Row],[Use_SL2]],$AS$5:$AT$8,2,FALSE),"Error")</f>
        <v>Error</v>
      </c>
      <c r="AZ888" s="1">
        <f>IFERROR(VLOOKUP(San[[#This Row],[Reliability_SL1]],$AS$5:$AT$8,2,FALSE),"Error")</f>
        <v>0</v>
      </c>
      <c r="BA888" s="1">
        <f>IFERROR(VLOOKUP(San[[#This Row],[EnvPro_SL1]],$AS$5:$AT$8,2,FALSE),"Error")</f>
        <v>2</v>
      </c>
    </row>
    <row r="889" spans="2:53">
      <c r="B889" s="133" t="s">
        <v>1201</v>
      </c>
      <c r="C889" s="171" t="s">
        <v>1649</v>
      </c>
      <c r="D889" s="171" t="s">
        <v>1609</v>
      </c>
      <c r="E889" s="171" t="s">
        <v>1190</v>
      </c>
      <c r="F889" s="172" t="s">
        <v>1620</v>
      </c>
      <c r="G889" s="173" t="s">
        <v>1974</v>
      </c>
      <c r="H889" s="50" t="s">
        <v>1786</v>
      </c>
      <c r="I889" s="50" t="s">
        <v>18</v>
      </c>
      <c r="J889" s="133" t="s">
        <v>1773</v>
      </c>
      <c r="K889" s="50" t="s">
        <v>1754</v>
      </c>
      <c r="L889" s="50" t="s">
        <v>1753</v>
      </c>
      <c r="M889" s="133" t="s">
        <v>1754</v>
      </c>
      <c r="N889" s="133" t="s">
        <v>1601</v>
      </c>
      <c r="O889" s="133" t="s">
        <v>1601</v>
      </c>
      <c r="P889" s="133" t="s">
        <v>1601</v>
      </c>
      <c r="Q889" s="133" t="s">
        <v>1755</v>
      </c>
      <c r="R889" s="142" t="s">
        <v>1601</v>
      </c>
      <c r="S889" s="174" t="s">
        <v>1601</v>
      </c>
      <c r="T889" s="175" t="s">
        <v>1601</v>
      </c>
      <c r="U889" s="133" t="s">
        <v>1756</v>
      </c>
      <c r="V889" s="133" t="s">
        <v>1754</v>
      </c>
      <c r="W889" s="133" t="str">
        <f>IF([Access_Indicator2]="Yes","No service",IF([Access_Indicator3]="Available", "Improved",IF([Access_Indicator4]="No", "Limited",IF(AND([Access_Indicator4]="yes", [Access_Indicator5]&lt;=[Access_Indicator6]),"Basic","Limited"))))</f>
        <v>Limited</v>
      </c>
      <c r="X889" s="133" t="str">
        <f>IF([Use_Indicator1]="", "Fill in data", IF([Use_Indicator1]="All", "Improved", IF([Use_Indicator1]="Some", "Basic", IF([Use_Indicator1]="No use", "No Service"))))</f>
        <v>Improved</v>
      </c>
      <c r="Y889" s="134" t="s">
        <v>1601</v>
      </c>
      <c r="Z889" s="134" t="str">
        <f>IF(S889="No data", "No Data", IF([Reliability_Indicator2]="Yes","No Service", IF(S889="Routine", "Improved", IF(S889="Unreliable", "Basic", IF(S889="No O&amp;M", "No service")))))</f>
        <v>No Data</v>
      </c>
      <c r="AA889" s="133" t="str">
        <f>IF([EnvPro_Indicator1]="", "Fill in data", IF([EnvPro_Indicator1]="Significant pollution", "No service", IF(AND([EnvPro_Indicator1]="Not polluting groundwater &amp; not untreated in river", [EnvPro_Indicator2]="No"),"Basic", IF([EnvPro_Indicator2]="Yes", "Improved"))))</f>
        <v>Basic</v>
      </c>
      <c r="AB889" s="134" t="str">
        <f t="shared" si="13"/>
        <v>Limited</v>
      </c>
      <c r="AC889" s="134" t="str">
        <f>IF(OR(San[[#This Row],[Access_SL1]]="No data",San[[#This Row],[Use_SL1]]="No data",San[[#This Row],[Reliability_SL1]]="No data",San[[#This Row],[EnvPro_SL1]]="No data"),"Incomplete", "Complete")</f>
        <v>Incomplete</v>
      </c>
      <c r="AD889" s="176" t="s">
        <v>1601</v>
      </c>
      <c r="AE889" s="176" t="s">
        <v>1601</v>
      </c>
      <c r="AF889" s="136" t="s">
        <v>1601</v>
      </c>
      <c r="AG889" s="136">
        <v>0</v>
      </c>
      <c r="AH889" s="136" t="s">
        <v>1601</v>
      </c>
      <c r="AW889" s="1">
        <f>IFERROR(VLOOKUP(San[[#This Row],[Access_SL1]],$AS$5:$AT$8,2,FALSE),"Error")</f>
        <v>1</v>
      </c>
      <c r="AX889" s="1">
        <f>IFERROR(VLOOKUP(San[[#This Row],[Use_SL1]],$AS$5:$AT$8,2,FALSE),"Error")</f>
        <v>3</v>
      </c>
      <c r="AY889" s="1" t="str">
        <f>IFERROR(VLOOKUP(San[[#This Row],[Use_SL2]],$AS$5:$AT$8,2,FALSE),"Error")</f>
        <v>Error</v>
      </c>
      <c r="AZ889" s="1" t="str">
        <f>IFERROR(VLOOKUP(San[[#This Row],[Reliability_SL1]],$AS$5:$AT$8,2,FALSE),"Error")</f>
        <v>Error</v>
      </c>
      <c r="BA889" s="1">
        <f>IFERROR(VLOOKUP(San[[#This Row],[EnvPro_SL1]],$AS$5:$AT$8,2,FALSE),"Error")</f>
        <v>2</v>
      </c>
    </row>
    <row r="890" spans="2:53">
      <c r="B890" s="133" t="s">
        <v>1202</v>
      </c>
      <c r="C890" s="171" t="s">
        <v>1649</v>
      </c>
      <c r="D890" s="171" t="s">
        <v>1609</v>
      </c>
      <c r="E890" s="171" t="s">
        <v>1190</v>
      </c>
      <c r="F890" s="172" t="s">
        <v>1620</v>
      </c>
      <c r="G890" s="173" t="s">
        <v>2012</v>
      </c>
      <c r="H890" s="50" t="s">
        <v>1783</v>
      </c>
      <c r="I890" s="50" t="s">
        <v>18</v>
      </c>
      <c r="J890" s="133" t="s">
        <v>1773</v>
      </c>
      <c r="K890" s="50" t="s">
        <v>1754</v>
      </c>
      <c r="L890" s="50" t="s">
        <v>1753</v>
      </c>
      <c r="M890" s="133" t="s">
        <v>1754</v>
      </c>
      <c r="N890" s="133" t="s">
        <v>1601</v>
      </c>
      <c r="O890" s="133" t="s">
        <v>1601</v>
      </c>
      <c r="P890" s="133" t="s">
        <v>1601</v>
      </c>
      <c r="Q890" s="133" t="s">
        <v>1755</v>
      </c>
      <c r="R890" s="142" t="s">
        <v>1601</v>
      </c>
      <c r="S890" s="174" t="s">
        <v>1601</v>
      </c>
      <c r="T890" s="175" t="s">
        <v>1601</v>
      </c>
      <c r="U890" s="133" t="s">
        <v>1756</v>
      </c>
      <c r="V890" s="133" t="s">
        <v>1754</v>
      </c>
      <c r="W890" s="133" t="str">
        <f>IF([Access_Indicator2]="Yes","No service",IF([Access_Indicator3]="Available", "Improved",IF([Access_Indicator4]="No", "Limited",IF(AND([Access_Indicator4]="yes", [Access_Indicator5]&lt;=[Access_Indicator6]),"Basic","Limited"))))</f>
        <v>Limited</v>
      </c>
      <c r="X890" s="133" t="str">
        <f>IF([Use_Indicator1]="", "Fill in data", IF([Use_Indicator1]="All", "Improved", IF([Use_Indicator1]="Some", "Basic", IF([Use_Indicator1]="No use", "No Service"))))</f>
        <v>Improved</v>
      </c>
      <c r="Y890" s="134" t="s">
        <v>1601</v>
      </c>
      <c r="Z890" s="134" t="str">
        <f>IF(S890="No data", "No Data", IF([Reliability_Indicator2]="Yes","No Service", IF(S890="Routine", "Improved", IF(S890="Unreliable", "Basic", IF(S890="No O&amp;M", "No service")))))</f>
        <v>No Data</v>
      </c>
      <c r="AA890" s="133" t="str">
        <f>IF([EnvPro_Indicator1]="", "Fill in data", IF([EnvPro_Indicator1]="Significant pollution", "No service", IF(AND([EnvPro_Indicator1]="Not polluting groundwater &amp; not untreated in river", [EnvPro_Indicator2]="No"),"Basic", IF([EnvPro_Indicator2]="Yes", "Improved"))))</f>
        <v>Basic</v>
      </c>
      <c r="AB890" s="134" t="str">
        <f t="shared" si="13"/>
        <v>Limited</v>
      </c>
      <c r="AC890" s="134" t="str">
        <f>IF(OR(San[[#This Row],[Access_SL1]]="No data",San[[#This Row],[Use_SL1]]="No data",San[[#This Row],[Reliability_SL1]]="No data",San[[#This Row],[EnvPro_SL1]]="No data"),"Incomplete", "Complete")</f>
        <v>Incomplete</v>
      </c>
      <c r="AD890" s="176" t="s">
        <v>1601</v>
      </c>
      <c r="AE890" s="176" t="s">
        <v>1601</v>
      </c>
      <c r="AF890" s="136" t="s">
        <v>1601</v>
      </c>
      <c r="AG890" s="136">
        <v>0</v>
      </c>
      <c r="AH890" s="136" t="s">
        <v>1601</v>
      </c>
      <c r="AW890" s="1">
        <f>IFERROR(VLOOKUP(San[[#This Row],[Access_SL1]],$AS$5:$AT$8,2,FALSE),"Error")</f>
        <v>1</v>
      </c>
      <c r="AX890" s="1">
        <f>IFERROR(VLOOKUP(San[[#This Row],[Use_SL1]],$AS$5:$AT$8,2,FALSE),"Error")</f>
        <v>3</v>
      </c>
      <c r="AY890" s="1" t="str">
        <f>IFERROR(VLOOKUP(San[[#This Row],[Use_SL2]],$AS$5:$AT$8,2,FALSE),"Error")</f>
        <v>Error</v>
      </c>
      <c r="AZ890" s="1" t="str">
        <f>IFERROR(VLOOKUP(San[[#This Row],[Reliability_SL1]],$AS$5:$AT$8,2,FALSE),"Error")</f>
        <v>Error</v>
      </c>
      <c r="BA890" s="1">
        <f>IFERROR(VLOOKUP(San[[#This Row],[EnvPro_SL1]],$AS$5:$AT$8,2,FALSE),"Error")</f>
        <v>2</v>
      </c>
    </row>
    <row r="891" spans="2:53">
      <c r="B891" s="133" t="s">
        <v>1203</v>
      </c>
      <c r="C891" s="171" t="s">
        <v>1649</v>
      </c>
      <c r="D891" s="171" t="s">
        <v>1609</v>
      </c>
      <c r="E891" s="171" t="s">
        <v>1190</v>
      </c>
      <c r="F891" s="172" t="s">
        <v>1620</v>
      </c>
      <c r="G891" s="173" t="s">
        <v>1990</v>
      </c>
      <c r="H891" s="50" t="s">
        <v>1783</v>
      </c>
      <c r="I891" s="50" t="s">
        <v>18</v>
      </c>
      <c r="J891" s="133" t="s">
        <v>1773</v>
      </c>
      <c r="K891" s="50" t="s">
        <v>1754</v>
      </c>
      <c r="L891" s="50" t="s">
        <v>1753</v>
      </c>
      <c r="M891" s="133" t="s">
        <v>1754</v>
      </c>
      <c r="N891" s="133" t="s">
        <v>1601</v>
      </c>
      <c r="O891" s="133" t="s">
        <v>1601</v>
      </c>
      <c r="P891" s="133" t="s">
        <v>1601</v>
      </c>
      <c r="Q891" s="133" t="s">
        <v>1755</v>
      </c>
      <c r="R891" s="142" t="s">
        <v>1601</v>
      </c>
      <c r="S891" s="174" t="s">
        <v>1601</v>
      </c>
      <c r="T891" s="175" t="s">
        <v>1601</v>
      </c>
      <c r="U891" s="133" t="s">
        <v>1756</v>
      </c>
      <c r="V891" s="133" t="s">
        <v>1754</v>
      </c>
      <c r="W891" s="133" t="str">
        <f>IF([Access_Indicator2]="Yes","No service",IF([Access_Indicator3]="Available", "Improved",IF([Access_Indicator4]="No", "Limited",IF(AND([Access_Indicator4]="yes", [Access_Indicator5]&lt;=[Access_Indicator6]),"Basic","Limited"))))</f>
        <v>Limited</v>
      </c>
      <c r="X891" s="133" t="str">
        <f>IF([Use_Indicator1]="", "Fill in data", IF([Use_Indicator1]="All", "Improved", IF([Use_Indicator1]="Some", "Basic", IF([Use_Indicator1]="No use", "No Service"))))</f>
        <v>Improved</v>
      </c>
      <c r="Y891" s="134" t="s">
        <v>1601</v>
      </c>
      <c r="Z891" s="134" t="str">
        <f>IF(S891="No data", "No Data", IF([Reliability_Indicator2]="Yes","No Service", IF(S891="Routine", "Improved", IF(S891="Unreliable", "Basic", IF(S891="No O&amp;M", "No service")))))</f>
        <v>No Data</v>
      </c>
      <c r="AA891" s="133" t="str">
        <f>IF([EnvPro_Indicator1]="", "Fill in data", IF([EnvPro_Indicator1]="Significant pollution", "No service", IF(AND([EnvPro_Indicator1]="Not polluting groundwater &amp; not untreated in river", [EnvPro_Indicator2]="No"),"Basic", IF([EnvPro_Indicator2]="Yes", "Improved"))))</f>
        <v>Basic</v>
      </c>
      <c r="AB891" s="134" t="str">
        <f t="shared" si="13"/>
        <v>Limited</v>
      </c>
      <c r="AC891" s="134" t="str">
        <f>IF(OR(San[[#This Row],[Access_SL1]]="No data",San[[#This Row],[Use_SL1]]="No data",San[[#This Row],[Reliability_SL1]]="No data",San[[#This Row],[EnvPro_SL1]]="No data"),"Incomplete", "Complete")</f>
        <v>Incomplete</v>
      </c>
      <c r="AD891" s="176" t="s">
        <v>1601</v>
      </c>
      <c r="AE891" s="176" t="s">
        <v>1601</v>
      </c>
      <c r="AF891" s="136" t="s">
        <v>1601</v>
      </c>
      <c r="AG891" s="136">
        <v>55.193886215680728</v>
      </c>
      <c r="AH891" s="136" t="s">
        <v>1601</v>
      </c>
      <c r="AW891" s="1">
        <f>IFERROR(VLOOKUP(San[[#This Row],[Access_SL1]],$AS$5:$AT$8,2,FALSE),"Error")</f>
        <v>1</v>
      </c>
      <c r="AX891" s="1">
        <f>IFERROR(VLOOKUP(San[[#This Row],[Use_SL1]],$AS$5:$AT$8,2,FALSE),"Error")</f>
        <v>3</v>
      </c>
      <c r="AY891" s="1" t="str">
        <f>IFERROR(VLOOKUP(San[[#This Row],[Use_SL2]],$AS$5:$AT$8,2,FALSE),"Error")</f>
        <v>Error</v>
      </c>
      <c r="AZ891" s="1" t="str">
        <f>IFERROR(VLOOKUP(San[[#This Row],[Reliability_SL1]],$AS$5:$AT$8,2,FALSE),"Error")</f>
        <v>Error</v>
      </c>
      <c r="BA891" s="1">
        <f>IFERROR(VLOOKUP(San[[#This Row],[EnvPro_SL1]],$AS$5:$AT$8,2,FALSE),"Error")</f>
        <v>2</v>
      </c>
    </row>
    <row r="892" spans="2:53">
      <c r="B892" s="133" t="s">
        <v>1204</v>
      </c>
      <c r="C892" s="171" t="s">
        <v>1649</v>
      </c>
      <c r="D892" s="171" t="s">
        <v>1609</v>
      </c>
      <c r="E892" s="171" t="s">
        <v>1190</v>
      </c>
      <c r="F892" s="172" t="s">
        <v>1620</v>
      </c>
      <c r="G892" s="173" t="s">
        <v>2011</v>
      </c>
      <c r="H892" s="50" t="s">
        <v>1783</v>
      </c>
      <c r="I892" s="50" t="s">
        <v>18</v>
      </c>
      <c r="J892" s="133" t="s">
        <v>1818</v>
      </c>
      <c r="K892" s="50" t="s">
        <v>1754</v>
      </c>
      <c r="L892" s="50" t="s">
        <v>1753</v>
      </c>
      <c r="M892" s="133" t="s">
        <v>1754</v>
      </c>
      <c r="N892" s="133" t="s">
        <v>1601</v>
      </c>
      <c r="O892" s="133" t="s">
        <v>1601</v>
      </c>
      <c r="P892" s="133" t="s">
        <v>1601</v>
      </c>
      <c r="Q892" s="133" t="s">
        <v>1755</v>
      </c>
      <c r="R892" s="142" t="s">
        <v>1601</v>
      </c>
      <c r="S892" s="174" t="s">
        <v>1601</v>
      </c>
      <c r="T892" s="175" t="s">
        <v>1754</v>
      </c>
      <c r="U892" s="133" t="s">
        <v>1756</v>
      </c>
      <c r="V892" s="133" t="s">
        <v>1754</v>
      </c>
      <c r="W892" s="133" t="str">
        <f>IF([Access_Indicator2]="Yes","No service",IF([Access_Indicator3]="Available", "Improved",IF([Access_Indicator4]="No", "Limited",IF(AND([Access_Indicator4]="yes", [Access_Indicator5]&lt;=[Access_Indicator6]),"Basic","Limited"))))</f>
        <v>Limited</v>
      </c>
      <c r="X892" s="133" t="str">
        <f>IF([Use_Indicator1]="", "Fill in data", IF([Use_Indicator1]="All", "Improved", IF([Use_Indicator1]="Some", "Basic", IF([Use_Indicator1]="No use", "No Service"))))</f>
        <v>Improved</v>
      </c>
      <c r="Y892" s="134" t="s">
        <v>1601</v>
      </c>
      <c r="Z892" s="134" t="str">
        <f>IF(S892="No data", "No Data", IF([Reliability_Indicator2]="Yes","No Service", IF(S892="Routine", "Improved", IF(S892="Unreliable", "Basic", IF(S892="No O&amp;M", "No service")))))</f>
        <v>No Data</v>
      </c>
      <c r="AA892" s="133" t="str">
        <f>IF([EnvPro_Indicator1]="", "Fill in data", IF([EnvPro_Indicator1]="Significant pollution", "No service", IF(AND([EnvPro_Indicator1]="Not polluting groundwater &amp; not untreated in river", [EnvPro_Indicator2]="No"),"Basic", IF([EnvPro_Indicator2]="Yes", "Improved"))))</f>
        <v>Basic</v>
      </c>
      <c r="AB892" s="134" t="str">
        <f t="shared" si="13"/>
        <v>Limited</v>
      </c>
      <c r="AC892" s="134" t="str">
        <f>IF(OR(San[[#This Row],[Access_SL1]]="No data",San[[#This Row],[Use_SL1]]="No data",San[[#This Row],[Reliability_SL1]]="No data",San[[#This Row],[EnvPro_SL1]]="No data"),"Incomplete", "Complete")</f>
        <v>Incomplete</v>
      </c>
      <c r="AD892" s="176" t="s">
        <v>1601</v>
      </c>
      <c r="AE892" s="176" t="s">
        <v>1601</v>
      </c>
      <c r="AF892" s="136" t="s">
        <v>1601</v>
      </c>
      <c r="AG892" s="136">
        <v>36.795924143787147</v>
      </c>
      <c r="AH892" s="136" t="s">
        <v>1601</v>
      </c>
      <c r="AW892" s="1">
        <f>IFERROR(VLOOKUP(San[[#This Row],[Access_SL1]],$AS$5:$AT$8,2,FALSE),"Error")</f>
        <v>1</v>
      </c>
      <c r="AX892" s="1">
        <f>IFERROR(VLOOKUP(San[[#This Row],[Use_SL1]],$AS$5:$AT$8,2,FALSE),"Error")</f>
        <v>3</v>
      </c>
      <c r="AY892" s="1" t="str">
        <f>IFERROR(VLOOKUP(San[[#This Row],[Use_SL2]],$AS$5:$AT$8,2,FALSE),"Error")</f>
        <v>Error</v>
      </c>
      <c r="AZ892" s="1" t="str">
        <f>IFERROR(VLOOKUP(San[[#This Row],[Reliability_SL1]],$AS$5:$AT$8,2,FALSE),"Error")</f>
        <v>Error</v>
      </c>
      <c r="BA892" s="1">
        <f>IFERROR(VLOOKUP(San[[#This Row],[EnvPro_SL1]],$AS$5:$AT$8,2,FALSE),"Error")</f>
        <v>2</v>
      </c>
    </row>
    <row r="893" spans="2:53">
      <c r="B893" s="133" t="s">
        <v>1205</v>
      </c>
      <c r="C893" s="171" t="s">
        <v>1649</v>
      </c>
      <c r="D893" s="171" t="s">
        <v>1609</v>
      </c>
      <c r="E893" s="171" t="s">
        <v>1190</v>
      </c>
      <c r="F893" s="172" t="s">
        <v>1620</v>
      </c>
      <c r="G893" s="173" t="s">
        <v>2045</v>
      </c>
      <c r="H893" s="50" t="s">
        <v>1783</v>
      </c>
      <c r="I893" s="50" t="s">
        <v>18</v>
      </c>
      <c r="J893" s="133" t="s">
        <v>1773</v>
      </c>
      <c r="K893" s="50" t="s">
        <v>1754</v>
      </c>
      <c r="L893" s="50" t="s">
        <v>1753</v>
      </c>
      <c r="M893" s="133" t="s">
        <v>1754</v>
      </c>
      <c r="N893" s="133" t="s">
        <v>1601</v>
      </c>
      <c r="O893" s="133" t="s">
        <v>1601</v>
      </c>
      <c r="P893" s="133" t="s">
        <v>1601</v>
      </c>
      <c r="Q893" s="133" t="s">
        <v>1755</v>
      </c>
      <c r="R893" s="142" t="s">
        <v>1601</v>
      </c>
      <c r="S893" s="174" t="s">
        <v>1601</v>
      </c>
      <c r="T893" s="175" t="s">
        <v>1601</v>
      </c>
      <c r="U893" s="133" t="s">
        <v>1756</v>
      </c>
      <c r="V893" s="133" t="s">
        <v>1754</v>
      </c>
      <c r="W893" s="133" t="str">
        <f>IF([Access_Indicator2]="Yes","No service",IF([Access_Indicator3]="Available", "Improved",IF([Access_Indicator4]="No", "Limited",IF(AND([Access_Indicator4]="yes", [Access_Indicator5]&lt;=[Access_Indicator6]),"Basic","Limited"))))</f>
        <v>Limited</v>
      </c>
      <c r="X893" s="133" t="str">
        <f>IF([Use_Indicator1]="", "Fill in data", IF([Use_Indicator1]="All", "Improved", IF([Use_Indicator1]="Some", "Basic", IF([Use_Indicator1]="No use", "No Service"))))</f>
        <v>Improved</v>
      </c>
      <c r="Y893" s="134" t="s">
        <v>1601</v>
      </c>
      <c r="Z893" s="134" t="str">
        <f>IF(S893="No data", "No Data", IF([Reliability_Indicator2]="Yes","No Service", IF(S893="Routine", "Improved", IF(S893="Unreliable", "Basic", IF(S893="No O&amp;M", "No service")))))</f>
        <v>No Data</v>
      </c>
      <c r="AA893" s="133" t="str">
        <f>IF([EnvPro_Indicator1]="", "Fill in data", IF([EnvPro_Indicator1]="Significant pollution", "No service", IF(AND([EnvPro_Indicator1]="Not polluting groundwater &amp; not untreated in river", [EnvPro_Indicator2]="No"),"Basic", IF([EnvPro_Indicator2]="Yes", "Improved"))))</f>
        <v>Basic</v>
      </c>
      <c r="AB893" s="134" t="str">
        <f t="shared" si="13"/>
        <v>Limited</v>
      </c>
      <c r="AC893" s="134" t="str">
        <f>IF(OR(San[[#This Row],[Access_SL1]]="No data",San[[#This Row],[Use_SL1]]="No data",San[[#This Row],[Reliability_SL1]]="No data",San[[#This Row],[EnvPro_SL1]]="No data"),"Incomplete", "Complete")</f>
        <v>Incomplete</v>
      </c>
      <c r="AD893" s="176" t="s">
        <v>1601</v>
      </c>
      <c r="AE893" s="176" t="s">
        <v>1601</v>
      </c>
      <c r="AF893" s="136" t="s">
        <v>1601</v>
      </c>
      <c r="AG893" s="136">
        <v>55.193886215680728</v>
      </c>
      <c r="AH893" s="136" t="s">
        <v>1601</v>
      </c>
      <c r="AW893" s="1">
        <f>IFERROR(VLOOKUP(San[[#This Row],[Access_SL1]],$AS$5:$AT$8,2,FALSE),"Error")</f>
        <v>1</v>
      </c>
      <c r="AX893" s="1">
        <f>IFERROR(VLOOKUP(San[[#This Row],[Use_SL1]],$AS$5:$AT$8,2,FALSE),"Error")</f>
        <v>3</v>
      </c>
      <c r="AY893" s="1" t="str">
        <f>IFERROR(VLOOKUP(San[[#This Row],[Use_SL2]],$AS$5:$AT$8,2,FALSE),"Error")</f>
        <v>Error</v>
      </c>
      <c r="AZ893" s="1" t="str">
        <f>IFERROR(VLOOKUP(San[[#This Row],[Reliability_SL1]],$AS$5:$AT$8,2,FALSE),"Error")</f>
        <v>Error</v>
      </c>
      <c r="BA893" s="1">
        <f>IFERROR(VLOOKUP(San[[#This Row],[EnvPro_SL1]],$AS$5:$AT$8,2,FALSE),"Error")</f>
        <v>2</v>
      </c>
    </row>
    <row r="894" spans="2:53">
      <c r="B894" s="133" t="s">
        <v>1206</v>
      </c>
      <c r="C894" s="171" t="s">
        <v>1649</v>
      </c>
      <c r="D894" s="171" t="s">
        <v>1609</v>
      </c>
      <c r="E894" s="171" t="s">
        <v>1190</v>
      </c>
      <c r="F894" s="172" t="s">
        <v>1620</v>
      </c>
      <c r="G894" s="173" t="s">
        <v>1956</v>
      </c>
      <c r="H894" s="50" t="s">
        <v>1783</v>
      </c>
      <c r="I894" s="50" t="s">
        <v>18</v>
      </c>
      <c r="J894" s="133" t="s">
        <v>1773</v>
      </c>
      <c r="K894" s="50" t="s">
        <v>1754</v>
      </c>
      <c r="L894" s="50" t="s">
        <v>1753</v>
      </c>
      <c r="M894" s="133" t="s">
        <v>1754</v>
      </c>
      <c r="N894" s="133" t="s">
        <v>1601</v>
      </c>
      <c r="O894" s="133" t="s">
        <v>1601</v>
      </c>
      <c r="P894" s="133" t="s">
        <v>1601</v>
      </c>
      <c r="Q894" s="133" t="s">
        <v>1755</v>
      </c>
      <c r="R894" s="142" t="s">
        <v>1601</v>
      </c>
      <c r="S894" s="174" t="s">
        <v>1601</v>
      </c>
      <c r="T894" s="175" t="s">
        <v>1601</v>
      </c>
      <c r="U894" s="133" t="s">
        <v>1756</v>
      </c>
      <c r="V894" s="133" t="s">
        <v>1754</v>
      </c>
      <c r="W894" s="133" t="str">
        <f>IF([Access_Indicator2]="Yes","No service",IF([Access_Indicator3]="Available", "Improved",IF([Access_Indicator4]="No", "Limited",IF(AND([Access_Indicator4]="yes", [Access_Indicator5]&lt;=[Access_Indicator6]),"Basic","Limited"))))</f>
        <v>Limited</v>
      </c>
      <c r="X894" s="133" t="str">
        <f>IF([Use_Indicator1]="", "Fill in data", IF([Use_Indicator1]="All", "Improved", IF([Use_Indicator1]="Some", "Basic", IF([Use_Indicator1]="No use", "No Service"))))</f>
        <v>Improved</v>
      </c>
      <c r="Y894" s="134" t="s">
        <v>1601</v>
      </c>
      <c r="Z894" s="134" t="str">
        <f>IF(S894="No data", "No Data", IF([Reliability_Indicator2]="Yes","No Service", IF(S894="Routine", "Improved", IF(S894="Unreliable", "Basic", IF(S894="No O&amp;M", "No service")))))</f>
        <v>No Data</v>
      </c>
      <c r="AA894" s="133" t="str">
        <f>IF([EnvPro_Indicator1]="", "Fill in data", IF([EnvPro_Indicator1]="Significant pollution", "No service", IF(AND([EnvPro_Indicator1]="Not polluting groundwater &amp; not untreated in river", [EnvPro_Indicator2]="No"),"Basic", IF([EnvPro_Indicator2]="Yes", "Improved"))))</f>
        <v>Basic</v>
      </c>
      <c r="AB894" s="134" t="str">
        <f t="shared" si="13"/>
        <v>Limited</v>
      </c>
      <c r="AC894" s="134" t="str">
        <f>IF(OR(San[[#This Row],[Access_SL1]]="No data",San[[#This Row],[Use_SL1]]="No data",San[[#This Row],[Reliability_SL1]]="No data",San[[#This Row],[EnvPro_SL1]]="No data"),"Incomplete", "Complete")</f>
        <v>Incomplete</v>
      </c>
      <c r="AD894" s="176" t="s">
        <v>1601</v>
      </c>
      <c r="AE894" s="176" t="s">
        <v>1601</v>
      </c>
      <c r="AF894" s="136" t="s">
        <v>1601</v>
      </c>
      <c r="AG894" s="136">
        <v>58.873478630059438</v>
      </c>
      <c r="AH894" s="136" t="s">
        <v>1601</v>
      </c>
      <c r="AW894" s="1">
        <f>IFERROR(VLOOKUP(San[[#This Row],[Access_SL1]],$AS$5:$AT$8,2,FALSE),"Error")</f>
        <v>1</v>
      </c>
      <c r="AX894" s="1">
        <f>IFERROR(VLOOKUP(San[[#This Row],[Use_SL1]],$AS$5:$AT$8,2,FALSE),"Error")</f>
        <v>3</v>
      </c>
      <c r="AY894" s="1" t="str">
        <f>IFERROR(VLOOKUP(San[[#This Row],[Use_SL2]],$AS$5:$AT$8,2,FALSE),"Error")</f>
        <v>Error</v>
      </c>
      <c r="AZ894" s="1" t="str">
        <f>IFERROR(VLOOKUP(San[[#This Row],[Reliability_SL1]],$AS$5:$AT$8,2,FALSE),"Error")</f>
        <v>Error</v>
      </c>
      <c r="BA894" s="1">
        <f>IFERROR(VLOOKUP(San[[#This Row],[EnvPro_SL1]],$AS$5:$AT$8,2,FALSE),"Error")</f>
        <v>2</v>
      </c>
    </row>
    <row r="895" spans="2:53">
      <c r="B895" s="133" t="s">
        <v>1207</v>
      </c>
      <c r="C895" s="171" t="s">
        <v>1649</v>
      </c>
      <c r="D895" s="171" t="s">
        <v>1609</v>
      </c>
      <c r="E895" s="171" t="s">
        <v>1190</v>
      </c>
      <c r="F895" s="172" t="s">
        <v>1620</v>
      </c>
      <c r="G895" s="173" t="s">
        <v>2050</v>
      </c>
      <c r="H895" s="50" t="s">
        <v>1783</v>
      </c>
      <c r="I895" s="50" t="s">
        <v>18</v>
      </c>
      <c r="J895" s="133" t="s">
        <v>1779</v>
      </c>
      <c r="K895" s="50" t="s">
        <v>1754</v>
      </c>
      <c r="L895" s="50" t="s">
        <v>1753</v>
      </c>
      <c r="M895" s="133" t="s">
        <v>1754</v>
      </c>
      <c r="N895" s="133" t="s">
        <v>1601</v>
      </c>
      <c r="O895" s="133" t="s">
        <v>1601</v>
      </c>
      <c r="P895" s="133" t="s">
        <v>1601</v>
      </c>
      <c r="Q895" s="133" t="s">
        <v>1765</v>
      </c>
      <c r="R895" s="142" t="s">
        <v>1601</v>
      </c>
      <c r="S895" s="174" t="s">
        <v>1601</v>
      </c>
      <c r="T895" s="175" t="s">
        <v>1754</v>
      </c>
      <c r="U895" s="133" t="s">
        <v>1756</v>
      </c>
      <c r="V895" s="133" t="s">
        <v>1754</v>
      </c>
      <c r="W895" s="133" t="str">
        <f>IF([Access_Indicator2]="Yes","No service",IF([Access_Indicator3]="Available", "Improved",IF([Access_Indicator4]="No", "Limited",IF(AND([Access_Indicator4]="yes", [Access_Indicator5]&lt;=[Access_Indicator6]),"Basic","Limited"))))</f>
        <v>Limited</v>
      </c>
      <c r="X895" s="133" t="str">
        <f>IF([Use_Indicator1]="", "Fill in data", IF([Use_Indicator1]="All", "Improved", IF([Use_Indicator1]="Some", "Basic", IF([Use_Indicator1]="No use", "No Service"))))</f>
        <v>No Service</v>
      </c>
      <c r="Y895" s="134" t="s">
        <v>1601</v>
      </c>
      <c r="Z895" s="134" t="str">
        <f>IF(S895="No data", "No Data", IF([Reliability_Indicator2]="Yes","No Service", IF(S895="Routine", "Improved", IF(S895="Unreliable", "Basic", IF(S895="No O&amp;M", "No service")))))</f>
        <v>No Data</v>
      </c>
      <c r="AA895" s="133" t="str">
        <f>IF([EnvPro_Indicator1]="", "Fill in data", IF([EnvPro_Indicator1]="Significant pollution", "No service", IF(AND([EnvPro_Indicator1]="Not polluting groundwater &amp; not untreated in river", [EnvPro_Indicator2]="No"),"Basic", IF([EnvPro_Indicator2]="Yes", "Improved"))))</f>
        <v>Basic</v>
      </c>
      <c r="AB895" s="134" t="str">
        <f t="shared" si="13"/>
        <v>No Service</v>
      </c>
      <c r="AC895" s="134" t="str">
        <f>IF(OR(San[[#This Row],[Access_SL1]]="No data",San[[#This Row],[Use_SL1]]="No data",San[[#This Row],[Reliability_SL1]]="No data",San[[#This Row],[EnvPro_SL1]]="No data"),"Incomplete", "Complete")</f>
        <v>Incomplete</v>
      </c>
      <c r="AD895" s="176" t="s">
        <v>1601</v>
      </c>
      <c r="AE895" s="176" t="s">
        <v>1601</v>
      </c>
      <c r="AF895" s="136" t="s">
        <v>1601</v>
      </c>
      <c r="AG895" s="136">
        <v>36.795924143787147</v>
      </c>
      <c r="AH895" s="136" t="s">
        <v>1601</v>
      </c>
      <c r="AW895" s="1">
        <f>IFERROR(VLOOKUP(San[[#This Row],[Access_SL1]],$AS$5:$AT$8,2,FALSE),"Error")</f>
        <v>1</v>
      </c>
      <c r="AX895" s="1">
        <f>IFERROR(VLOOKUP(San[[#This Row],[Use_SL1]],$AS$5:$AT$8,2,FALSE),"Error")</f>
        <v>0</v>
      </c>
      <c r="AY895" s="1" t="str">
        <f>IFERROR(VLOOKUP(San[[#This Row],[Use_SL2]],$AS$5:$AT$8,2,FALSE),"Error")</f>
        <v>Error</v>
      </c>
      <c r="AZ895" s="1" t="str">
        <f>IFERROR(VLOOKUP(San[[#This Row],[Reliability_SL1]],$AS$5:$AT$8,2,FALSE),"Error")</f>
        <v>Error</v>
      </c>
      <c r="BA895" s="1">
        <f>IFERROR(VLOOKUP(San[[#This Row],[EnvPro_SL1]],$AS$5:$AT$8,2,FALSE),"Error")</f>
        <v>2</v>
      </c>
    </row>
    <row r="896" spans="2:53">
      <c r="B896" s="133" t="s">
        <v>1208</v>
      </c>
      <c r="C896" s="171" t="s">
        <v>1649</v>
      </c>
      <c r="D896" s="171" t="s">
        <v>1609</v>
      </c>
      <c r="E896" s="171" t="s">
        <v>1190</v>
      </c>
      <c r="F896" s="172" t="s">
        <v>1620</v>
      </c>
      <c r="G896" s="173" t="s">
        <v>2002</v>
      </c>
      <c r="H896" s="50" t="s">
        <v>1786</v>
      </c>
      <c r="I896" s="50" t="s">
        <v>18</v>
      </c>
      <c r="J896" s="133" t="s">
        <v>2063</v>
      </c>
      <c r="K896" s="50" t="s">
        <v>1754</v>
      </c>
      <c r="L896" s="50" t="s">
        <v>1776</v>
      </c>
      <c r="M896" s="133" t="s">
        <v>1752</v>
      </c>
      <c r="N896" s="133" t="s">
        <v>1601</v>
      </c>
      <c r="O896" s="133" t="s">
        <v>1601</v>
      </c>
      <c r="P896" s="133" t="s">
        <v>1601</v>
      </c>
      <c r="Q896" s="133" t="s">
        <v>1755</v>
      </c>
      <c r="R896" s="142" t="s">
        <v>1601</v>
      </c>
      <c r="S896" s="174" t="s">
        <v>1777</v>
      </c>
      <c r="T896" s="175" t="s">
        <v>1754</v>
      </c>
      <c r="U896" s="133" t="s">
        <v>1756</v>
      </c>
      <c r="V896" s="133" t="s">
        <v>1754</v>
      </c>
      <c r="W896" s="133" t="str">
        <f>IF([Access_Indicator2]="Yes","No service",IF([Access_Indicator3]="Available", "Improved",IF([Access_Indicator4]="No", "Limited",IF(AND([Access_Indicator4]="yes", [Access_Indicator5]&lt;=[Access_Indicator6]),"Basic","Limited"))))</f>
        <v>Improved</v>
      </c>
      <c r="X896" s="133" t="str">
        <f>IF([Use_Indicator1]="", "Fill in data", IF([Use_Indicator1]="All", "Improved", IF([Use_Indicator1]="Some", "Basic", IF([Use_Indicator1]="No use", "No Service"))))</f>
        <v>Improved</v>
      </c>
      <c r="Y896" s="134" t="s">
        <v>1601</v>
      </c>
      <c r="Z896" s="134" t="str">
        <f>IF(S896="No data", "No Data", IF([Reliability_Indicator2]="Yes","No Service", IF(S896="Routine", "Improved", IF(S896="Unreliable", "Basic", IF(S896="No O&amp;M", "No service")))))</f>
        <v>No service</v>
      </c>
      <c r="AA896" s="133" t="str">
        <f>IF([EnvPro_Indicator1]="", "Fill in data", IF([EnvPro_Indicator1]="Significant pollution", "No service", IF(AND([EnvPro_Indicator1]="Not polluting groundwater &amp; not untreated in river", [EnvPro_Indicator2]="No"),"Basic", IF([EnvPro_Indicator2]="Yes", "Improved"))))</f>
        <v>Basic</v>
      </c>
      <c r="AB896" s="134" t="str">
        <f t="shared" si="13"/>
        <v>No Service</v>
      </c>
      <c r="AC896" s="134" t="str">
        <f>IF(OR(San[[#This Row],[Access_SL1]]="No data",San[[#This Row],[Use_SL1]]="No data",San[[#This Row],[Reliability_SL1]]="No data",San[[#This Row],[EnvPro_SL1]]="No data"),"Incomplete", "Complete")</f>
        <v>Complete</v>
      </c>
      <c r="AD896" s="176" t="s">
        <v>1601</v>
      </c>
      <c r="AE896" s="176" t="s">
        <v>1601</v>
      </c>
      <c r="AF896" s="136" t="s">
        <v>1601</v>
      </c>
      <c r="AG896" s="136">
        <v>154.54288140390605</v>
      </c>
      <c r="AH896" s="136" t="s">
        <v>1601</v>
      </c>
      <c r="AW896" s="1">
        <f>IFERROR(VLOOKUP(San[[#This Row],[Access_SL1]],$AS$5:$AT$8,2,FALSE),"Error")</f>
        <v>3</v>
      </c>
      <c r="AX896" s="1">
        <f>IFERROR(VLOOKUP(San[[#This Row],[Use_SL1]],$AS$5:$AT$8,2,FALSE),"Error")</f>
        <v>3</v>
      </c>
      <c r="AY896" s="1" t="str">
        <f>IFERROR(VLOOKUP(San[[#This Row],[Use_SL2]],$AS$5:$AT$8,2,FALSE),"Error")</f>
        <v>Error</v>
      </c>
      <c r="AZ896" s="1">
        <f>IFERROR(VLOOKUP(San[[#This Row],[Reliability_SL1]],$AS$5:$AT$8,2,FALSE),"Error")</f>
        <v>0</v>
      </c>
      <c r="BA896" s="1">
        <f>IFERROR(VLOOKUP(San[[#This Row],[EnvPro_SL1]],$AS$5:$AT$8,2,FALSE),"Error")</f>
        <v>2</v>
      </c>
    </row>
    <row r="897" spans="2:53">
      <c r="B897" s="133" t="s">
        <v>1209</v>
      </c>
      <c r="C897" s="171" t="s">
        <v>1649</v>
      </c>
      <c r="D897" s="171" t="s">
        <v>1609</v>
      </c>
      <c r="E897" s="171" t="s">
        <v>1190</v>
      </c>
      <c r="F897" s="172" t="s">
        <v>1620</v>
      </c>
      <c r="G897" s="173" t="s">
        <v>1953</v>
      </c>
      <c r="H897" s="50" t="s">
        <v>1783</v>
      </c>
      <c r="I897" s="50" t="s">
        <v>18</v>
      </c>
      <c r="J897" s="133" t="s">
        <v>1751</v>
      </c>
      <c r="K897" s="50" t="s">
        <v>1752</v>
      </c>
      <c r="L897" s="50" t="s">
        <v>1753</v>
      </c>
      <c r="M897" s="133" t="s">
        <v>1754</v>
      </c>
      <c r="N897" s="133" t="s">
        <v>1601</v>
      </c>
      <c r="O897" s="133" t="s">
        <v>1601</v>
      </c>
      <c r="P897" s="133" t="s">
        <v>1601</v>
      </c>
      <c r="Q897" s="133" t="s">
        <v>1755</v>
      </c>
      <c r="R897" s="142" t="s">
        <v>1601</v>
      </c>
      <c r="S897" s="174" t="s">
        <v>1601</v>
      </c>
      <c r="T897" s="175" t="s">
        <v>1601</v>
      </c>
      <c r="U897" s="133" t="s">
        <v>1756</v>
      </c>
      <c r="V897" s="133" t="s">
        <v>1754</v>
      </c>
      <c r="W897" s="133" t="str">
        <f>IF([Access_Indicator2]="Yes","No service",IF([Access_Indicator3]="Available", "Improved",IF([Access_Indicator4]="No", "Limited",IF(AND([Access_Indicator4]="yes", [Access_Indicator5]&lt;=[Access_Indicator6]),"Basic","Limited"))))</f>
        <v>No service</v>
      </c>
      <c r="X897" s="133" t="str">
        <f>IF([Use_Indicator1]="", "Fill in data", IF([Use_Indicator1]="All", "Improved", IF([Use_Indicator1]="Some", "Basic", IF([Use_Indicator1]="No use", "No Service"))))</f>
        <v>Improved</v>
      </c>
      <c r="Y897" s="134" t="s">
        <v>1601</v>
      </c>
      <c r="Z897" s="134" t="str">
        <f>IF(S897="No data", "No Data", IF([Reliability_Indicator2]="Yes","No Service", IF(S897="Routine", "Improved", IF(S897="Unreliable", "Basic", IF(S897="No O&amp;M", "No service")))))</f>
        <v>No Data</v>
      </c>
      <c r="AA897" s="133" t="str">
        <f>IF([EnvPro_Indicator1]="", "Fill in data", IF([EnvPro_Indicator1]="Significant pollution", "No service", IF(AND([EnvPro_Indicator1]="Not polluting groundwater &amp; not untreated in river", [EnvPro_Indicator2]="No"),"Basic", IF([EnvPro_Indicator2]="Yes", "Improved"))))</f>
        <v>Basic</v>
      </c>
      <c r="AB897" s="134" t="str">
        <f t="shared" si="13"/>
        <v>No Service</v>
      </c>
      <c r="AC897" s="134" t="str">
        <f>IF(OR(San[[#This Row],[Access_SL1]]="No data",San[[#This Row],[Use_SL1]]="No data",San[[#This Row],[Reliability_SL1]]="No data",San[[#This Row],[EnvPro_SL1]]="No data"),"Incomplete", "Complete")</f>
        <v>Incomplete</v>
      </c>
      <c r="AD897" s="176" t="s">
        <v>1601</v>
      </c>
      <c r="AE897" s="176" t="s">
        <v>1601</v>
      </c>
      <c r="AF897" s="136" t="s">
        <v>1601</v>
      </c>
      <c r="AG897" s="136">
        <v>158.22247381828473</v>
      </c>
      <c r="AH897" s="136" t="s">
        <v>1601</v>
      </c>
      <c r="AW897" s="1">
        <f>IFERROR(VLOOKUP(San[[#This Row],[Access_SL1]],$AS$5:$AT$8,2,FALSE),"Error")</f>
        <v>0</v>
      </c>
      <c r="AX897" s="1">
        <f>IFERROR(VLOOKUP(San[[#This Row],[Use_SL1]],$AS$5:$AT$8,2,FALSE),"Error")</f>
        <v>3</v>
      </c>
      <c r="AY897" s="1" t="str">
        <f>IFERROR(VLOOKUP(San[[#This Row],[Use_SL2]],$AS$5:$AT$8,2,FALSE),"Error")</f>
        <v>Error</v>
      </c>
      <c r="AZ897" s="1" t="str">
        <f>IFERROR(VLOOKUP(San[[#This Row],[Reliability_SL1]],$AS$5:$AT$8,2,FALSE),"Error")</f>
        <v>Error</v>
      </c>
      <c r="BA897" s="1">
        <f>IFERROR(VLOOKUP(San[[#This Row],[EnvPro_SL1]],$AS$5:$AT$8,2,FALSE),"Error")</f>
        <v>2</v>
      </c>
    </row>
    <row r="898" spans="2:53">
      <c r="B898" s="133" t="s">
        <v>1210</v>
      </c>
      <c r="C898" s="171" t="s">
        <v>1649</v>
      </c>
      <c r="D898" s="171" t="s">
        <v>1609</v>
      </c>
      <c r="E898" s="171" t="s">
        <v>1190</v>
      </c>
      <c r="F898" s="172" t="s">
        <v>1620</v>
      </c>
      <c r="G898" s="173" t="s">
        <v>1954</v>
      </c>
      <c r="H898" s="50" t="s">
        <v>1786</v>
      </c>
      <c r="I898" s="50" t="s">
        <v>18</v>
      </c>
      <c r="J898" s="133" t="s">
        <v>1773</v>
      </c>
      <c r="K898" s="50" t="s">
        <v>1754</v>
      </c>
      <c r="L898" s="50" t="s">
        <v>1753</v>
      </c>
      <c r="M898" s="133" t="s">
        <v>1754</v>
      </c>
      <c r="N898" s="133" t="s">
        <v>1601</v>
      </c>
      <c r="O898" s="133" t="s">
        <v>1601</v>
      </c>
      <c r="P898" s="133" t="s">
        <v>1601</v>
      </c>
      <c r="Q898" s="133" t="s">
        <v>1755</v>
      </c>
      <c r="R898" s="142" t="s">
        <v>1601</v>
      </c>
      <c r="S898" s="174" t="s">
        <v>1601</v>
      </c>
      <c r="T898" s="175" t="s">
        <v>1601</v>
      </c>
      <c r="U898" s="133" t="s">
        <v>1756</v>
      </c>
      <c r="V898" s="133" t="s">
        <v>1754</v>
      </c>
      <c r="W898" s="133" t="str">
        <f>IF([Access_Indicator2]="Yes","No service",IF([Access_Indicator3]="Available", "Improved",IF([Access_Indicator4]="No", "Limited",IF(AND([Access_Indicator4]="yes", [Access_Indicator5]&lt;=[Access_Indicator6]),"Basic","Limited"))))</f>
        <v>Limited</v>
      </c>
      <c r="X898" s="133" t="str">
        <f>IF([Use_Indicator1]="", "Fill in data", IF([Use_Indicator1]="All", "Improved", IF([Use_Indicator1]="Some", "Basic", IF([Use_Indicator1]="No use", "No Service"))))</f>
        <v>Improved</v>
      </c>
      <c r="Y898" s="134" t="s">
        <v>1601</v>
      </c>
      <c r="Z898" s="134" t="str">
        <f>IF(S898="No data", "No Data", IF([Reliability_Indicator2]="Yes","No Service", IF(S898="Routine", "Improved", IF(S898="Unreliable", "Basic", IF(S898="No O&amp;M", "No service")))))</f>
        <v>No Data</v>
      </c>
      <c r="AA898" s="133" t="str">
        <f>IF([EnvPro_Indicator1]="", "Fill in data", IF([EnvPro_Indicator1]="Significant pollution", "No service", IF(AND([EnvPro_Indicator1]="Not polluting groundwater &amp; not untreated in river", [EnvPro_Indicator2]="No"),"Basic", IF([EnvPro_Indicator2]="Yes", "Improved"))))</f>
        <v>Basic</v>
      </c>
      <c r="AB898" s="134" t="str">
        <f t="shared" si="13"/>
        <v>Limited</v>
      </c>
      <c r="AC898" s="134" t="str">
        <f>IF(OR(San[[#This Row],[Access_SL1]]="No data",San[[#This Row],[Use_SL1]]="No data",San[[#This Row],[Reliability_SL1]]="No data",San[[#This Row],[EnvPro_SL1]]="No data"),"Incomplete", "Complete")</f>
        <v>Incomplete</v>
      </c>
      <c r="AD898" s="176" t="s">
        <v>1601</v>
      </c>
      <c r="AE898" s="176" t="s">
        <v>1601</v>
      </c>
      <c r="AF898" s="136" t="s">
        <v>1601</v>
      </c>
      <c r="AG898" s="136">
        <v>139.82451174639115</v>
      </c>
      <c r="AH898" s="136" t="s">
        <v>1601</v>
      </c>
      <c r="AW898" s="1">
        <f>IFERROR(VLOOKUP(San[[#This Row],[Access_SL1]],$AS$5:$AT$8,2,FALSE),"Error")</f>
        <v>1</v>
      </c>
      <c r="AX898" s="1">
        <f>IFERROR(VLOOKUP(San[[#This Row],[Use_SL1]],$AS$5:$AT$8,2,FALSE),"Error")</f>
        <v>3</v>
      </c>
      <c r="AY898" s="1" t="str">
        <f>IFERROR(VLOOKUP(San[[#This Row],[Use_SL2]],$AS$5:$AT$8,2,FALSE),"Error")</f>
        <v>Error</v>
      </c>
      <c r="AZ898" s="1" t="str">
        <f>IFERROR(VLOOKUP(San[[#This Row],[Reliability_SL1]],$AS$5:$AT$8,2,FALSE),"Error")</f>
        <v>Error</v>
      </c>
      <c r="BA898" s="1">
        <f>IFERROR(VLOOKUP(San[[#This Row],[EnvPro_SL1]],$AS$5:$AT$8,2,FALSE),"Error")</f>
        <v>2</v>
      </c>
    </row>
    <row r="899" spans="2:53">
      <c r="B899" s="133" t="s">
        <v>1211</v>
      </c>
      <c r="C899" s="171" t="s">
        <v>1649</v>
      </c>
      <c r="D899" s="171" t="s">
        <v>1609</v>
      </c>
      <c r="E899" s="171" t="s">
        <v>1190</v>
      </c>
      <c r="F899" s="172" t="s">
        <v>1620</v>
      </c>
      <c r="G899" s="173" t="s">
        <v>2069</v>
      </c>
      <c r="H899" s="50" t="s">
        <v>1786</v>
      </c>
      <c r="I899" s="50" t="s">
        <v>18</v>
      </c>
      <c r="J899" s="133" t="s">
        <v>1818</v>
      </c>
      <c r="K899" s="50" t="s">
        <v>1754</v>
      </c>
      <c r="L899" s="50" t="s">
        <v>1753</v>
      </c>
      <c r="M899" s="133" t="s">
        <v>1754</v>
      </c>
      <c r="N899" s="133" t="s">
        <v>1601</v>
      </c>
      <c r="O899" s="133" t="s">
        <v>1601</v>
      </c>
      <c r="P899" s="133" t="s">
        <v>1601</v>
      </c>
      <c r="Q899" s="133" t="s">
        <v>1755</v>
      </c>
      <c r="R899" s="142" t="s">
        <v>1601</v>
      </c>
      <c r="S899" s="174" t="s">
        <v>1601</v>
      </c>
      <c r="T899" s="175" t="s">
        <v>1601</v>
      </c>
      <c r="U899" s="133" t="s">
        <v>1756</v>
      </c>
      <c r="V899" s="133" t="s">
        <v>1754</v>
      </c>
      <c r="W899" s="133" t="str">
        <f>IF([Access_Indicator2]="Yes","No service",IF([Access_Indicator3]="Available", "Improved",IF([Access_Indicator4]="No", "Limited",IF(AND([Access_Indicator4]="yes", [Access_Indicator5]&lt;=[Access_Indicator6]),"Basic","Limited"))))</f>
        <v>Limited</v>
      </c>
      <c r="X899" s="133" t="str">
        <f>IF([Use_Indicator1]="", "Fill in data", IF([Use_Indicator1]="All", "Improved", IF([Use_Indicator1]="Some", "Basic", IF([Use_Indicator1]="No use", "No Service"))))</f>
        <v>Improved</v>
      </c>
      <c r="Y899" s="134" t="s">
        <v>1601</v>
      </c>
      <c r="Z899" s="134" t="str">
        <f>IF(S899="No data", "No Data", IF([Reliability_Indicator2]="Yes","No Service", IF(S899="Routine", "Improved", IF(S899="Unreliable", "Basic", IF(S899="No O&amp;M", "No service")))))</f>
        <v>No Data</v>
      </c>
      <c r="AA899" s="133" t="str">
        <f>IF([EnvPro_Indicator1]="", "Fill in data", IF([EnvPro_Indicator1]="Significant pollution", "No service", IF(AND([EnvPro_Indicator1]="Not polluting groundwater &amp; not untreated in river", [EnvPro_Indicator2]="No"),"Basic", IF([EnvPro_Indicator2]="Yes", "Improved"))))</f>
        <v>Basic</v>
      </c>
      <c r="AB899" s="134" t="str">
        <f t="shared" si="13"/>
        <v>Limited</v>
      </c>
      <c r="AC899" s="134" t="str">
        <f>IF(OR(San[[#This Row],[Access_SL1]]="No data",San[[#This Row],[Use_SL1]]="No data",San[[#This Row],[Reliability_SL1]]="No data",San[[#This Row],[EnvPro_SL1]]="No data"),"Incomplete", "Complete")</f>
        <v>Incomplete</v>
      </c>
      <c r="AD899" s="176" t="s">
        <v>1601</v>
      </c>
      <c r="AE899" s="176" t="s">
        <v>1601</v>
      </c>
      <c r="AF899" s="136" t="s">
        <v>1601</v>
      </c>
      <c r="AG899" s="136">
        <v>103.02858760260402</v>
      </c>
      <c r="AH899" s="136" t="s">
        <v>1601</v>
      </c>
      <c r="AW899" s="1">
        <f>IFERROR(VLOOKUP(San[[#This Row],[Access_SL1]],$AS$5:$AT$8,2,FALSE),"Error")</f>
        <v>1</v>
      </c>
      <c r="AX899" s="1">
        <f>IFERROR(VLOOKUP(San[[#This Row],[Use_SL1]],$AS$5:$AT$8,2,FALSE),"Error")</f>
        <v>3</v>
      </c>
      <c r="AY899" s="1" t="str">
        <f>IFERROR(VLOOKUP(San[[#This Row],[Use_SL2]],$AS$5:$AT$8,2,FALSE),"Error")</f>
        <v>Error</v>
      </c>
      <c r="AZ899" s="1" t="str">
        <f>IFERROR(VLOOKUP(San[[#This Row],[Reliability_SL1]],$AS$5:$AT$8,2,FALSE),"Error")</f>
        <v>Error</v>
      </c>
      <c r="BA899" s="1">
        <f>IFERROR(VLOOKUP(San[[#This Row],[EnvPro_SL1]],$AS$5:$AT$8,2,FALSE),"Error")</f>
        <v>2</v>
      </c>
    </row>
    <row r="900" spans="2:53">
      <c r="B900" s="133" t="s">
        <v>1212</v>
      </c>
      <c r="C900" s="171" t="s">
        <v>1649</v>
      </c>
      <c r="D900" s="171" t="s">
        <v>1609</v>
      </c>
      <c r="E900" s="171" t="s">
        <v>1190</v>
      </c>
      <c r="F900" s="172" t="s">
        <v>1620</v>
      </c>
      <c r="G900" s="173" t="s">
        <v>2070</v>
      </c>
      <c r="H900" s="50" t="s">
        <v>1786</v>
      </c>
      <c r="I900" s="50" t="s">
        <v>18</v>
      </c>
      <c r="J900" s="133" t="s">
        <v>1751</v>
      </c>
      <c r="K900" s="50" t="s">
        <v>1752</v>
      </c>
      <c r="L900" s="50" t="s">
        <v>1753</v>
      </c>
      <c r="M900" s="133" t="s">
        <v>1754</v>
      </c>
      <c r="N900" s="133" t="s">
        <v>1601</v>
      </c>
      <c r="O900" s="133" t="s">
        <v>1601</v>
      </c>
      <c r="P900" s="133" t="s">
        <v>1601</v>
      </c>
      <c r="Q900" s="133" t="s">
        <v>1755</v>
      </c>
      <c r="R900" s="142" t="s">
        <v>1601</v>
      </c>
      <c r="S900" s="174" t="s">
        <v>1601</v>
      </c>
      <c r="T900" s="175" t="s">
        <v>1601</v>
      </c>
      <c r="U900" s="133" t="s">
        <v>1756</v>
      </c>
      <c r="V900" s="133" t="s">
        <v>1754</v>
      </c>
      <c r="W900" s="133" t="str">
        <f>IF([Access_Indicator2]="Yes","No service",IF([Access_Indicator3]="Available", "Improved",IF([Access_Indicator4]="No", "Limited",IF(AND([Access_Indicator4]="yes", [Access_Indicator5]&lt;=[Access_Indicator6]),"Basic","Limited"))))</f>
        <v>No service</v>
      </c>
      <c r="X900" s="133" t="str">
        <f>IF([Use_Indicator1]="", "Fill in data", IF([Use_Indicator1]="All", "Improved", IF([Use_Indicator1]="Some", "Basic", IF([Use_Indicator1]="No use", "No Service"))))</f>
        <v>Improved</v>
      </c>
      <c r="Y900" s="134" t="s">
        <v>1601</v>
      </c>
      <c r="Z900" s="134" t="str">
        <f>IF(S900="No data", "No Data", IF([Reliability_Indicator2]="Yes","No Service", IF(S900="Routine", "Improved", IF(S900="Unreliable", "Basic", IF(S900="No O&amp;M", "No service")))))</f>
        <v>No Data</v>
      </c>
      <c r="AA900" s="133" t="str">
        <f>IF([EnvPro_Indicator1]="", "Fill in data", IF([EnvPro_Indicator1]="Significant pollution", "No service", IF(AND([EnvPro_Indicator1]="Not polluting groundwater &amp; not untreated in river", [EnvPro_Indicator2]="No"),"Basic", IF([EnvPro_Indicator2]="Yes", "Improved"))))</f>
        <v>Basic</v>
      </c>
      <c r="AB900" s="134" t="str">
        <f t="shared" si="13"/>
        <v>No Service</v>
      </c>
      <c r="AC900" s="134" t="str">
        <f>IF(OR(San[[#This Row],[Access_SL1]]="No data",San[[#This Row],[Use_SL1]]="No data",San[[#This Row],[Reliability_SL1]]="No data",San[[#This Row],[EnvPro_SL1]]="No data"),"Incomplete", "Complete")</f>
        <v>Incomplete</v>
      </c>
      <c r="AD900" s="176" t="s">
        <v>1601</v>
      </c>
      <c r="AE900" s="176" t="s">
        <v>1601</v>
      </c>
      <c r="AF900" s="136" t="s">
        <v>1601</v>
      </c>
      <c r="AG900" s="136">
        <v>47.8347013869233</v>
      </c>
      <c r="AH900" s="136" t="s">
        <v>1601</v>
      </c>
      <c r="AW900" s="1">
        <f>IFERROR(VLOOKUP(San[[#This Row],[Access_SL1]],$AS$5:$AT$8,2,FALSE),"Error")</f>
        <v>0</v>
      </c>
      <c r="AX900" s="1">
        <f>IFERROR(VLOOKUP(San[[#This Row],[Use_SL1]],$AS$5:$AT$8,2,FALSE),"Error")</f>
        <v>3</v>
      </c>
      <c r="AY900" s="1" t="str">
        <f>IFERROR(VLOOKUP(San[[#This Row],[Use_SL2]],$AS$5:$AT$8,2,FALSE),"Error")</f>
        <v>Error</v>
      </c>
      <c r="AZ900" s="1" t="str">
        <f>IFERROR(VLOOKUP(San[[#This Row],[Reliability_SL1]],$AS$5:$AT$8,2,FALSE),"Error")</f>
        <v>Error</v>
      </c>
      <c r="BA900" s="1">
        <f>IFERROR(VLOOKUP(San[[#This Row],[EnvPro_SL1]],$AS$5:$AT$8,2,FALSE),"Error")</f>
        <v>2</v>
      </c>
    </row>
    <row r="901" spans="2:53">
      <c r="B901" s="133" t="s">
        <v>1213</v>
      </c>
      <c r="C901" s="171" t="s">
        <v>1649</v>
      </c>
      <c r="D901" s="171" t="s">
        <v>1609</v>
      </c>
      <c r="E901" s="171" t="s">
        <v>1190</v>
      </c>
      <c r="F901" s="172" t="s">
        <v>1620</v>
      </c>
      <c r="G901" s="173" t="s">
        <v>1979</v>
      </c>
      <c r="H901" s="50" t="s">
        <v>1786</v>
      </c>
      <c r="I901" s="50" t="s">
        <v>18</v>
      </c>
      <c r="J901" s="133" t="s">
        <v>1818</v>
      </c>
      <c r="K901" s="50" t="s">
        <v>1754</v>
      </c>
      <c r="L901" s="50" t="s">
        <v>1753</v>
      </c>
      <c r="M901" s="133" t="s">
        <v>1754</v>
      </c>
      <c r="N901" s="133" t="s">
        <v>1601</v>
      </c>
      <c r="O901" s="133" t="s">
        <v>1601</v>
      </c>
      <c r="P901" s="133" t="s">
        <v>1601</v>
      </c>
      <c r="Q901" s="133" t="s">
        <v>1755</v>
      </c>
      <c r="R901" s="142" t="s">
        <v>1601</v>
      </c>
      <c r="S901" s="174" t="s">
        <v>1601</v>
      </c>
      <c r="T901" s="175" t="s">
        <v>1754</v>
      </c>
      <c r="U901" s="133" t="s">
        <v>1756</v>
      </c>
      <c r="V901" s="133" t="s">
        <v>1754</v>
      </c>
      <c r="W901" s="133" t="str">
        <f>IF([Access_Indicator2]="Yes","No service",IF([Access_Indicator3]="Available", "Improved",IF([Access_Indicator4]="No", "Limited",IF(AND([Access_Indicator4]="yes", [Access_Indicator5]&lt;=[Access_Indicator6]),"Basic","Limited"))))</f>
        <v>Limited</v>
      </c>
      <c r="X901" s="133" t="str">
        <f>IF([Use_Indicator1]="", "Fill in data", IF([Use_Indicator1]="All", "Improved", IF([Use_Indicator1]="Some", "Basic", IF([Use_Indicator1]="No use", "No Service"))))</f>
        <v>Improved</v>
      </c>
      <c r="Y901" s="134" t="s">
        <v>1601</v>
      </c>
      <c r="Z901" s="134" t="str">
        <f>IF(S901="No data", "No Data", IF([Reliability_Indicator2]="Yes","No Service", IF(S901="Routine", "Improved", IF(S901="Unreliable", "Basic", IF(S901="No O&amp;M", "No service")))))</f>
        <v>No Data</v>
      </c>
      <c r="AA901" s="133" t="str">
        <f>IF([EnvPro_Indicator1]="", "Fill in data", IF([EnvPro_Indicator1]="Significant pollution", "No service", IF(AND([EnvPro_Indicator1]="Not polluting groundwater &amp; not untreated in river", [EnvPro_Indicator2]="No"),"Basic", IF([EnvPro_Indicator2]="Yes", "Improved"))))</f>
        <v>Basic</v>
      </c>
      <c r="AB901" s="134" t="str">
        <f t="shared" ref="AB901:AB964" si="14">VLOOKUP(MIN(AW901:BA901),$AR$5:$AS$8,2,FALSE)</f>
        <v>Limited</v>
      </c>
      <c r="AC901" s="134" t="str">
        <f>IF(OR(San[[#This Row],[Access_SL1]]="No data",San[[#This Row],[Use_SL1]]="No data",San[[#This Row],[Reliability_SL1]]="No data",San[[#This Row],[EnvPro_SL1]]="No data"),"Incomplete", "Complete")</f>
        <v>Incomplete</v>
      </c>
      <c r="AD901" s="176" t="s">
        <v>1601</v>
      </c>
      <c r="AE901" s="176" t="s">
        <v>1601</v>
      </c>
      <c r="AF901" s="136" t="s">
        <v>1601</v>
      </c>
      <c r="AG901" s="136">
        <v>77.271440701953026</v>
      </c>
      <c r="AH901" s="136" t="s">
        <v>1601</v>
      </c>
      <c r="AW901" s="1">
        <f>IFERROR(VLOOKUP(San[[#This Row],[Access_SL1]],$AS$5:$AT$8,2,FALSE),"Error")</f>
        <v>1</v>
      </c>
      <c r="AX901" s="1">
        <f>IFERROR(VLOOKUP(San[[#This Row],[Use_SL1]],$AS$5:$AT$8,2,FALSE),"Error")</f>
        <v>3</v>
      </c>
      <c r="AY901" s="1" t="str">
        <f>IFERROR(VLOOKUP(San[[#This Row],[Use_SL2]],$AS$5:$AT$8,2,FALSE),"Error")</f>
        <v>Error</v>
      </c>
      <c r="AZ901" s="1" t="str">
        <f>IFERROR(VLOOKUP(San[[#This Row],[Reliability_SL1]],$AS$5:$AT$8,2,FALSE),"Error")</f>
        <v>Error</v>
      </c>
      <c r="BA901" s="1">
        <f>IFERROR(VLOOKUP(San[[#This Row],[EnvPro_SL1]],$AS$5:$AT$8,2,FALSE),"Error")</f>
        <v>2</v>
      </c>
    </row>
    <row r="902" spans="2:53">
      <c r="B902" s="133" t="s">
        <v>1214</v>
      </c>
      <c r="C902" s="171" t="s">
        <v>1649</v>
      </c>
      <c r="D902" s="171" t="s">
        <v>1609</v>
      </c>
      <c r="E902" s="171" t="s">
        <v>1190</v>
      </c>
      <c r="F902" s="172" t="s">
        <v>1620</v>
      </c>
      <c r="G902" s="173" t="s">
        <v>2071</v>
      </c>
      <c r="H902" s="50" t="s">
        <v>1783</v>
      </c>
      <c r="I902" s="50" t="s">
        <v>18</v>
      </c>
      <c r="J902" s="133" t="s">
        <v>1774</v>
      </c>
      <c r="K902" s="50" t="s">
        <v>1754</v>
      </c>
      <c r="L902" s="50" t="s">
        <v>1776</v>
      </c>
      <c r="M902" s="133" t="s">
        <v>1752</v>
      </c>
      <c r="N902" s="133" t="s">
        <v>1601</v>
      </c>
      <c r="O902" s="133" t="s">
        <v>1601</v>
      </c>
      <c r="P902" s="133" t="s">
        <v>1601</v>
      </c>
      <c r="Q902" s="133" t="s">
        <v>1755</v>
      </c>
      <c r="R902" s="142" t="s">
        <v>1601</v>
      </c>
      <c r="S902" s="174" t="s">
        <v>1801</v>
      </c>
      <c r="T902" s="175" t="s">
        <v>1754</v>
      </c>
      <c r="U902" s="133" t="s">
        <v>1756</v>
      </c>
      <c r="V902" s="133" t="s">
        <v>1754</v>
      </c>
      <c r="W902" s="133" t="str">
        <f>IF([Access_Indicator2]="Yes","No service",IF([Access_Indicator3]="Available", "Improved",IF([Access_Indicator4]="No", "Limited",IF(AND([Access_Indicator4]="yes", [Access_Indicator5]&lt;=[Access_Indicator6]),"Basic","Limited"))))</f>
        <v>Improved</v>
      </c>
      <c r="X902" s="133" t="str">
        <f>IF([Use_Indicator1]="", "Fill in data", IF([Use_Indicator1]="All", "Improved", IF([Use_Indicator1]="Some", "Basic", IF([Use_Indicator1]="No use", "No Service"))))</f>
        <v>Improved</v>
      </c>
      <c r="Y902" s="134" t="s">
        <v>1601</v>
      </c>
      <c r="Z902" s="134" t="str">
        <f>IF(S902="No data", "No Data", IF([Reliability_Indicator2]="Yes","No Service", IF(S902="Routine", "Improved", IF(S902="Unreliable", "Basic", IF(S902="No O&amp;M", "No service")))))</f>
        <v>Basic</v>
      </c>
      <c r="AA902" s="133" t="str">
        <f>IF([EnvPro_Indicator1]="", "Fill in data", IF([EnvPro_Indicator1]="Significant pollution", "No service", IF(AND([EnvPro_Indicator1]="Not polluting groundwater &amp; not untreated in river", [EnvPro_Indicator2]="No"),"Basic", IF([EnvPro_Indicator2]="Yes", "Improved"))))</f>
        <v>Basic</v>
      </c>
      <c r="AB902" s="134" t="str">
        <f t="shared" si="14"/>
        <v>Basic</v>
      </c>
      <c r="AC902" s="134" t="str">
        <f>IF(OR(San[[#This Row],[Access_SL1]]="No data",San[[#This Row],[Use_SL1]]="No data",San[[#This Row],[Reliability_SL1]]="No data",San[[#This Row],[EnvPro_SL1]]="No data"),"Incomplete", "Complete")</f>
        <v>Complete</v>
      </c>
      <c r="AD902" s="176" t="s">
        <v>1601</v>
      </c>
      <c r="AE902" s="176" t="s">
        <v>1601</v>
      </c>
      <c r="AF902" s="136" t="s">
        <v>1601</v>
      </c>
      <c r="AG902" s="136">
        <v>57.953580526464755</v>
      </c>
      <c r="AH902" s="136" t="s">
        <v>1601</v>
      </c>
      <c r="AW902" s="1">
        <f>IFERROR(VLOOKUP(San[[#This Row],[Access_SL1]],$AS$5:$AT$8,2,FALSE),"Error")</f>
        <v>3</v>
      </c>
      <c r="AX902" s="1">
        <f>IFERROR(VLOOKUP(San[[#This Row],[Use_SL1]],$AS$5:$AT$8,2,FALSE),"Error")</f>
        <v>3</v>
      </c>
      <c r="AY902" s="1" t="str">
        <f>IFERROR(VLOOKUP(San[[#This Row],[Use_SL2]],$AS$5:$AT$8,2,FALSE),"Error")</f>
        <v>Error</v>
      </c>
      <c r="AZ902" s="1">
        <f>IFERROR(VLOOKUP(San[[#This Row],[Reliability_SL1]],$AS$5:$AT$8,2,FALSE),"Error")</f>
        <v>2</v>
      </c>
      <c r="BA902" s="1">
        <f>IFERROR(VLOOKUP(San[[#This Row],[EnvPro_SL1]],$AS$5:$AT$8,2,FALSE),"Error")</f>
        <v>2</v>
      </c>
    </row>
    <row r="903" spans="2:53">
      <c r="B903" s="133" t="s">
        <v>1215</v>
      </c>
      <c r="C903" s="171" t="s">
        <v>1649</v>
      </c>
      <c r="D903" s="171" t="s">
        <v>1609</v>
      </c>
      <c r="E903" s="171" t="s">
        <v>1190</v>
      </c>
      <c r="F903" s="172" t="s">
        <v>1620</v>
      </c>
      <c r="G903" s="173" t="s">
        <v>2056</v>
      </c>
      <c r="H903" s="50" t="s">
        <v>1783</v>
      </c>
      <c r="I903" s="50" t="s">
        <v>18</v>
      </c>
      <c r="J903" s="133" t="s">
        <v>2014</v>
      </c>
      <c r="K903" s="50" t="s">
        <v>2015</v>
      </c>
      <c r="L903" s="50" t="s">
        <v>2016</v>
      </c>
      <c r="M903" s="133" t="s">
        <v>1752</v>
      </c>
      <c r="N903" s="133" t="s">
        <v>1601</v>
      </c>
      <c r="O903" s="133" t="s">
        <v>1601</v>
      </c>
      <c r="P903" s="133" t="s">
        <v>1601</v>
      </c>
      <c r="Q903" s="133" t="s">
        <v>1755</v>
      </c>
      <c r="R903" s="142" t="s">
        <v>1601</v>
      </c>
      <c r="S903" s="174" t="s">
        <v>1801</v>
      </c>
      <c r="T903" s="175" t="s">
        <v>1754</v>
      </c>
      <c r="U903" s="133" t="s">
        <v>1756</v>
      </c>
      <c r="V903" s="133" t="s">
        <v>1754</v>
      </c>
      <c r="W903" s="133" t="str">
        <f>IF([Access_Indicator2]="Yes","No service",IF([Access_Indicator3]="Available", "Improved",IF([Access_Indicator4]="No", "Limited",IF(AND([Access_Indicator4]="yes", [Access_Indicator5]&lt;=[Access_Indicator6]),"Basic","Limited"))))</f>
        <v>Basic</v>
      </c>
      <c r="X903" s="133" t="str">
        <f>IF([Use_Indicator1]="", "Fill in data", IF([Use_Indicator1]="All", "Improved", IF([Use_Indicator1]="Some", "Basic", IF([Use_Indicator1]="No use", "No Service"))))</f>
        <v>Improved</v>
      </c>
      <c r="Y903" s="134" t="s">
        <v>1601</v>
      </c>
      <c r="Z903" s="134" t="str">
        <f>IF(S903="No data", "No Data", IF([Reliability_Indicator2]="Yes","No Service", IF(S903="Routine", "Improved", IF(S903="Unreliable", "Basic", IF(S903="No O&amp;M", "No service")))))</f>
        <v>Basic</v>
      </c>
      <c r="AA903" s="133" t="str">
        <f>IF([EnvPro_Indicator1]="", "Fill in data", IF([EnvPro_Indicator1]="Significant pollution", "No service", IF(AND([EnvPro_Indicator1]="Not polluting groundwater &amp; not untreated in river", [EnvPro_Indicator2]="No"),"Basic", IF([EnvPro_Indicator2]="Yes", "Improved"))))</f>
        <v>Basic</v>
      </c>
      <c r="AB903" s="134" t="str">
        <f t="shared" si="14"/>
        <v>Basic</v>
      </c>
      <c r="AC903" s="134" t="str">
        <f>IF(OR(San[[#This Row],[Access_SL1]]="No data",San[[#This Row],[Use_SL1]]="No data",San[[#This Row],[Reliability_SL1]]="No data",San[[#This Row],[EnvPro_SL1]]="No data"),"Incomplete", "Complete")</f>
        <v>Complete</v>
      </c>
      <c r="AD903" s="176" t="s">
        <v>1601</v>
      </c>
      <c r="AE903" s="176" t="s">
        <v>1601</v>
      </c>
      <c r="AF903" s="136" t="s">
        <v>1601</v>
      </c>
      <c r="AG903" s="136">
        <v>211.57656382677612</v>
      </c>
      <c r="AH903" s="136" t="s">
        <v>1601</v>
      </c>
      <c r="AW903" s="1">
        <f>IFERROR(VLOOKUP(San[[#This Row],[Access_SL1]],$AS$5:$AT$8,2,FALSE),"Error")</f>
        <v>2</v>
      </c>
      <c r="AX903" s="1">
        <f>IFERROR(VLOOKUP(San[[#This Row],[Use_SL1]],$AS$5:$AT$8,2,FALSE),"Error")</f>
        <v>3</v>
      </c>
      <c r="AY903" s="1" t="str">
        <f>IFERROR(VLOOKUP(San[[#This Row],[Use_SL2]],$AS$5:$AT$8,2,FALSE),"Error")</f>
        <v>Error</v>
      </c>
      <c r="AZ903" s="1">
        <f>IFERROR(VLOOKUP(San[[#This Row],[Reliability_SL1]],$AS$5:$AT$8,2,FALSE),"Error")</f>
        <v>2</v>
      </c>
      <c r="BA903" s="1">
        <f>IFERROR(VLOOKUP(San[[#This Row],[EnvPro_SL1]],$AS$5:$AT$8,2,FALSE),"Error")</f>
        <v>2</v>
      </c>
    </row>
    <row r="904" spans="2:53">
      <c r="B904" s="133" t="s">
        <v>1216</v>
      </c>
      <c r="C904" s="171" t="s">
        <v>1649</v>
      </c>
      <c r="D904" s="171" t="s">
        <v>1609</v>
      </c>
      <c r="E904" s="171" t="s">
        <v>1190</v>
      </c>
      <c r="F904" s="172" t="s">
        <v>1620</v>
      </c>
      <c r="G904" s="173" t="s">
        <v>2028</v>
      </c>
      <c r="H904" s="50" t="s">
        <v>1783</v>
      </c>
      <c r="I904" s="50" t="s">
        <v>18</v>
      </c>
      <c r="J904" s="133" t="s">
        <v>1774</v>
      </c>
      <c r="K904" s="50" t="s">
        <v>1754</v>
      </c>
      <c r="L904" s="50" t="s">
        <v>1776</v>
      </c>
      <c r="M904" s="133" t="s">
        <v>1752</v>
      </c>
      <c r="N904" s="133" t="s">
        <v>1601</v>
      </c>
      <c r="O904" s="133" t="s">
        <v>1601</v>
      </c>
      <c r="P904" s="133" t="s">
        <v>1601</v>
      </c>
      <c r="Q904" s="133" t="s">
        <v>1755</v>
      </c>
      <c r="R904" s="142" t="s">
        <v>1601</v>
      </c>
      <c r="S904" s="174" t="s">
        <v>1801</v>
      </c>
      <c r="T904" s="175" t="s">
        <v>1754</v>
      </c>
      <c r="U904" s="133" t="s">
        <v>1756</v>
      </c>
      <c r="V904" s="133" t="s">
        <v>1754</v>
      </c>
      <c r="W904" s="133" t="str">
        <f>IF([Access_Indicator2]="Yes","No service",IF([Access_Indicator3]="Available", "Improved",IF([Access_Indicator4]="No", "Limited",IF(AND([Access_Indicator4]="yes", [Access_Indicator5]&lt;=[Access_Indicator6]),"Basic","Limited"))))</f>
        <v>Improved</v>
      </c>
      <c r="X904" s="133" t="str">
        <f>IF([Use_Indicator1]="", "Fill in data", IF([Use_Indicator1]="All", "Improved", IF([Use_Indicator1]="Some", "Basic", IF([Use_Indicator1]="No use", "No Service"))))</f>
        <v>Improved</v>
      </c>
      <c r="Y904" s="134" t="s">
        <v>1601</v>
      </c>
      <c r="Z904" s="134" t="str">
        <f>IF(S904="No data", "No Data", IF([Reliability_Indicator2]="Yes","No Service", IF(S904="Routine", "Improved", IF(S904="Unreliable", "Basic", IF(S904="No O&amp;M", "No service")))))</f>
        <v>Basic</v>
      </c>
      <c r="AA904" s="133" t="str">
        <f>IF([EnvPro_Indicator1]="", "Fill in data", IF([EnvPro_Indicator1]="Significant pollution", "No service", IF(AND([EnvPro_Indicator1]="Not polluting groundwater &amp; not untreated in river", [EnvPro_Indicator2]="No"),"Basic", IF([EnvPro_Indicator2]="Yes", "Improved"))))</f>
        <v>Basic</v>
      </c>
      <c r="AB904" s="134" t="str">
        <f t="shared" si="14"/>
        <v>Basic</v>
      </c>
      <c r="AC904" s="134" t="str">
        <f>IF(OR(San[[#This Row],[Access_SL1]]="No data",San[[#This Row],[Use_SL1]]="No data",San[[#This Row],[Reliability_SL1]]="No data",San[[#This Row],[EnvPro_SL1]]="No data"),"Incomplete", "Complete")</f>
        <v>Complete</v>
      </c>
      <c r="AD904" s="176" t="s">
        <v>1601</v>
      </c>
      <c r="AE904" s="176" t="s">
        <v>1601</v>
      </c>
      <c r="AF904" s="136" t="s">
        <v>1601</v>
      </c>
      <c r="AG904" s="136">
        <v>103.02858760260402</v>
      </c>
      <c r="AH904" s="136" t="s">
        <v>1601</v>
      </c>
      <c r="AW904" s="1">
        <f>IFERROR(VLOOKUP(San[[#This Row],[Access_SL1]],$AS$5:$AT$8,2,FALSE),"Error")</f>
        <v>3</v>
      </c>
      <c r="AX904" s="1">
        <f>IFERROR(VLOOKUP(San[[#This Row],[Use_SL1]],$AS$5:$AT$8,2,FALSE),"Error")</f>
        <v>3</v>
      </c>
      <c r="AY904" s="1" t="str">
        <f>IFERROR(VLOOKUP(San[[#This Row],[Use_SL2]],$AS$5:$AT$8,2,FALSE),"Error")</f>
        <v>Error</v>
      </c>
      <c r="AZ904" s="1">
        <f>IFERROR(VLOOKUP(San[[#This Row],[Reliability_SL1]],$AS$5:$AT$8,2,FALSE),"Error")</f>
        <v>2</v>
      </c>
      <c r="BA904" s="1">
        <f>IFERROR(VLOOKUP(San[[#This Row],[EnvPro_SL1]],$AS$5:$AT$8,2,FALSE),"Error")</f>
        <v>2</v>
      </c>
    </row>
    <row r="905" spans="2:53">
      <c r="B905" s="133" t="s">
        <v>1217</v>
      </c>
      <c r="C905" s="171" t="s">
        <v>1649</v>
      </c>
      <c r="D905" s="171" t="s">
        <v>1609</v>
      </c>
      <c r="E905" s="171" t="s">
        <v>1190</v>
      </c>
      <c r="F905" s="172" t="s">
        <v>1620</v>
      </c>
      <c r="G905" s="173" t="s">
        <v>2023</v>
      </c>
      <c r="H905" s="50" t="s">
        <v>1786</v>
      </c>
      <c r="I905" s="50" t="s">
        <v>18</v>
      </c>
      <c r="J905" s="133" t="s">
        <v>2014</v>
      </c>
      <c r="K905" s="50" t="s">
        <v>2015</v>
      </c>
      <c r="L905" s="50" t="s">
        <v>2016</v>
      </c>
      <c r="M905" s="133" t="s">
        <v>1752</v>
      </c>
      <c r="N905" s="133" t="s">
        <v>1601</v>
      </c>
      <c r="O905" s="133" t="s">
        <v>1601</v>
      </c>
      <c r="P905" s="133" t="s">
        <v>1601</v>
      </c>
      <c r="Q905" s="133" t="s">
        <v>1755</v>
      </c>
      <c r="R905" s="142" t="s">
        <v>1601</v>
      </c>
      <c r="S905" s="174" t="s">
        <v>1801</v>
      </c>
      <c r="T905" s="175" t="s">
        <v>1754</v>
      </c>
      <c r="U905" s="133" t="s">
        <v>1756</v>
      </c>
      <c r="V905" s="133" t="s">
        <v>1754</v>
      </c>
      <c r="W905" s="133" t="str">
        <f>IF([Access_Indicator2]="Yes","No service",IF([Access_Indicator3]="Available", "Improved",IF([Access_Indicator4]="No", "Limited",IF(AND([Access_Indicator4]="yes", [Access_Indicator5]&lt;=[Access_Indicator6]),"Basic","Limited"))))</f>
        <v>Basic</v>
      </c>
      <c r="X905" s="133" t="str">
        <f>IF([Use_Indicator1]="", "Fill in data", IF([Use_Indicator1]="All", "Improved", IF([Use_Indicator1]="Some", "Basic", IF([Use_Indicator1]="No use", "No Service"))))</f>
        <v>Improved</v>
      </c>
      <c r="Y905" s="134" t="s">
        <v>1601</v>
      </c>
      <c r="Z905" s="134" t="str">
        <f>IF(S905="No data", "No Data", IF([Reliability_Indicator2]="Yes","No Service", IF(S905="Routine", "Improved", IF(S905="Unreliable", "Basic", IF(S905="No O&amp;M", "No service")))))</f>
        <v>Basic</v>
      </c>
      <c r="AA905" s="133" t="str">
        <f>IF([EnvPro_Indicator1]="", "Fill in data", IF([EnvPro_Indicator1]="Significant pollution", "No service", IF(AND([EnvPro_Indicator1]="Not polluting groundwater &amp; not untreated in river", [EnvPro_Indicator2]="No"),"Basic", IF([EnvPro_Indicator2]="Yes", "Improved"))))</f>
        <v>Basic</v>
      </c>
      <c r="AB905" s="134" t="str">
        <f t="shared" si="14"/>
        <v>Basic</v>
      </c>
      <c r="AC905" s="134" t="str">
        <f>IF(OR(San[[#This Row],[Access_SL1]]="No data",San[[#This Row],[Use_SL1]]="No data",San[[#This Row],[Reliability_SL1]]="No data",San[[#This Row],[EnvPro_SL1]]="No data"),"Incomplete", "Complete")</f>
        <v>Complete</v>
      </c>
      <c r="AD905" s="176" t="s">
        <v>1601</v>
      </c>
      <c r="AE905" s="176" t="s">
        <v>1601</v>
      </c>
      <c r="AF905" s="136" t="s">
        <v>1601</v>
      </c>
      <c r="AG905" s="136">
        <v>147.18369657514859</v>
      </c>
      <c r="AH905" s="136" t="s">
        <v>1601</v>
      </c>
      <c r="AW905" s="1">
        <f>IFERROR(VLOOKUP(San[[#This Row],[Access_SL1]],$AS$5:$AT$8,2,FALSE),"Error")</f>
        <v>2</v>
      </c>
      <c r="AX905" s="1">
        <f>IFERROR(VLOOKUP(San[[#This Row],[Use_SL1]],$AS$5:$AT$8,2,FALSE),"Error")</f>
        <v>3</v>
      </c>
      <c r="AY905" s="1" t="str">
        <f>IFERROR(VLOOKUP(San[[#This Row],[Use_SL2]],$AS$5:$AT$8,2,FALSE),"Error")</f>
        <v>Error</v>
      </c>
      <c r="AZ905" s="1">
        <f>IFERROR(VLOOKUP(San[[#This Row],[Reliability_SL1]],$AS$5:$AT$8,2,FALSE),"Error")</f>
        <v>2</v>
      </c>
      <c r="BA905" s="1">
        <f>IFERROR(VLOOKUP(San[[#This Row],[EnvPro_SL1]],$AS$5:$AT$8,2,FALSE),"Error")</f>
        <v>2</v>
      </c>
    </row>
    <row r="906" spans="2:53">
      <c r="B906" s="133" t="s">
        <v>1218</v>
      </c>
      <c r="C906" s="171" t="s">
        <v>1649</v>
      </c>
      <c r="D906" s="171" t="s">
        <v>1609</v>
      </c>
      <c r="E906" s="171" t="s">
        <v>1190</v>
      </c>
      <c r="F906" s="172" t="s">
        <v>1620</v>
      </c>
      <c r="G906" s="173" t="s">
        <v>2029</v>
      </c>
      <c r="H906" s="50" t="s">
        <v>1783</v>
      </c>
      <c r="I906" s="50" t="s">
        <v>18</v>
      </c>
      <c r="J906" s="133" t="s">
        <v>1818</v>
      </c>
      <c r="K906" s="50" t="s">
        <v>1754</v>
      </c>
      <c r="L906" s="50" t="s">
        <v>1753</v>
      </c>
      <c r="M906" s="133" t="s">
        <v>1752</v>
      </c>
      <c r="N906" s="133" t="s">
        <v>1601</v>
      </c>
      <c r="O906" s="133" t="s">
        <v>1601</v>
      </c>
      <c r="P906" s="133" t="s">
        <v>1601</v>
      </c>
      <c r="Q906" s="133" t="s">
        <v>1755</v>
      </c>
      <c r="R906" s="142" t="s">
        <v>1601</v>
      </c>
      <c r="S906" s="174" t="s">
        <v>1601</v>
      </c>
      <c r="T906" s="175" t="s">
        <v>1754</v>
      </c>
      <c r="U906" s="133" t="s">
        <v>1756</v>
      </c>
      <c r="V906" s="133" t="s">
        <v>1754</v>
      </c>
      <c r="W906" s="133" t="str">
        <f>IF([Access_Indicator2]="Yes","No service",IF([Access_Indicator3]="Available", "Improved",IF([Access_Indicator4]="No", "Limited",IF(AND([Access_Indicator4]="yes", [Access_Indicator5]&lt;=[Access_Indicator6]),"Basic","Limited"))))</f>
        <v>Basic</v>
      </c>
      <c r="X906" s="133" t="str">
        <f>IF([Use_Indicator1]="", "Fill in data", IF([Use_Indicator1]="All", "Improved", IF([Use_Indicator1]="Some", "Basic", IF([Use_Indicator1]="No use", "No Service"))))</f>
        <v>Improved</v>
      </c>
      <c r="Y906" s="134" t="s">
        <v>1601</v>
      </c>
      <c r="Z906" s="134" t="str">
        <f>IF(S906="No data", "No Data", IF([Reliability_Indicator2]="Yes","No Service", IF(S906="Routine", "Improved", IF(S906="Unreliable", "Basic", IF(S906="No O&amp;M", "No service")))))</f>
        <v>No Data</v>
      </c>
      <c r="AA906" s="133" t="str">
        <f>IF([EnvPro_Indicator1]="", "Fill in data", IF([EnvPro_Indicator1]="Significant pollution", "No service", IF(AND([EnvPro_Indicator1]="Not polluting groundwater &amp; not untreated in river", [EnvPro_Indicator2]="No"),"Basic", IF([EnvPro_Indicator2]="Yes", "Improved"))))</f>
        <v>Basic</v>
      </c>
      <c r="AB906" s="134" t="str">
        <f t="shared" si="14"/>
        <v>Basic</v>
      </c>
      <c r="AC906" s="134" t="str">
        <f>IF(OR(San[[#This Row],[Access_SL1]]="No data",San[[#This Row],[Use_SL1]]="No data",San[[#This Row],[Reliability_SL1]]="No data",San[[#This Row],[EnvPro_SL1]]="No data"),"Incomplete", "Complete")</f>
        <v>Incomplete</v>
      </c>
      <c r="AD906" s="176" t="s">
        <v>1601</v>
      </c>
      <c r="AE906" s="176" t="s">
        <v>1601</v>
      </c>
      <c r="AF906" s="136" t="s">
        <v>1601</v>
      </c>
      <c r="AG906" s="136">
        <v>62.553071044438155</v>
      </c>
      <c r="AH906" s="136" t="s">
        <v>1601</v>
      </c>
      <c r="AW906" s="1">
        <f>IFERROR(VLOOKUP(San[[#This Row],[Access_SL1]],$AS$5:$AT$8,2,FALSE),"Error")</f>
        <v>2</v>
      </c>
      <c r="AX906" s="1">
        <f>IFERROR(VLOOKUP(San[[#This Row],[Use_SL1]],$AS$5:$AT$8,2,FALSE),"Error")</f>
        <v>3</v>
      </c>
      <c r="AY906" s="1" t="str">
        <f>IFERROR(VLOOKUP(San[[#This Row],[Use_SL2]],$AS$5:$AT$8,2,FALSE),"Error")</f>
        <v>Error</v>
      </c>
      <c r="AZ906" s="1" t="str">
        <f>IFERROR(VLOOKUP(San[[#This Row],[Reliability_SL1]],$AS$5:$AT$8,2,FALSE),"Error")</f>
        <v>Error</v>
      </c>
      <c r="BA906" s="1">
        <f>IFERROR(VLOOKUP(San[[#This Row],[EnvPro_SL1]],$AS$5:$AT$8,2,FALSE),"Error")</f>
        <v>2</v>
      </c>
    </row>
    <row r="907" spans="2:53">
      <c r="B907" s="133" t="s">
        <v>1219</v>
      </c>
      <c r="C907" s="171" t="s">
        <v>1649</v>
      </c>
      <c r="D907" s="171" t="s">
        <v>1609</v>
      </c>
      <c r="E907" s="171" t="s">
        <v>1190</v>
      </c>
      <c r="F907" s="172" t="s">
        <v>1620</v>
      </c>
      <c r="G907" s="173" t="s">
        <v>2027</v>
      </c>
      <c r="H907" s="50" t="s">
        <v>1783</v>
      </c>
      <c r="I907" s="50" t="s">
        <v>18</v>
      </c>
      <c r="J907" s="133" t="s">
        <v>1818</v>
      </c>
      <c r="K907" s="50" t="s">
        <v>1754</v>
      </c>
      <c r="L907" s="50" t="s">
        <v>1753</v>
      </c>
      <c r="M907" s="133" t="s">
        <v>1752</v>
      </c>
      <c r="N907" s="133" t="s">
        <v>1601</v>
      </c>
      <c r="O907" s="133" t="s">
        <v>1601</v>
      </c>
      <c r="P907" s="133" t="s">
        <v>1601</v>
      </c>
      <c r="Q907" s="133" t="s">
        <v>1755</v>
      </c>
      <c r="R907" s="142" t="s">
        <v>1601</v>
      </c>
      <c r="S907" s="174" t="s">
        <v>1601</v>
      </c>
      <c r="T907" s="175" t="s">
        <v>1754</v>
      </c>
      <c r="U907" s="133" t="s">
        <v>1756</v>
      </c>
      <c r="V907" s="133" t="s">
        <v>1754</v>
      </c>
      <c r="W907" s="133" t="str">
        <f>IF([Access_Indicator2]="Yes","No service",IF([Access_Indicator3]="Available", "Improved",IF([Access_Indicator4]="No", "Limited",IF(AND([Access_Indicator4]="yes", [Access_Indicator5]&lt;=[Access_Indicator6]),"Basic","Limited"))))</f>
        <v>Basic</v>
      </c>
      <c r="X907" s="133" t="str">
        <f>IF([Use_Indicator1]="", "Fill in data", IF([Use_Indicator1]="All", "Improved", IF([Use_Indicator1]="Some", "Basic", IF([Use_Indicator1]="No use", "No Service"))))</f>
        <v>Improved</v>
      </c>
      <c r="Y907" s="134" t="s">
        <v>1601</v>
      </c>
      <c r="Z907" s="134" t="str">
        <f>IF(S907="No data", "No Data", IF([Reliability_Indicator2]="Yes","No Service", IF(S907="Routine", "Improved", IF(S907="Unreliable", "Basic", IF(S907="No O&amp;M", "No service")))))</f>
        <v>No Data</v>
      </c>
      <c r="AA907" s="133" t="str">
        <f>IF([EnvPro_Indicator1]="", "Fill in data", IF([EnvPro_Indicator1]="Significant pollution", "No service", IF(AND([EnvPro_Indicator1]="Not polluting groundwater &amp; not untreated in river", [EnvPro_Indicator2]="No"),"Basic", IF([EnvPro_Indicator2]="Yes", "Improved"))))</f>
        <v>Basic</v>
      </c>
      <c r="AB907" s="134" t="str">
        <f t="shared" si="14"/>
        <v>Basic</v>
      </c>
      <c r="AC907" s="134" t="str">
        <f>IF(OR(San[[#This Row],[Access_SL1]]="No data",San[[#This Row],[Use_SL1]]="No data",San[[#This Row],[Reliability_SL1]]="No data",San[[#This Row],[EnvPro_SL1]]="No data"),"Incomplete", "Complete")</f>
        <v>Incomplete</v>
      </c>
      <c r="AD907" s="176" t="s">
        <v>1601</v>
      </c>
      <c r="AE907" s="176" t="s">
        <v>1601</v>
      </c>
      <c r="AF907" s="136" t="s">
        <v>1601</v>
      </c>
      <c r="AG907" s="136">
        <v>81.564298518728194</v>
      </c>
      <c r="AH907" s="136" t="s">
        <v>1601</v>
      </c>
      <c r="AW907" s="1">
        <f>IFERROR(VLOOKUP(San[[#This Row],[Access_SL1]],$AS$5:$AT$8,2,FALSE),"Error")</f>
        <v>2</v>
      </c>
      <c r="AX907" s="1">
        <f>IFERROR(VLOOKUP(San[[#This Row],[Use_SL1]],$AS$5:$AT$8,2,FALSE),"Error")</f>
        <v>3</v>
      </c>
      <c r="AY907" s="1" t="str">
        <f>IFERROR(VLOOKUP(San[[#This Row],[Use_SL2]],$AS$5:$AT$8,2,FALSE),"Error")</f>
        <v>Error</v>
      </c>
      <c r="AZ907" s="1" t="str">
        <f>IFERROR(VLOOKUP(San[[#This Row],[Reliability_SL1]],$AS$5:$AT$8,2,FALSE),"Error")</f>
        <v>Error</v>
      </c>
      <c r="BA907" s="1">
        <f>IFERROR(VLOOKUP(San[[#This Row],[EnvPro_SL1]],$AS$5:$AT$8,2,FALSE),"Error")</f>
        <v>2</v>
      </c>
    </row>
    <row r="908" spans="2:53">
      <c r="B908" s="133" t="s">
        <v>1220</v>
      </c>
      <c r="C908" s="171" t="s">
        <v>1649</v>
      </c>
      <c r="D908" s="171" t="s">
        <v>1609</v>
      </c>
      <c r="E908" s="171" t="s">
        <v>1190</v>
      </c>
      <c r="F908" s="172" t="s">
        <v>1620</v>
      </c>
      <c r="G908" s="173" t="s">
        <v>2021</v>
      </c>
      <c r="H908" s="50" t="s">
        <v>1783</v>
      </c>
      <c r="I908" s="50" t="s">
        <v>18</v>
      </c>
      <c r="J908" s="133" t="s">
        <v>1751</v>
      </c>
      <c r="K908" s="50" t="s">
        <v>1752</v>
      </c>
      <c r="L908" s="50" t="s">
        <v>1753</v>
      </c>
      <c r="M908" s="133" t="s">
        <v>1754</v>
      </c>
      <c r="N908" s="133" t="s">
        <v>1601</v>
      </c>
      <c r="O908" s="133" t="s">
        <v>1601</v>
      </c>
      <c r="P908" s="133" t="s">
        <v>1601</v>
      </c>
      <c r="Q908" s="133" t="s">
        <v>1755</v>
      </c>
      <c r="R908" s="142" t="s">
        <v>1601</v>
      </c>
      <c r="S908" s="174" t="s">
        <v>1601</v>
      </c>
      <c r="T908" s="175" t="s">
        <v>1601</v>
      </c>
      <c r="U908" s="133" t="s">
        <v>1756</v>
      </c>
      <c r="V908" s="133" t="s">
        <v>1754</v>
      </c>
      <c r="W908" s="133" t="str">
        <f>IF([Access_Indicator2]="Yes","No service",IF([Access_Indicator3]="Available", "Improved",IF([Access_Indicator4]="No", "Limited",IF(AND([Access_Indicator4]="yes", [Access_Indicator5]&lt;=[Access_Indicator6]),"Basic","Limited"))))</f>
        <v>No service</v>
      </c>
      <c r="X908" s="133" t="str">
        <f>IF([Use_Indicator1]="", "Fill in data", IF([Use_Indicator1]="All", "Improved", IF([Use_Indicator1]="Some", "Basic", IF([Use_Indicator1]="No use", "No Service"))))</f>
        <v>Improved</v>
      </c>
      <c r="Y908" s="134" t="s">
        <v>1601</v>
      </c>
      <c r="Z908" s="134" t="str">
        <f>IF(S908="No data", "No Data", IF([Reliability_Indicator2]="Yes","No Service", IF(S908="Routine", "Improved", IF(S908="Unreliable", "Basic", IF(S908="No O&amp;M", "No service")))))</f>
        <v>No Data</v>
      </c>
      <c r="AA908" s="133" t="str">
        <f>IF([EnvPro_Indicator1]="", "Fill in data", IF([EnvPro_Indicator1]="Significant pollution", "No service", IF(AND([EnvPro_Indicator1]="Not polluting groundwater &amp; not untreated in river", [EnvPro_Indicator2]="No"),"Basic", IF([EnvPro_Indicator2]="Yes", "Improved"))))</f>
        <v>Basic</v>
      </c>
      <c r="AB908" s="134" t="str">
        <f t="shared" si="14"/>
        <v>No Service</v>
      </c>
      <c r="AC908" s="134" t="str">
        <f>IF(OR(San[[#This Row],[Access_SL1]]="No data",San[[#This Row],[Use_SL1]]="No data",San[[#This Row],[Reliability_SL1]]="No data",San[[#This Row],[EnvPro_SL1]]="No data"),"Incomplete", "Complete")</f>
        <v>Incomplete</v>
      </c>
      <c r="AD908" s="176" t="s">
        <v>1601</v>
      </c>
      <c r="AE908" s="176" t="s">
        <v>1601</v>
      </c>
      <c r="AF908" s="136" t="s">
        <v>1601</v>
      </c>
      <c r="AG908" s="136">
        <v>49.061232191716208</v>
      </c>
      <c r="AH908" s="136" t="s">
        <v>1601</v>
      </c>
      <c r="AW908" s="1">
        <f>IFERROR(VLOOKUP(San[[#This Row],[Access_SL1]],$AS$5:$AT$8,2,FALSE),"Error")</f>
        <v>0</v>
      </c>
      <c r="AX908" s="1">
        <f>IFERROR(VLOOKUP(San[[#This Row],[Use_SL1]],$AS$5:$AT$8,2,FALSE),"Error")</f>
        <v>3</v>
      </c>
      <c r="AY908" s="1" t="str">
        <f>IFERROR(VLOOKUP(San[[#This Row],[Use_SL2]],$AS$5:$AT$8,2,FALSE),"Error")</f>
        <v>Error</v>
      </c>
      <c r="AZ908" s="1" t="str">
        <f>IFERROR(VLOOKUP(San[[#This Row],[Reliability_SL1]],$AS$5:$AT$8,2,FALSE),"Error")</f>
        <v>Error</v>
      </c>
      <c r="BA908" s="1">
        <f>IFERROR(VLOOKUP(San[[#This Row],[EnvPro_SL1]],$AS$5:$AT$8,2,FALSE),"Error")</f>
        <v>2</v>
      </c>
    </row>
    <row r="909" spans="2:53">
      <c r="B909" s="133" t="s">
        <v>1221</v>
      </c>
      <c r="C909" s="171" t="s">
        <v>1649</v>
      </c>
      <c r="D909" s="171" t="s">
        <v>1609</v>
      </c>
      <c r="E909" s="171" t="s">
        <v>1190</v>
      </c>
      <c r="F909" s="172" t="s">
        <v>1620</v>
      </c>
      <c r="G909" s="173" t="s">
        <v>2022</v>
      </c>
      <c r="H909" s="50" t="s">
        <v>1786</v>
      </c>
      <c r="I909" s="50" t="s">
        <v>18</v>
      </c>
      <c r="J909" s="133" t="s">
        <v>2014</v>
      </c>
      <c r="K909" s="50" t="s">
        <v>2015</v>
      </c>
      <c r="L909" s="50" t="s">
        <v>2016</v>
      </c>
      <c r="M909" s="133" t="s">
        <v>1752</v>
      </c>
      <c r="N909" s="133" t="s">
        <v>1601</v>
      </c>
      <c r="O909" s="133" t="s">
        <v>1601</v>
      </c>
      <c r="P909" s="133" t="s">
        <v>1601</v>
      </c>
      <c r="Q909" s="133" t="s">
        <v>1755</v>
      </c>
      <c r="R909" s="142" t="s">
        <v>1601</v>
      </c>
      <c r="S909" s="174" t="s">
        <v>1801</v>
      </c>
      <c r="T909" s="175" t="s">
        <v>1754</v>
      </c>
      <c r="U909" s="133" t="s">
        <v>1756</v>
      </c>
      <c r="V909" s="133" t="s">
        <v>1754</v>
      </c>
      <c r="W909" s="133" t="str">
        <f>IF([Access_Indicator2]="Yes","No service",IF([Access_Indicator3]="Available", "Improved",IF([Access_Indicator4]="No", "Limited",IF(AND([Access_Indicator4]="yes", [Access_Indicator5]&lt;=[Access_Indicator6]),"Basic","Limited"))))</f>
        <v>Basic</v>
      </c>
      <c r="X909" s="133" t="str">
        <f>IF([Use_Indicator1]="", "Fill in data", IF([Use_Indicator1]="All", "Improved", IF([Use_Indicator1]="Some", "Basic", IF([Use_Indicator1]="No use", "No Service"))))</f>
        <v>Improved</v>
      </c>
      <c r="Y909" s="134" t="s">
        <v>1601</v>
      </c>
      <c r="Z909" s="134" t="str">
        <f>IF(S909="No data", "No Data", IF([Reliability_Indicator2]="Yes","No Service", IF(S909="Routine", "Improved", IF(S909="Unreliable", "Basic", IF(S909="No O&amp;M", "No service")))))</f>
        <v>Basic</v>
      </c>
      <c r="AA909" s="133" t="str">
        <f>IF([EnvPro_Indicator1]="", "Fill in data", IF([EnvPro_Indicator1]="Significant pollution", "No service", IF(AND([EnvPro_Indicator1]="Not polluting groundwater &amp; not untreated in river", [EnvPro_Indicator2]="No"),"Basic", IF([EnvPro_Indicator2]="Yes", "Improved"))))</f>
        <v>Basic</v>
      </c>
      <c r="AB909" s="134" t="str">
        <f t="shared" si="14"/>
        <v>Basic</v>
      </c>
      <c r="AC909" s="134" t="str">
        <f>IF(OR(San[[#This Row],[Access_SL1]]="No data",San[[#This Row],[Use_SL1]]="No data",San[[#This Row],[Reliability_SL1]]="No data",San[[#This Row],[EnvPro_SL1]]="No data"),"Incomplete", "Complete")</f>
        <v>Complete</v>
      </c>
      <c r="AD909" s="176" t="s">
        <v>1601</v>
      </c>
      <c r="AE909" s="176" t="s">
        <v>1601</v>
      </c>
      <c r="AF909" s="136" t="s">
        <v>1601</v>
      </c>
      <c r="AG909" s="136">
        <v>44.155108972544575</v>
      </c>
      <c r="AH909" s="136" t="s">
        <v>1601</v>
      </c>
      <c r="AW909" s="1">
        <f>IFERROR(VLOOKUP(San[[#This Row],[Access_SL1]],$AS$5:$AT$8,2,FALSE),"Error")</f>
        <v>2</v>
      </c>
      <c r="AX909" s="1">
        <f>IFERROR(VLOOKUP(San[[#This Row],[Use_SL1]],$AS$5:$AT$8,2,FALSE),"Error")</f>
        <v>3</v>
      </c>
      <c r="AY909" s="1" t="str">
        <f>IFERROR(VLOOKUP(San[[#This Row],[Use_SL2]],$AS$5:$AT$8,2,FALSE),"Error")</f>
        <v>Error</v>
      </c>
      <c r="AZ909" s="1">
        <f>IFERROR(VLOOKUP(San[[#This Row],[Reliability_SL1]],$AS$5:$AT$8,2,FALSE),"Error")</f>
        <v>2</v>
      </c>
      <c r="BA909" s="1">
        <f>IFERROR(VLOOKUP(San[[#This Row],[EnvPro_SL1]],$AS$5:$AT$8,2,FALSE),"Error")</f>
        <v>2</v>
      </c>
    </row>
    <row r="910" spans="2:53">
      <c r="B910" s="133" t="s">
        <v>1222</v>
      </c>
      <c r="C910" s="171" t="s">
        <v>1649</v>
      </c>
      <c r="D910" s="171" t="s">
        <v>1609</v>
      </c>
      <c r="E910" s="171" t="s">
        <v>1190</v>
      </c>
      <c r="F910" s="172" t="s">
        <v>1620</v>
      </c>
      <c r="G910" s="173" t="s">
        <v>2042</v>
      </c>
      <c r="H910" s="50" t="s">
        <v>1783</v>
      </c>
      <c r="I910" s="50" t="s">
        <v>18</v>
      </c>
      <c r="J910" s="133" t="s">
        <v>1773</v>
      </c>
      <c r="K910" s="50" t="s">
        <v>1754</v>
      </c>
      <c r="L910" s="50" t="s">
        <v>1753</v>
      </c>
      <c r="M910" s="133" t="s">
        <v>1754</v>
      </c>
      <c r="N910" s="133" t="s">
        <v>1601</v>
      </c>
      <c r="O910" s="133" t="s">
        <v>1601</v>
      </c>
      <c r="P910" s="133" t="s">
        <v>1601</v>
      </c>
      <c r="Q910" s="133" t="s">
        <v>1755</v>
      </c>
      <c r="R910" s="142" t="s">
        <v>1601</v>
      </c>
      <c r="S910" s="174" t="s">
        <v>1601</v>
      </c>
      <c r="T910" s="175" t="s">
        <v>1601</v>
      </c>
      <c r="U910" s="133" t="s">
        <v>1756</v>
      </c>
      <c r="V910" s="133" t="s">
        <v>1754</v>
      </c>
      <c r="W910" s="133" t="str">
        <f>IF([Access_Indicator2]="Yes","No service",IF([Access_Indicator3]="Available", "Improved",IF([Access_Indicator4]="No", "Limited",IF(AND([Access_Indicator4]="yes", [Access_Indicator5]&lt;=[Access_Indicator6]),"Basic","Limited"))))</f>
        <v>Limited</v>
      </c>
      <c r="X910" s="133" t="str">
        <f>IF([Use_Indicator1]="", "Fill in data", IF([Use_Indicator1]="All", "Improved", IF([Use_Indicator1]="Some", "Basic", IF([Use_Indicator1]="No use", "No Service"))))</f>
        <v>Improved</v>
      </c>
      <c r="Y910" s="134" t="s">
        <v>1601</v>
      </c>
      <c r="Z910" s="134" t="str">
        <f>IF(S910="No data", "No Data", IF([Reliability_Indicator2]="Yes","No Service", IF(S910="Routine", "Improved", IF(S910="Unreliable", "Basic", IF(S910="No O&amp;M", "No service")))))</f>
        <v>No Data</v>
      </c>
      <c r="AA910" s="133" t="str">
        <f>IF([EnvPro_Indicator1]="", "Fill in data", IF([EnvPro_Indicator1]="Significant pollution", "No service", IF(AND([EnvPro_Indicator1]="Not polluting groundwater &amp; not untreated in river", [EnvPro_Indicator2]="No"),"Basic", IF([EnvPro_Indicator2]="Yes", "Improved"))))</f>
        <v>Basic</v>
      </c>
      <c r="AB910" s="134" t="str">
        <f t="shared" si="14"/>
        <v>Limited</v>
      </c>
      <c r="AC910" s="134" t="str">
        <f>IF(OR(San[[#This Row],[Access_SL1]]="No data",San[[#This Row],[Use_SL1]]="No data",San[[#This Row],[Reliability_SL1]]="No data",San[[#This Row],[EnvPro_SL1]]="No data"),"Incomplete", "Complete")</f>
        <v>Incomplete</v>
      </c>
      <c r="AD910" s="176" t="s">
        <v>1601</v>
      </c>
      <c r="AE910" s="176" t="s">
        <v>1601</v>
      </c>
      <c r="AF910" s="136" t="s">
        <v>1601</v>
      </c>
      <c r="AG910" s="136">
        <v>41.211435041041611</v>
      </c>
      <c r="AH910" s="136" t="s">
        <v>1601</v>
      </c>
      <c r="AW910" s="1">
        <f>IFERROR(VLOOKUP(San[[#This Row],[Access_SL1]],$AS$5:$AT$8,2,FALSE),"Error")</f>
        <v>1</v>
      </c>
      <c r="AX910" s="1">
        <f>IFERROR(VLOOKUP(San[[#This Row],[Use_SL1]],$AS$5:$AT$8,2,FALSE),"Error")</f>
        <v>3</v>
      </c>
      <c r="AY910" s="1" t="str">
        <f>IFERROR(VLOOKUP(San[[#This Row],[Use_SL2]],$AS$5:$AT$8,2,FALSE),"Error")</f>
        <v>Error</v>
      </c>
      <c r="AZ910" s="1" t="str">
        <f>IFERROR(VLOOKUP(San[[#This Row],[Reliability_SL1]],$AS$5:$AT$8,2,FALSE),"Error")</f>
        <v>Error</v>
      </c>
      <c r="BA910" s="1">
        <f>IFERROR(VLOOKUP(San[[#This Row],[EnvPro_SL1]],$AS$5:$AT$8,2,FALSE),"Error")</f>
        <v>2</v>
      </c>
    </row>
    <row r="911" spans="2:53">
      <c r="B911" s="133" t="s">
        <v>1223</v>
      </c>
      <c r="C911" s="171" t="s">
        <v>1649</v>
      </c>
      <c r="D911" s="171" t="s">
        <v>1609</v>
      </c>
      <c r="E911" s="171" t="s">
        <v>1190</v>
      </c>
      <c r="F911" s="172" t="s">
        <v>1620</v>
      </c>
      <c r="G911" s="173" t="s">
        <v>1977</v>
      </c>
      <c r="H911" s="50" t="s">
        <v>1783</v>
      </c>
      <c r="I911" s="50" t="s">
        <v>18</v>
      </c>
      <c r="J911" s="133" t="s">
        <v>2063</v>
      </c>
      <c r="K911" s="50" t="s">
        <v>1754</v>
      </c>
      <c r="L911" s="50" t="s">
        <v>1776</v>
      </c>
      <c r="M911" s="133" t="s">
        <v>1752</v>
      </c>
      <c r="N911" s="133" t="s">
        <v>1601</v>
      </c>
      <c r="O911" s="133" t="s">
        <v>1601</v>
      </c>
      <c r="P911" s="133" t="s">
        <v>1601</v>
      </c>
      <c r="Q911" s="133" t="s">
        <v>1755</v>
      </c>
      <c r="R911" s="142" t="s">
        <v>1601</v>
      </c>
      <c r="S911" s="174" t="s">
        <v>1777</v>
      </c>
      <c r="T911" s="175" t="s">
        <v>1754</v>
      </c>
      <c r="U911" s="133" t="s">
        <v>1756</v>
      </c>
      <c r="V911" s="133" t="s">
        <v>1754</v>
      </c>
      <c r="W911" s="133" t="str">
        <f>IF([Access_Indicator2]="Yes","No service",IF([Access_Indicator3]="Available", "Improved",IF([Access_Indicator4]="No", "Limited",IF(AND([Access_Indicator4]="yes", [Access_Indicator5]&lt;=[Access_Indicator6]),"Basic","Limited"))))</f>
        <v>Improved</v>
      </c>
      <c r="X911" s="133" t="str">
        <f>IF([Use_Indicator1]="", "Fill in data", IF([Use_Indicator1]="All", "Improved", IF([Use_Indicator1]="Some", "Basic", IF([Use_Indicator1]="No use", "No Service"))))</f>
        <v>Improved</v>
      </c>
      <c r="Y911" s="134" t="s">
        <v>1601</v>
      </c>
      <c r="Z911" s="134" t="str">
        <f>IF(S911="No data", "No Data", IF([Reliability_Indicator2]="Yes","No Service", IF(S911="Routine", "Improved", IF(S911="Unreliable", "Basic", IF(S911="No O&amp;M", "No service")))))</f>
        <v>No service</v>
      </c>
      <c r="AA911" s="133" t="str">
        <f>IF([EnvPro_Indicator1]="", "Fill in data", IF([EnvPro_Indicator1]="Significant pollution", "No service", IF(AND([EnvPro_Indicator1]="Not polluting groundwater &amp; not untreated in river", [EnvPro_Indicator2]="No"),"Basic", IF([EnvPro_Indicator2]="Yes", "Improved"))))</f>
        <v>Basic</v>
      </c>
      <c r="AB911" s="134" t="str">
        <f t="shared" si="14"/>
        <v>No Service</v>
      </c>
      <c r="AC911" s="134" t="str">
        <f>IF(OR(San[[#This Row],[Access_SL1]]="No data",San[[#This Row],[Use_SL1]]="No data",San[[#This Row],[Reliability_SL1]]="No data",San[[#This Row],[EnvPro_SL1]]="No data"),"Incomplete", "Complete")</f>
        <v>Complete</v>
      </c>
      <c r="AD911" s="176" t="s">
        <v>1601</v>
      </c>
      <c r="AE911" s="176" t="s">
        <v>1601</v>
      </c>
      <c r="AF911" s="136" t="s">
        <v>1601</v>
      </c>
      <c r="AG911" s="136">
        <v>0</v>
      </c>
      <c r="AH911" s="136" t="s">
        <v>1601</v>
      </c>
      <c r="AW911" s="1">
        <f>IFERROR(VLOOKUP(San[[#This Row],[Access_SL1]],$AS$5:$AT$8,2,FALSE),"Error")</f>
        <v>3</v>
      </c>
      <c r="AX911" s="1">
        <f>IFERROR(VLOOKUP(San[[#This Row],[Use_SL1]],$AS$5:$AT$8,2,FALSE),"Error")</f>
        <v>3</v>
      </c>
      <c r="AY911" s="1" t="str">
        <f>IFERROR(VLOOKUP(San[[#This Row],[Use_SL2]],$AS$5:$AT$8,2,FALSE),"Error")</f>
        <v>Error</v>
      </c>
      <c r="AZ911" s="1">
        <f>IFERROR(VLOOKUP(San[[#This Row],[Reliability_SL1]],$AS$5:$AT$8,2,FALSE),"Error")</f>
        <v>0</v>
      </c>
      <c r="BA911" s="1">
        <f>IFERROR(VLOOKUP(San[[#This Row],[EnvPro_SL1]],$AS$5:$AT$8,2,FALSE),"Error")</f>
        <v>2</v>
      </c>
    </row>
    <row r="912" spans="2:53">
      <c r="B912" s="133" t="s">
        <v>1224</v>
      </c>
      <c r="C912" s="171" t="s">
        <v>1649</v>
      </c>
      <c r="D912" s="171" t="s">
        <v>1609</v>
      </c>
      <c r="E912" s="171" t="s">
        <v>1190</v>
      </c>
      <c r="F912" s="172" t="s">
        <v>1620</v>
      </c>
      <c r="G912" s="173" t="s">
        <v>2062</v>
      </c>
      <c r="H912" s="50" t="s">
        <v>1786</v>
      </c>
      <c r="I912" s="50" t="s">
        <v>18</v>
      </c>
      <c r="J912" s="133" t="s">
        <v>1773</v>
      </c>
      <c r="K912" s="50" t="s">
        <v>1754</v>
      </c>
      <c r="L912" s="50" t="s">
        <v>1753</v>
      </c>
      <c r="M912" s="133" t="s">
        <v>1754</v>
      </c>
      <c r="N912" s="133" t="s">
        <v>1601</v>
      </c>
      <c r="O912" s="133" t="s">
        <v>1601</v>
      </c>
      <c r="P912" s="133" t="s">
        <v>1601</v>
      </c>
      <c r="Q912" s="133" t="s">
        <v>1755</v>
      </c>
      <c r="R912" s="142" t="s">
        <v>1601</v>
      </c>
      <c r="S912" s="174" t="s">
        <v>1601</v>
      </c>
      <c r="T912" s="175" t="s">
        <v>1601</v>
      </c>
      <c r="U912" s="133" t="s">
        <v>1756</v>
      </c>
      <c r="V912" s="133" t="s">
        <v>1754</v>
      </c>
      <c r="W912" s="133" t="str">
        <f>IF([Access_Indicator2]="Yes","No service",IF([Access_Indicator3]="Available", "Improved",IF([Access_Indicator4]="No", "Limited",IF(AND([Access_Indicator4]="yes", [Access_Indicator5]&lt;=[Access_Indicator6]),"Basic","Limited"))))</f>
        <v>Limited</v>
      </c>
      <c r="X912" s="133" t="str">
        <f>IF([Use_Indicator1]="", "Fill in data", IF([Use_Indicator1]="All", "Improved", IF([Use_Indicator1]="Some", "Basic", IF([Use_Indicator1]="No use", "No Service"))))</f>
        <v>Improved</v>
      </c>
      <c r="Y912" s="134" t="s">
        <v>1601</v>
      </c>
      <c r="Z912" s="134" t="str">
        <f>IF(S912="No data", "No Data", IF([Reliability_Indicator2]="Yes","No Service", IF(S912="Routine", "Improved", IF(S912="Unreliable", "Basic", IF(S912="No O&amp;M", "No service")))))</f>
        <v>No Data</v>
      </c>
      <c r="AA912" s="133" t="str">
        <f>IF([EnvPro_Indicator1]="", "Fill in data", IF([EnvPro_Indicator1]="Significant pollution", "No service", IF(AND([EnvPro_Indicator1]="Not polluting groundwater &amp; not untreated in river", [EnvPro_Indicator2]="No"),"Basic", IF([EnvPro_Indicator2]="Yes", "Improved"))))</f>
        <v>Basic</v>
      </c>
      <c r="AB912" s="134" t="str">
        <f t="shared" si="14"/>
        <v>Limited</v>
      </c>
      <c r="AC912" s="134" t="str">
        <f>IF(OR(San[[#This Row],[Access_SL1]]="No data",San[[#This Row],[Use_SL1]]="No data",San[[#This Row],[Reliability_SL1]]="No data",San[[#This Row],[EnvPro_SL1]]="No data"),"Incomplete", "Complete")</f>
        <v>Incomplete</v>
      </c>
      <c r="AD912" s="176" t="s">
        <v>1601</v>
      </c>
      <c r="AE912" s="176" t="s">
        <v>1601</v>
      </c>
      <c r="AF912" s="136" t="s">
        <v>1601</v>
      </c>
      <c r="AG912" s="136">
        <v>0</v>
      </c>
      <c r="AH912" s="136" t="s">
        <v>1601</v>
      </c>
      <c r="AW912" s="1">
        <f>IFERROR(VLOOKUP(San[[#This Row],[Access_SL1]],$AS$5:$AT$8,2,FALSE),"Error")</f>
        <v>1</v>
      </c>
      <c r="AX912" s="1">
        <f>IFERROR(VLOOKUP(San[[#This Row],[Use_SL1]],$AS$5:$AT$8,2,FALSE),"Error")</f>
        <v>3</v>
      </c>
      <c r="AY912" s="1" t="str">
        <f>IFERROR(VLOOKUP(San[[#This Row],[Use_SL2]],$AS$5:$AT$8,2,FALSE),"Error")</f>
        <v>Error</v>
      </c>
      <c r="AZ912" s="1" t="str">
        <f>IFERROR(VLOOKUP(San[[#This Row],[Reliability_SL1]],$AS$5:$AT$8,2,FALSE),"Error")</f>
        <v>Error</v>
      </c>
      <c r="BA912" s="1">
        <f>IFERROR(VLOOKUP(San[[#This Row],[EnvPro_SL1]],$AS$5:$AT$8,2,FALSE),"Error")</f>
        <v>2</v>
      </c>
    </row>
    <row r="913" spans="2:53">
      <c r="B913" s="133" t="s">
        <v>1225</v>
      </c>
      <c r="C913" s="171" t="s">
        <v>1649</v>
      </c>
      <c r="D913" s="171" t="s">
        <v>1609</v>
      </c>
      <c r="E913" s="171" t="s">
        <v>1190</v>
      </c>
      <c r="F913" s="172" t="s">
        <v>1620</v>
      </c>
      <c r="G913" s="173" t="s">
        <v>1957</v>
      </c>
      <c r="H913" s="50" t="s">
        <v>1783</v>
      </c>
      <c r="I913" s="50" t="s">
        <v>18</v>
      </c>
      <c r="J913" s="133" t="s">
        <v>1779</v>
      </c>
      <c r="K913" s="50" t="s">
        <v>1754</v>
      </c>
      <c r="L913" s="50" t="s">
        <v>1753</v>
      </c>
      <c r="M913" s="133" t="s">
        <v>1754</v>
      </c>
      <c r="N913" s="133" t="s">
        <v>1601</v>
      </c>
      <c r="O913" s="133" t="s">
        <v>1601</v>
      </c>
      <c r="P913" s="133" t="s">
        <v>1601</v>
      </c>
      <c r="Q913" s="133" t="s">
        <v>1755</v>
      </c>
      <c r="R913" s="142" t="s">
        <v>1601</v>
      </c>
      <c r="S913" s="174" t="s">
        <v>1777</v>
      </c>
      <c r="T913" s="175" t="s">
        <v>1754</v>
      </c>
      <c r="U913" s="133" t="s">
        <v>1756</v>
      </c>
      <c r="V913" s="133" t="s">
        <v>1754</v>
      </c>
      <c r="W913" s="133" t="str">
        <f>IF([Access_Indicator2]="Yes","No service",IF([Access_Indicator3]="Available", "Improved",IF([Access_Indicator4]="No", "Limited",IF(AND([Access_Indicator4]="yes", [Access_Indicator5]&lt;=[Access_Indicator6]),"Basic","Limited"))))</f>
        <v>Limited</v>
      </c>
      <c r="X913" s="133" t="str">
        <f>IF([Use_Indicator1]="", "Fill in data", IF([Use_Indicator1]="All", "Improved", IF([Use_Indicator1]="Some", "Basic", IF([Use_Indicator1]="No use", "No Service"))))</f>
        <v>Improved</v>
      </c>
      <c r="Y913" s="134" t="s">
        <v>1601</v>
      </c>
      <c r="Z913" s="134" t="str">
        <f>IF(S913="No data", "No Data", IF([Reliability_Indicator2]="Yes","No Service", IF(S913="Routine", "Improved", IF(S913="Unreliable", "Basic", IF(S913="No O&amp;M", "No service")))))</f>
        <v>No service</v>
      </c>
      <c r="AA913" s="133" t="str">
        <f>IF([EnvPro_Indicator1]="", "Fill in data", IF([EnvPro_Indicator1]="Significant pollution", "No service", IF(AND([EnvPro_Indicator1]="Not polluting groundwater &amp; not untreated in river", [EnvPro_Indicator2]="No"),"Basic", IF([EnvPro_Indicator2]="Yes", "Improved"))))</f>
        <v>Basic</v>
      </c>
      <c r="AB913" s="134" t="str">
        <f t="shared" si="14"/>
        <v>No Service</v>
      </c>
      <c r="AC913" s="134" t="str">
        <f>IF(OR(San[[#This Row],[Access_SL1]]="No data",San[[#This Row],[Use_SL1]]="No data",San[[#This Row],[Reliability_SL1]]="No data",San[[#This Row],[EnvPro_SL1]]="No data"),"Incomplete", "Complete")</f>
        <v>Complete</v>
      </c>
      <c r="AD913" s="176" t="s">
        <v>1601</v>
      </c>
      <c r="AE913" s="176" t="s">
        <v>1601</v>
      </c>
      <c r="AF913" s="136" t="s">
        <v>1601</v>
      </c>
      <c r="AG913" s="136">
        <v>123.26634588168696</v>
      </c>
      <c r="AH913" s="136" t="s">
        <v>1601</v>
      </c>
      <c r="AW913" s="1">
        <f>IFERROR(VLOOKUP(San[[#This Row],[Access_SL1]],$AS$5:$AT$8,2,FALSE),"Error")</f>
        <v>1</v>
      </c>
      <c r="AX913" s="1">
        <f>IFERROR(VLOOKUP(San[[#This Row],[Use_SL1]],$AS$5:$AT$8,2,FALSE),"Error")</f>
        <v>3</v>
      </c>
      <c r="AY913" s="1" t="str">
        <f>IFERROR(VLOOKUP(San[[#This Row],[Use_SL2]],$AS$5:$AT$8,2,FALSE),"Error")</f>
        <v>Error</v>
      </c>
      <c r="AZ913" s="1">
        <f>IFERROR(VLOOKUP(San[[#This Row],[Reliability_SL1]],$AS$5:$AT$8,2,FALSE),"Error")</f>
        <v>0</v>
      </c>
      <c r="BA913" s="1">
        <f>IFERROR(VLOOKUP(San[[#This Row],[EnvPro_SL1]],$AS$5:$AT$8,2,FALSE),"Error")</f>
        <v>2</v>
      </c>
    </row>
    <row r="914" spans="2:53">
      <c r="B914" s="133" t="s">
        <v>1226</v>
      </c>
      <c r="C914" s="171" t="s">
        <v>1649</v>
      </c>
      <c r="D914" s="171" t="s">
        <v>1609</v>
      </c>
      <c r="E914" s="171" t="s">
        <v>1190</v>
      </c>
      <c r="F914" s="172" t="s">
        <v>1620</v>
      </c>
      <c r="G914" s="173" t="s">
        <v>1959</v>
      </c>
      <c r="H914" s="50" t="s">
        <v>1783</v>
      </c>
      <c r="I914" s="50" t="s">
        <v>18</v>
      </c>
      <c r="J914" s="133" t="s">
        <v>1773</v>
      </c>
      <c r="K914" s="50" t="s">
        <v>1754</v>
      </c>
      <c r="L914" s="50" t="s">
        <v>1753</v>
      </c>
      <c r="M914" s="133" t="s">
        <v>1754</v>
      </c>
      <c r="N914" s="133" t="s">
        <v>1601</v>
      </c>
      <c r="O914" s="133" t="s">
        <v>1601</v>
      </c>
      <c r="P914" s="133" t="s">
        <v>1601</v>
      </c>
      <c r="Q914" s="133" t="s">
        <v>1755</v>
      </c>
      <c r="R914" s="142" t="s">
        <v>1601</v>
      </c>
      <c r="S914" s="174" t="s">
        <v>1601</v>
      </c>
      <c r="T914" s="175" t="s">
        <v>1601</v>
      </c>
      <c r="U914" s="133" t="s">
        <v>1756</v>
      </c>
      <c r="V914" s="133" t="s">
        <v>1754</v>
      </c>
      <c r="W914" s="133" t="str">
        <f>IF([Access_Indicator2]="Yes","No service",IF([Access_Indicator3]="Available", "Improved",IF([Access_Indicator4]="No", "Limited",IF(AND([Access_Indicator4]="yes", [Access_Indicator5]&lt;=[Access_Indicator6]),"Basic","Limited"))))</f>
        <v>Limited</v>
      </c>
      <c r="X914" s="133" t="str">
        <f>IF([Use_Indicator1]="", "Fill in data", IF([Use_Indicator1]="All", "Improved", IF([Use_Indicator1]="Some", "Basic", IF([Use_Indicator1]="No use", "No Service"))))</f>
        <v>Improved</v>
      </c>
      <c r="Y914" s="134" t="s">
        <v>1601</v>
      </c>
      <c r="Z914" s="134" t="str">
        <f>IF(S914="No data", "No Data", IF([Reliability_Indicator2]="Yes","No Service", IF(S914="Routine", "Improved", IF(S914="Unreliable", "Basic", IF(S914="No O&amp;M", "No service")))))</f>
        <v>No Data</v>
      </c>
      <c r="AA914" s="133" t="str">
        <f>IF([EnvPro_Indicator1]="", "Fill in data", IF([EnvPro_Indicator1]="Significant pollution", "No service", IF(AND([EnvPro_Indicator1]="Not polluting groundwater &amp; not untreated in river", [EnvPro_Indicator2]="No"),"Basic", IF([EnvPro_Indicator2]="Yes", "Improved"))))</f>
        <v>Basic</v>
      </c>
      <c r="AB914" s="134" t="str">
        <f t="shared" si="14"/>
        <v>Limited</v>
      </c>
      <c r="AC914" s="134" t="str">
        <f>IF(OR(San[[#This Row],[Access_SL1]]="No data",San[[#This Row],[Use_SL1]]="No data",San[[#This Row],[Reliability_SL1]]="No data",San[[#This Row],[EnvPro_SL1]]="No data"),"Incomplete", "Complete")</f>
        <v>Incomplete</v>
      </c>
      <c r="AD914" s="176" t="s">
        <v>1601</v>
      </c>
      <c r="AE914" s="176" t="s">
        <v>1601</v>
      </c>
      <c r="AF914" s="136" t="s">
        <v>1601</v>
      </c>
      <c r="AG914" s="136">
        <v>68.685725068402661</v>
      </c>
      <c r="AH914" s="136" t="s">
        <v>1601</v>
      </c>
      <c r="AW914" s="1">
        <f>IFERROR(VLOOKUP(San[[#This Row],[Access_SL1]],$AS$5:$AT$8,2,FALSE),"Error")</f>
        <v>1</v>
      </c>
      <c r="AX914" s="1">
        <f>IFERROR(VLOOKUP(San[[#This Row],[Use_SL1]],$AS$5:$AT$8,2,FALSE),"Error")</f>
        <v>3</v>
      </c>
      <c r="AY914" s="1" t="str">
        <f>IFERROR(VLOOKUP(San[[#This Row],[Use_SL2]],$AS$5:$AT$8,2,FALSE),"Error")</f>
        <v>Error</v>
      </c>
      <c r="AZ914" s="1" t="str">
        <f>IFERROR(VLOOKUP(San[[#This Row],[Reliability_SL1]],$AS$5:$AT$8,2,FALSE),"Error")</f>
        <v>Error</v>
      </c>
      <c r="BA914" s="1">
        <f>IFERROR(VLOOKUP(San[[#This Row],[EnvPro_SL1]],$AS$5:$AT$8,2,FALSE),"Error")</f>
        <v>2</v>
      </c>
    </row>
    <row r="915" spans="2:53">
      <c r="B915" s="133" t="s">
        <v>1227</v>
      </c>
      <c r="C915" s="171" t="s">
        <v>1649</v>
      </c>
      <c r="D915" s="171" t="s">
        <v>1609</v>
      </c>
      <c r="E915" s="171" t="s">
        <v>1190</v>
      </c>
      <c r="F915" s="172" t="s">
        <v>1620</v>
      </c>
      <c r="G915" s="173" t="s">
        <v>1962</v>
      </c>
      <c r="H915" s="50" t="s">
        <v>1786</v>
      </c>
      <c r="I915" s="50" t="s">
        <v>18</v>
      </c>
      <c r="J915" s="133" t="s">
        <v>1818</v>
      </c>
      <c r="K915" s="50" t="s">
        <v>1754</v>
      </c>
      <c r="L915" s="50" t="s">
        <v>1753</v>
      </c>
      <c r="M915" s="133" t="s">
        <v>1754</v>
      </c>
      <c r="N915" s="133" t="s">
        <v>1601</v>
      </c>
      <c r="O915" s="133" t="s">
        <v>1601</v>
      </c>
      <c r="P915" s="133" t="s">
        <v>1601</v>
      </c>
      <c r="Q915" s="133" t="s">
        <v>1755</v>
      </c>
      <c r="R915" s="142" t="s">
        <v>1601</v>
      </c>
      <c r="S915" s="174" t="s">
        <v>1601</v>
      </c>
      <c r="T915" s="175" t="s">
        <v>1754</v>
      </c>
      <c r="U915" s="133" t="s">
        <v>1756</v>
      </c>
      <c r="V915" s="133" t="s">
        <v>1754</v>
      </c>
      <c r="W915" s="133" t="str">
        <f>IF([Access_Indicator2]="Yes","No service",IF([Access_Indicator3]="Available", "Improved",IF([Access_Indicator4]="No", "Limited",IF(AND([Access_Indicator4]="yes", [Access_Indicator5]&lt;=[Access_Indicator6]),"Basic","Limited"))))</f>
        <v>Limited</v>
      </c>
      <c r="X915" s="133" t="str">
        <f>IF([Use_Indicator1]="", "Fill in data", IF([Use_Indicator1]="All", "Improved", IF([Use_Indicator1]="Some", "Basic", IF([Use_Indicator1]="No use", "No Service"))))</f>
        <v>Improved</v>
      </c>
      <c r="Y915" s="134" t="s">
        <v>1601</v>
      </c>
      <c r="Z915" s="134" t="str">
        <f>IF(S915="No data", "No Data", IF([Reliability_Indicator2]="Yes","No Service", IF(S915="Routine", "Improved", IF(S915="Unreliable", "Basic", IF(S915="No O&amp;M", "No service")))))</f>
        <v>No Data</v>
      </c>
      <c r="AA915" s="133" t="str">
        <f>IF([EnvPro_Indicator1]="", "Fill in data", IF([EnvPro_Indicator1]="Significant pollution", "No service", IF(AND([EnvPro_Indicator1]="Not polluting groundwater &amp; not untreated in river", [EnvPro_Indicator2]="No"),"Basic", IF([EnvPro_Indicator2]="Yes", "Improved"))))</f>
        <v>Basic</v>
      </c>
      <c r="AB915" s="134" t="str">
        <f t="shared" si="14"/>
        <v>Limited</v>
      </c>
      <c r="AC915" s="134" t="str">
        <f>IF(OR(San[[#This Row],[Access_SL1]]="No data",San[[#This Row],[Use_SL1]]="No data",San[[#This Row],[Reliability_SL1]]="No data",San[[#This Row],[EnvPro_SL1]]="No data"),"Incomplete", "Complete")</f>
        <v>Incomplete</v>
      </c>
      <c r="AD915" s="176" t="s">
        <v>1601</v>
      </c>
      <c r="AE915" s="176" t="s">
        <v>1601</v>
      </c>
      <c r="AF915" s="136" t="s">
        <v>1601</v>
      </c>
      <c r="AG915" s="136">
        <v>109.46787432776676</v>
      </c>
      <c r="AH915" s="136" t="s">
        <v>1601</v>
      </c>
      <c r="AW915" s="1">
        <f>IFERROR(VLOOKUP(San[[#This Row],[Access_SL1]],$AS$5:$AT$8,2,FALSE),"Error")</f>
        <v>1</v>
      </c>
      <c r="AX915" s="1">
        <f>IFERROR(VLOOKUP(San[[#This Row],[Use_SL1]],$AS$5:$AT$8,2,FALSE),"Error")</f>
        <v>3</v>
      </c>
      <c r="AY915" s="1" t="str">
        <f>IFERROR(VLOOKUP(San[[#This Row],[Use_SL2]],$AS$5:$AT$8,2,FALSE),"Error")</f>
        <v>Error</v>
      </c>
      <c r="AZ915" s="1" t="str">
        <f>IFERROR(VLOOKUP(San[[#This Row],[Reliability_SL1]],$AS$5:$AT$8,2,FALSE),"Error")</f>
        <v>Error</v>
      </c>
      <c r="BA915" s="1">
        <f>IFERROR(VLOOKUP(San[[#This Row],[EnvPro_SL1]],$AS$5:$AT$8,2,FALSE),"Error")</f>
        <v>2</v>
      </c>
    </row>
    <row r="916" spans="2:53">
      <c r="B916" s="133" t="s">
        <v>1228</v>
      </c>
      <c r="C916" s="171" t="s">
        <v>1649</v>
      </c>
      <c r="D916" s="171" t="s">
        <v>1609</v>
      </c>
      <c r="E916" s="171" t="s">
        <v>1190</v>
      </c>
      <c r="F916" s="172" t="s">
        <v>1620</v>
      </c>
      <c r="G916" s="173" t="s">
        <v>1946</v>
      </c>
      <c r="H916" s="50" t="s">
        <v>1783</v>
      </c>
      <c r="I916" s="50" t="s">
        <v>18</v>
      </c>
      <c r="J916" s="133" t="s">
        <v>1773</v>
      </c>
      <c r="K916" s="50" t="s">
        <v>1754</v>
      </c>
      <c r="L916" s="50" t="s">
        <v>1753</v>
      </c>
      <c r="M916" s="133" t="s">
        <v>1754</v>
      </c>
      <c r="N916" s="133" t="s">
        <v>1601</v>
      </c>
      <c r="O916" s="133" t="s">
        <v>1601</v>
      </c>
      <c r="P916" s="133" t="s">
        <v>1601</v>
      </c>
      <c r="Q916" s="133" t="s">
        <v>1755</v>
      </c>
      <c r="R916" s="142" t="s">
        <v>1601</v>
      </c>
      <c r="S916" s="174" t="s">
        <v>1601</v>
      </c>
      <c r="T916" s="175" t="s">
        <v>1601</v>
      </c>
      <c r="U916" s="133" t="s">
        <v>1756</v>
      </c>
      <c r="V916" s="133" t="s">
        <v>1754</v>
      </c>
      <c r="W916" s="133" t="str">
        <f>IF([Access_Indicator2]="Yes","No service",IF([Access_Indicator3]="Available", "Improved",IF([Access_Indicator4]="No", "Limited",IF(AND([Access_Indicator4]="yes", [Access_Indicator5]&lt;=[Access_Indicator6]),"Basic","Limited"))))</f>
        <v>Limited</v>
      </c>
      <c r="X916" s="133" t="str">
        <f>IF([Use_Indicator1]="", "Fill in data", IF([Use_Indicator1]="All", "Improved", IF([Use_Indicator1]="Some", "Basic", IF([Use_Indicator1]="No use", "No Service"))))</f>
        <v>Improved</v>
      </c>
      <c r="Y916" s="134" t="s">
        <v>1601</v>
      </c>
      <c r="Z916" s="134" t="str">
        <f>IF(S916="No data", "No Data", IF([Reliability_Indicator2]="Yes","No Service", IF(S916="Routine", "Improved", IF(S916="Unreliable", "Basic", IF(S916="No O&amp;M", "No service")))))</f>
        <v>No Data</v>
      </c>
      <c r="AA916" s="133" t="str">
        <f>IF([EnvPro_Indicator1]="", "Fill in data", IF([EnvPro_Indicator1]="Significant pollution", "No service", IF(AND([EnvPro_Indicator1]="Not polluting groundwater &amp; not untreated in river", [EnvPro_Indicator2]="No"),"Basic", IF([EnvPro_Indicator2]="Yes", "Improved"))))</f>
        <v>Basic</v>
      </c>
      <c r="AB916" s="134" t="str">
        <f t="shared" si="14"/>
        <v>Limited</v>
      </c>
      <c r="AC916" s="134" t="str">
        <f>IF(OR(San[[#This Row],[Access_SL1]]="No data",San[[#This Row],[Use_SL1]]="No data",San[[#This Row],[Reliability_SL1]]="No data",San[[#This Row],[EnvPro_SL1]]="No data"),"Incomplete", "Complete")</f>
        <v>Incomplete</v>
      </c>
      <c r="AD916" s="176" t="s">
        <v>1601</v>
      </c>
      <c r="AE916" s="176" t="s">
        <v>1601</v>
      </c>
      <c r="AF916" s="136" t="s">
        <v>1601</v>
      </c>
      <c r="AG916" s="136">
        <v>257.57146900651003</v>
      </c>
      <c r="AH916" s="136" t="s">
        <v>1601</v>
      </c>
      <c r="AW916" s="1">
        <f>IFERROR(VLOOKUP(San[[#This Row],[Access_SL1]],$AS$5:$AT$8,2,FALSE),"Error")</f>
        <v>1</v>
      </c>
      <c r="AX916" s="1">
        <f>IFERROR(VLOOKUP(San[[#This Row],[Use_SL1]],$AS$5:$AT$8,2,FALSE),"Error")</f>
        <v>3</v>
      </c>
      <c r="AY916" s="1" t="str">
        <f>IFERROR(VLOOKUP(San[[#This Row],[Use_SL2]],$AS$5:$AT$8,2,FALSE),"Error")</f>
        <v>Error</v>
      </c>
      <c r="AZ916" s="1" t="str">
        <f>IFERROR(VLOOKUP(San[[#This Row],[Reliability_SL1]],$AS$5:$AT$8,2,FALSE),"Error")</f>
        <v>Error</v>
      </c>
      <c r="BA916" s="1">
        <f>IFERROR(VLOOKUP(San[[#This Row],[EnvPro_SL1]],$AS$5:$AT$8,2,FALSE),"Error")</f>
        <v>2</v>
      </c>
    </row>
    <row r="917" spans="2:53">
      <c r="B917" s="133" t="s">
        <v>1229</v>
      </c>
      <c r="C917" s="171" t="s">
        <v>1649</v>
      </c>
      <c r="D917" s="171" t="s">
        <v>1609</v>
      </c>
      <c r="E917" s="171" t="s">
        <v>1190</v>
      </c>
      <c r="F917" s="172" t="s">
        <v>1620</v>
      </c>
      <c r="G917" s="173" t="s">
        <v>1947</v>
      </c>
      <c r="H917" s="50" t="s">
        <v>1783</v>
      </c>
      <c r="I917" s="50" t="s">
        <v>18</v>
      </c>
      <c r="J917" s="133" t="s">
        <v>1774</v>
      </c>
      <c r="K917" s="50" t="s">
        <v>1754</v>
      </c>
      <c r="L917" s="50" t="s">
        <v>1776</v>
      </c>
      <c r="M917" s="133" t="s">
        <v>1752</v>
      </c>
      <c r="N917" s="133" t="s">
        <v>1601</v>
      </c>
      <c r="O917" s="133" t="s">
        <v>1601</v>
      </c>
      <c r="P917" s="133" t="s">
        <v>1601</v>
      </c>
      <c r="Q917" s="133" t="s">
        <v>1755</v>
      </c>
      <c r="R917" s="142" t="s">
        <v>1601</v>
      </c>
      <c r="S917" s="174" t="s">
        <v>1801</v>
      </c>
      <c r="T917" s="175" t="s">
        <v>1754</v>
      </c>
      <c r="U917" s="133" t="s">
        <v>1756</v>
      </c>
      <c r="V917" s="133" t="s">
        <v>1754</v>
      </c>
      <c r="W917" s="133" t="str">
        <f>IF([Access_Indicator2]="Yes","No service",IF([Access_Indicator3]="Available", "Improved",IF([Access_Indicator4]="No", "Limited",IF(AND([Access_Indicator4]="yes", [Access_Indicator5]&lt;=[Access_Indicator6]),"Basic","Limited"))))</f>
        <v>Improved</v>
      </c>
      <c r="X917" s="133" t="str">
        <f>IF([Use_Indicator1]="", "Fill in data", IF([Use_Indicator1]="All", "Improved", IF([Use_Indicator1]="Some", "Basic", IF([Use_Indicator1]="No use", "No Service"))))</f>
        <v>Improved</v>
      </c>
      <c r="Y917" s="134" t="s">
        <v>1601</v>
      </c>
      <c r="Z917" s="134" t="str">
        <f>IF(S917="No data", "No Data", IF([Reliability_Indicator2]="Yes","No Service", IF(S917="Routine", "Improved", IF(S917="Unreliable", "Basic", IF(S917="No O&amp;M", "No service")))))</f>
        <v>Basic</v>
      </c>
      <c r="AA917" s="133" t="str">
        <f>IF([EnvPro_Indicator1]="", "Fill in data", IF([EnvPro_Indicator1]="Significant pollution", "No service", IF(AND([EnvPro_Indicator1]="Not polluting groundwater &amp; not untreated in river", [EnvPro_Indicator2]="No"),"Basic", IF([EnvPro_Indicator2]="Yes", "Improved"))))</f>
        <v>Basic</v>
      </c>
      <c r="AB917" s="134" t="str">
        <f t="shared" si="14"/>
        <v>Basic</v>
      </c>
      <c r="AC917" s="134" t="str">
        <f>IF(OR(San[[#This Row],[Access_SL1]]="No data",San[[#This Row],[Use_SL1]]="No data",San[[#This Row],[Reliability_SL1]]="No data",San[[#This Row],[EnvPro_SL1]]="No data"),"Incomplete", "Complete")</f>
        <v>Complete</v>
      </c>
      <c r="AD917" s="176" t="s">
        <v>1601</v>
      </c>
      <c r="AE917" s="176" t="s">
        <v>1601</v>
      </c>
      <c r="AF917" s="136" t="s">
        <v>1601</v>
      </c>
      <c r="AG917" s="136">
        <v>113.45409944334369</v>
      </c>
      <c r="AH917" s="136" t="s">
        <v>1601</v>
      </c>
      <c r="AW917" s="1">
        <f>IFERROR(VLOOKUP(San[[#This Row],[Access_SL1]],$AS$5:$AT$8,2,FALSE),"Error")</f>
        <v>3</v>
      </c>
      <c r="AX917" s="1">
        <f>IFERROR(VLOOKUP(San[[#This Row],[Use_SL1]],$AS$5:$AT$8,2,FALSE),"Error")</f>
        <v>3</v>
      </c>
      <c r="AY917" s="1" t="str">
        <f>IFERROR(VLOOKUP(San[[#This Row],[Use_SL2]],$AS$5:$AT$8,2,FALSE),"Error")</f>
        <v>Error</v>
      </c>
      <c r="AZ917" s="1">
        <f>IFERROR(VLOOKUP(San[[#This Row],[Reliability_SL1]],$AS$5:$AT$8,2,FALSE),"Error")</f>
        <v>2</v>
      </c>
      <c r="BA917" s="1">
        <f>IFERROR(VLOOKUP(San[[#This Row],[EnvPro_SL1]],$AS$5:$AT$8,2,FALSE),"Error")</f>
        <v>2</v>
      </c>
    </row>
    <row r="918" spans="2:53">
      <c r="B918" s="133" t="s">
        <v>1230</v>
      </c>
      <c r="C918" s="171" t="s">
        <v>1649</v>
      </c>
      <c r="D918" s="171" t="s">
        <v>1609</v>
      </c>
      <c r="E918" s="171" t="s">
        <v>1190</v>
      </c>
      <c r="F918" s="172" t="s">
        <v>1620</v>
      </c>
      <c r="G918" s="173" t="s">
        <v>2017</v>
      </c>
      <c r="H918" s="50" t="s">
        <v>1786</v>
      </c>
      <c r="I918" s="50" t="s">
        <v>18</v>
      </c>
      <c r="J918" s="133" t="s">
        <v>1779</v>
      </c>
      <c r="K918" s="50" t="s">
        <v>1754</v>
      </c>
      <c r="L918" s="50" t="s">
        <v>1753</v>
      </c>
      <c r="M918" s="133" t="s">
        <v>1754</v>
      </c>
      <c r="N918" s="133" t="s">
        <v>1601</v>
      </c>
      <c r="O918" s="133" t="s">
        <v>1601</v>
      </c>
      <c r="P918" s="133" t="s">
        <v>1601</v>
      </c>
      <c r="Q918" s="133" t="s">
        <v>1755</v>
      </c>
      <c r="R918" s="142" t="s">
        <v>1601</v>
      </c>
      <c r="S918" s="174" t="s">
        <v>1601</v>
      </c>
      <c r="T918" s="175" t="s">
        <v>1754</v>
      </c>
      <c r="U918" s="133" t="s">
        <v>1756</v>
      </c>
      <c r="V918" s="133" t="s">
        <v>1754</v>
      </c>
      <c r="W918" s="133" t="str">
        <f>IF([Access_Indicator2]="Yes","No service",IF([Access_Indicator3]="Available", "Improved",IF([Access_Indicator4]="No", "Limited",IF(AND([Access_Indicator4]="yes", [Access_Indicator5]&lt;=[Access_Indicator6]),"Basic","Limited"))))</f>
        <v>Limited</v>
      </c>
      <c r="X918" s="133" t="str">
        <f>IF([Use_Indicator1]="", "Fill in data", IF([Use_Indicator1]="All", "Improved", IF([Use_Indicator1]="Some", "Basic", IF([Use_Indicator1]="No use", "No Service"))))</f>
        <v>Improved</v>
      </c>
      <c r="Y918" s="134" t="s">
        <v>1601</v>
      </c>
      <c r="Z918" s="134" t="str">
        <f>IF(S918="No data", "No Data", IF([Reliability_Indicator2]="Yes","No Service", IF(S918="Routine", "Improved", IF(S918="Unreliable", "Basic", IF(S918="No O&amp;M", "No service")))))</f>
        <v>No Data</v>
      </c>
      <c r="AA918" s="133" t="str">
        <f>IF([EnvPro_Indicator1]="", "Fill in data", IF([EnvPro_Indicator1]="Significant pollution", "No service", IF(AND([EnvPro_Indicator1]="Not polluting groundwater &amp; not untreated in river", [EnvPro_Indicator2]="No"),"Basic", IF([EnvPro_Indicator2]="Yes", "Improved"))))</f>
        <v>Basic</v>
      </c>
      <c r="AB918" s="134" t="str">
        <f t="shared" si="14"/>
        <v>Limited</v>
      </c>
      <c r="AC918" s="134" t="str">
        <f>IF(OR(San[[#This Row],[Access_SL1]]="No data",San[[#This Row],[Use_SL1]]="No data",San[[#This Row],[Reliability_SL1]]="No data",San[[#This Row],[EnvPro_SL1]]="No data"),"Incomplete", "Complete")</f>
        <v>Incomplete</v>
      </c>
      <c r="AD918" s="176" t="s">
        <v>1601</v>
      </c>
      <c r="AE918" s="176" t="s">
        <v>1601</v>
      </c>
      <c r="AF918" s="136" t="s">
        <v>1601</v>
      </c>
      <c r="AG918" s="136">
        <v>38.635720350976513</v>
      </c>
      <c r="AH918" s="136" t="s">
        <v>1601</v>
      </c>
      <c r="AW918" s="1">
        <f>IFERROR(VLOOKUP(San[[#This Row],[Access_SL1]],$AS$5:$AT$8,2,FALSE),"Error")</f>
        <v>1</v>
      </c>
      <c r="AX918" s="1">
        <f>IFERROR(VLOOKUP(San[[#This Row],[Use_SL1]],$AS$5:$AT$8,2,FALSE),"Error")</f>
        <v>3</v>
      </c>
      <c r="AY918" s="1" t="str">
        <f>IFERROR(VLOOKUP(San[[#This Row],[Use_SL2]],$AS$5:$AT$8,2,FALSE),"Error")</f>
        <v>Error</v>
      </c>
      <c r="AZ918" s="1" t="str">
        <f>IFERROR(VLOOKUP(San[[#This Row],[Reliability_SL1]],$AS$5:$AT$8,2,FALSE),"Error")</f>
        <v>Error</v>
      </c>
      <c r="BA918" s="1">
        <f>IFERROR(VLOOKUP(San[[#This Row],[EnvPro_SL1]],$AS$5:$AT$8,2,FALSE),"Error")</f>
        <v>2</v>
      </c>
    </row>
    <row r="919" spans="2:53">
      <c r="B919" s="133" t="s">
        <v>1231</v>
      </c>
      <c r="C919" s="171" t="s">
        <v>1649</v>
      </c>
      <c r="D919" s="171" t="s">
        <v>1609</v>
      </c>
      <c r="E919" s="171" t="s">
        <v>1190</v>
      </c>
      <c r="F919" s="172" t="s">
        <v>1620</v>
      </c>
      <c r="G919" s="173" t="s">
        <v>1952</v>
      </c>
      <c r="H919" s="50" t="s">
        <v>1786</v>
      </c>
      <c r="I919" s="50" t="s">
        <v>18</v>
      </c>
      <c r="J919" s="133" t="s">
        <v>1751</v>
      </c>
      <c r="K919" s="50" t="s">
        <v>1752</v>
      </c>
      <c r="L919" s="50" t="s">
        <v>1753</v>
      </c>
      <c r="M919" s="133" t="s">
        <v>1754</v>
      </c>
      <c r="N919" s="133" t="s">
        <v>1601</v>
      </c>
      <c r="O919" s="133" t="s">
        <v>1601</v>
      </c>
      <c r="P919" s="133" t="s">
        <v>1601</v>
      </c>
      <c r="Q919" s="133" t="s">
        <v>1755</v>
      </c>
      <c r="R919" s="142" t="s">
        <v>1601</v>
      </c>
      <c r="S919" s="174" t="s">
        <v>1601</v>
      </c>
      <c r="T919" s="175" t="s">
        <v>1601</v>
      </c>
      <c r="U919" s="133" t="s">
        <v>1756</v>
      </c>
      <c r="V919" s="133" t="s">
        <v>1754</v>
      </c>
      <c r="W919" s="133" t="str">
        <f>IF([Access_Indicator2]="Yes","No service",IF([Access_Indicator3]="Available", "Improved",IF([Access_Indicator4]="No", "Limited",IF(AND([Access_Indicator4]="yes", [Access_Indicator5]&lt;=[Access_Indicator6]),"Basic","Limited"))))</f>
        <v>No service</v>
      </c>
      <c r="X919" s="133" t="str">
        <f>IF([Use_Indicator1]="", "Fill in data", IF([Use_Indicator1]="All", "Improved", IF([Use_Indicator1]="Some", "Basic", IF([Use_Indicator1]="No use", "No Service"))))</f>
        <v>Improved</v>
      </c>
      <c r="Y919" s="134" t="s">
        <v>1601</v>
      </c>
      <c r="Z919" s="134" t="str">
        <f>IF(S919="No data", "No Data", IF([Reliability_Indicator2]="Yes","No Service", IF(S919="Routine", "Improved", IF(S919="Unreliable", "Basic", IF(S919="No O&amp;M", "No service")))))</f>
        <v>No Data</v>
      </c>
      <c r="AA919" s="133" t="str">
        <f>IF([EnvPro_Indicator1]="", "Fill in data", IF([EnvPro_Indicator1]="Significant pollution", "No service", IF(AND([EnvPro_Indicator1]="Not polluting groundwater &amp; not untreated in river", [EnvPro_Indicator2]="No"),"Basic", IF([EnvPro_Indicator2]="Yes", "Improved"))))</f>
        <v>Basic</v>
      </c>
      <c r="AB919" s="134" t="str">
        <f t="shared" si="14"/>
        <v>No Service</v>
      </c>
      <c r="AC919" s="134" t="str">
        <f>IF(OR(San[[#This Row],[Access_SL1]]="No data",San[[#This Row],[Use_SL1]]="No data",San[[#This Row],[Reliability_SL1]]="No data",San[[#This Row],[EnvPro_SL1]]="No data"),"Incomplete", "Complete")</f>
        <v>Incomplete</v>
      </c>
      <c r="AD919" s="176" t="s">
        <v>1601</v>
      </c>
      <c r="AE919" s="176" t="s">
        <v>1601</v>
      </c>
      <c r="AF919" s="136" t="s">
        <v>1601</v>
      </c>
      <c r="AG919" s="136">
        <v>47.8347013869233</v>
      </c>
      <c r="AH919" s="136" t="s">
        <v>1601</v>
      </c>
      <c r="AW919" s="1">
        <f>IFERROR(VLOOKUP(San[[#This Row],[Access_SL1]],$AS$5:$AT$8,2,FALSE),"Error")</f>
        <v>0</v>
      </c>
      <c r="AX919" s="1">
        <f>IFERROR(VLOOKUP(San[[#This Row],[Use_SL1]],$AS$5:$AT$8,2,FALSE),"Error")</f>
        <v>3</v>
      </c>
      <c r="AY919" s="1" t="str">
        <f>IFERROR(VLOOKUP(San[[#This Row],[Use_SL2]],$AS$5:$AT$8,2,FALSE),"Error")</f>
        <v>Error</v>
      </c>
      <c r="AZ919" s="1" t="str">
        <f>IFERROR(VLOOKUP(San[[#This Row],[Reliability_SL1]],$AS$5:$AT$8,2,FALSE),"Error")</f>
        <v>Error</v>
      </c>
      <c r="BA919" s="1">
        <f>IFERROR(VLOOKUP(San[[#This Row],[EnvPro_SL1]],$AS$5:$AT$8,2,FALSE),"Error")</f>
        <v>2</v>
      </c>
    </row>
    <row r="920" spans="2:53">
      <c r="B920" s="133" t="s">
        <v>1232</v>
      </c>
      <c r="C920" s="171" t="s">
        <v>1649</v>
      </c>
      <c r="D920" s="171" t="s">
        <v>1609</v>
      </c>
      <c r="E920" s="171" t="s">
        <v>1190</v>
      </c>
      <c r="F920" s="172" t="s">
        <v>1620</v>
      </c>
      <c r="G920" s="173" t="s">
        <v>2072</v>
      </c>
      <c r="H920" s="50" t="s">
        <v>1783</v>
      </c>
      <c r="I920" s="50" t="s">
        <v>18</v>
      </c>
      <c r="J920" s="133" t="s">
        <v>1779</v>
      </c>
      <c r="K920" s="50" t="s">
        <v>1754</v>
      </c>
      <c r="L920" s="50" t="s">
        <v>1753</v>
      </c>
      <c r="M920" s="133" t="s">
        <v>1754</v>
      </c>
      <c r="N920" s="133" t="s">
        <v>1601</v>
      </c>
      <c r="O920" s="133" t="s">
        <v>1601</v>
      </c>
      <c r="P920" s="133" t="s">
        <v>1601</v>
      </c>
      <c r="Q920" s="133" t="s">
        <v>1755</v>
      </c>
      <c r="R920" s="142" t="s">
        <v>1601</v>
      </c>
      <c r="S920" s="174" t="s">
        <v>1601</v>
      </c>
      <c r="T920" s="175" t="s">
        <v>1754</v>
      </c>
      <c r="U920" s="133" t="s">
        <v>1756</v>
      </c>
      <c r="V920" s="133" t="s">
        <v>1754</v>
      </c>
      <c r="W920" s="133" t="str">
        <f>IF([Access_Indicator2]="Yes","No service",IF([Access_Indicator3]="Available", "Improved",IF([Access_Indicator4]="No", "Limited",IF(AND([Access_Indicator4]="yes", [Access_Indicator5]&lt;=[Access_Indicator6]),"Basic","Limited"))))</f>
        <v>Limited</v>
      </c>
      <c r="X920" s="133" t="str">
        <f>IF([Use_Indicator1]="", "Fill in data", IF([Use_Indicator1]="All", "Improved", IF([Use_Indicator1]="Some", "Basic", IF([Use_Indicator1]="No use", "No Service"))))</f>
        <v>Improved</v>
      </c>
      <c r="Y920" s="134" t="s">
        <v>1601</v>
      </c>
      <c r="Z920" s="134" t="str">
        <f>IF(S920="No data", "No Data", IF([Reliability_Indicator2]="Yes","No Service", IF(S920="Routine", "Improved", IF(S920="Unreliable", "Basic", IF(S920="No O&amp;M", "No service")))))</f>
        <v>No Data</v>
      </c>
      <c r="AA920" s="133" t="str">
        <f>IF([EnvPro_Indicator1]="", "Fill in data", IF([EnvPro_Indicator1]="Significant pollution", "No service", IF(AND([EnvPro_Indicator1]="Not polluting groundwater &amp; not untreated in river", [EnvPro_Indicator2]="No"),"Basic", IF([EnvPro_Indicator2]="Yes", "Improved"))))</f>
        <v>Basic</v>
      </c>
      <c r="AB920" s="134" t="str">
        <f t="shared" si="14"/>
        <v>Limited</v>
      </c>
      <c r="AC920" s="134" t="str">
        <f>IF(OR(San[[#This Row],[Access_SL1]]="No data",San[[#This Row],[Use_SL1]]="No data",San[[#This Row],[Reliability_SL1]]="No data",San[[#This Row],[EnvPro_SL1]]="No data"),"Incomplete", "Complete")</f>
        <v>Incomplete</v>
      </c>
      <c r="AD920" s="176" t="s">
        <v>1601</v>
      </c>
      <c r="AE920" s="176" t="s">
        <v>1601</v>
      </c>
      <c r="AF920" s="136" t="s">
        <v>1601</v>
      </c>
      <c r="AG920" s="136">
        <v>103.02858760260402</v>
      </c>
      <c r="AH920" s="136" t="s">
        <v>1601</v>
      </c>
      <c r="AW920" s="1">
        <f>IFERROR(VLOOKUP(San[[#This Row],[Access_SL1]],$AS$5:$AT$8,2,FALSE),"Error")</f>
        <v>1</v>
      </c>
      <c r="AX920" s="1">
        <f>IFERROR(VLOOKUP(San[[#This Row],[Use_SL1]],$AS$5:$AT$8,2,FALSE),"Error")</f>
        <v>3</v>
      </c>
      <c r="AY920" s="1" t="str">
        <f>IFERROR(VLOOKUP(San[[#This Row],[Use_SL2]],$AS$5:$AT$8,2,FALSE),"Error")</f>
        <v>Error</v>
      </c>
      <c r="AZ920" s="1" t="str">
        <f>IFERROR(VLOOKUP(San[[#This Row],[Reliability_SL1]],$AS$5:$AT$8,2,FALSE),"Error")</f>
        <v>Error</v>
      </c>
      <c r="BA920" s="1">
        <f>IFERROR(VLOOKUP(San[[#This Row],[EnvPro_SL1]],$AS$5:$AT$8,2,FALSE),"Error")</f>
        <v>2</v>
      </c>
    </row>
    <row r="921" spans="2:53">
      <c r="B921" s="133" t="s">
        <v>1233</v>
      </c>
      <c r="C921" s="171" t="s">
        <v>1649</v>
      </c>
      <c r="D921" s="171" t="s">
        <v>1609</v>
      </c>
      <c r="E921" s="171" t="s">
        <v>1190</v>
      </c>
      <c r="F921" s="172" t="s">
        <v>1620</v>
      </c>
      <c r="G921" s="173" t="s">
        <v>2073</v>
      </c>
      <c r="H921" s="50" t="s">
        <v>1783</v>
      </c>
      <c r="I921" s="50" t="s">
        <v>18</v>
      </c>
      <c r="J921" s="133" t="s">
        <v>1773</v>
      </c>
      <c r="K921" s="50" t="s">
        <v>1754</v>
      </c>
      <c r="L921" s="50" t="s">
        <v>1753</v>
      </c>
      <c r="M921" s="133" t="s">
        <v>1754</v>
      </c>
      <c r="N921" s="133" t="s">
        <v>1601</v>
      </c>
      <c r="O921" s="133" t="s">
        <v>1601</v>
      </c>
      <c r="P921" s="133" t="s">
        <v>1601</v>
      </c>
      <c r="Q921" s="133" t="s">
        <v>1755</v>
      </c>
      <c r="R921" s="142" t="s">
        <v>1601</v>
      </c>
      <c r="S921" s="174" t="s">
        <v>1601</v>
      </c>
      <c r="T921" s="175" t="s">
        <v>1601</v>
      </c>
      <c r="U921" s="133" t="s">
        <v>1756</v>
      </c>
      <c r="V921" s="133" t="s">
        <v>1754</v>
      </c>
      <c r="W921" s="133" t="str">
        <f>IF([Access_Indicator2]="Yes","No service",IF([Access_Indicator3]="Available", "Improved",IF([Access_Indicator4]="No", "Limited",IF(AND([Access_Indicator4]="yes", [Access_Indicator5]&lt;=[Access_Indicator6]),"Basic","Limited"))))</f>
        <v>Limited</v>
      </c>
      <c r="X921" s="133" t="str">
        <f>IF([Use_Indicator1]="", "Fill in data", IF([Use_Indicator1]="All", "Improved", IF([Use_Indicator1]="Some", "Basic", IF([Use_Indicator1]="No use", "No Service"))))</f>
        <v>Improved</v>
      </c>
      <c r="Y921" s="134" t="s">
        <v>1601</v>
      </c>
      <c r="Z921" s="134" t="str">
        <f>IF(S921="No data", "No Data", IF([Reliability_Indicator2]="Yes","No Service", IF(S921="Routine", "Improved", IF(S921="Unreliable", "Basic", IF(S921="No O&amp;M", "No service")))))</f>
        <v>No Data</v>
      </c>
      <c r="AA921" s="133" t="str">
        <f>IF([EnvPro_Indicator1]="", "Fill in data", IF([EnvPro_Indicator1]="Significant pollution", "No service", IF(AND([EnvPro_Indicator1]="Not polluting groundwater &amp; not untreated in river", [EnvPro_Indicator2]="No"),"Basic", IF([EnvPro_Indicator2]="Yes", "Improved"))))</f>
        <v>Basic</v>
      </c>
      <c r="AB921" s="134" t="str">
        <f t="shared" si="14"/>
        <v>Limited</v>
      </c>
      <c r="AC921" s="134" t="str">
        <f>IF(OR(San[[#This Row],[Access_SL1]]="No data",San[[#This Row],[Use_SL1]]="No data",San[[#This Row],[Reliability_SL1]]="No data",San[[#This Row],[EnvPro_SL1]]="No data"),"Incomplete", "Complete")</f>
        <v>Incomplete</v>
      </c>
      <c r="AD921" s="176" t="s">
        <v>1601</v>
      </c>
      <c r="AE921" s="176" t="s">
        <v>1601</v>
      </c>
      <c r="AF921" s="136" t="s">
        <v>1601</v>
      </c>
      <c r="AG921" s="136" t="s">
        <v>1601</v>
      </c>
      <c r="AH921" s="136" t="s">
        <v>1601</v>
      </c>
      <c r="AW921" s="1">
        <f>IFERROR(VLOOKUP(San[[#This Row],[Access_SL1]],$AS$5:$AT$8,2,FALSE),"Error")</f>
        <v>1</v>
      </c>
      <c r="AX921" s="1">
        <f>IFERROR(VLOOKUP(San[[#This Row],[Use_SL1]],$AS$5:$AT$8,2,FALSE),"Error")</f>
        <v>3</v>
      </c>
      <c r="AY921" s="1" t="str">
        <f>IFERROR(VLOOKUP(San[[#This Row],[Use_SL2]],$AS$5:$AT$8,2,FALSE),"Error")</f>
        <v>Error</v>
      </c>
      <c r="AZ921" s="1" t="str">
        <f>IFERROR(VLOOKUP(San[[#This Row],[Reliability_SL1]],$AS$5:$AT$8,2,FALSE),"Error")</f>
        <v>Error</v>
      </c>
      <c r="BA921" s="1">
        <f>IFERROR(VLOOKUP(San[[#This Row],[EnvPro_SL1]],$AS$5:$AT$8,2,FALSE),"Error")</f>
        <v>2</v>
      </c>
    </row>
    <row r="922" spans="2:53">
      <c r="B922" s="133" t="s">
        <v>1234</v>
      </c>
      <c r="C922" s="171" t="s">
        <v>1649</v>
      </c>
      <c r="D922" s="171" t="s">
        <v>1609</v>
      </c>
      <c r="E922" s="171" t="s">
        <v>1190</v>
      </c>
      <c r="F922" s="172" t="s">
        <v>1620</v>
      </c>
      <c r="G922" s="173" t="s">
        <v>2074</v>
      </c>
      <c r="H922" s="50" t="s">
        <v>1783</v>
      </c>
      <c r="I922" s="50" t="s">
        <v>18</v>
      </c>
      <c r="J922" s="133" t="s">
        <v>1773</v>
      </c>
      <c r="K922" s="50" t="s">
        <v>1754</v>
      </c>
      <c r="L922" s="50" t="s">
        <v>1753</v>
      </c>
      <c r="M922" s="133" t="s">
        <v>1754</v>
      </c>
      <c r="N922" s="133" t="s">
        <v>1601</v>
      </c>
      <c r="O922" s="133" t="s">
        <v>1601</v>
      </c>
      <c r="P922" s="133" t="s">
        <v>1601</v>
      </c>
      <c r="Q922" s="133" t="s">
        <v>1755</v>
      </c>
      <c r="R922" s="142" t="s">
        <v>1601</v>
      </c>
      <c r="S922" s="174" t="s">
        <v>1601</v>
      </c>
      <c r="T922" s="175" t="s">
        <v>1601</v>
      </c>
      <c r="U922" s="133" t="s">
        <v>1756</v>
      </c>
      <c r="V922" s="133" t="s">
        <v>1754</v>
      </c>
      <c r="W922" s="133" t="str">
        <f>IF([Access_Indicator2]="Yes","No service",IF([Access_Indicator3]="Available", "Improved",IF([Access_Indicator4]="No", "Limited",IF(AND([Access_Indicator4]="yes", [Access_Indicator5]&lt;=[Access_Indicator6]),"Basic","Limited"))))</f>
        <v>Limited</v>
      </c>
      <c r="X922" s="133" t="str">
        <f>IF([Use_Indicator1]="", "Fill in data", IF([Use_Indicator1]="All", "Improved", IF([Use_Indicator1]="Some", "Basic", IF([Use_Indicator1]="No use", "No Service"))))</f>
        <v>Improved</v>
      </c>
      <c r="Y922" s="134" t="s">
        <v>1601</v>
      </c>
      <c r="Z922" s="134" t="str">
        <f>IF(S922="No data", "No Data", IF([Reliability_Indicator2]="Yes","No Service", IF(S922="Routine", "Improved", IF(S922="Unreliable", "Basic", IF(S922="No O&amp;M", "No service")))))</f>
        <v>No Data</v>
      </c>
      <c r="AA922" s="133" t="str">
        <f>IF([EnvPro_Indicator1]="", "Fill in data", IF([EnvPro_Indicator1]="Significant pollution", "No service", IF(AND([EnvPro_Indicator1]="Not polluting groundwater &amp; not untreated in river", [EnvPro_Indicator2]="No"),"Basic", IF([EnvPro_Indicator2]="Yes", "Improved"))))</f>
        <v>Basic</v>
      </c>
      <c r="AB922" s="134" t="str">
        <f t="shared" si="14"/>
        <v>Limited</v>
      </c>
      <c r="AC922" s="134" t="str">
        <f>IF(OR(San[[#This Row],[Access_SL1]]="No data",San[[#This Row],[Use_SL1]]="No data",San[[#This Row],[Reliability_SL1]]="No data",San[[#This Row],[EnvPro_SL1]]="No data"),"Incomplete", "Complete")</f>
        <v>Incomplete</v>
      </c>
      <c r="AD922" s="176" t="s">
        <v>1601</v>
      </c>
      <c r="AE922" s="176" t="s">
        <v>1601</v>
      </c>
      <c r="AF922" s="136" t="s">
        <v>1601</v>
      </c>
      <c r="AG922" s="136">
        <v>30.662043589017827</v>
      </c>
      <c r="AH922" s="136" t="s">
        <v>1601</v>
      </c>
      <c r="AW922" s="1">
        <f>IFERROR(VLOOKUP(San[[#This Row],[Access_SL1]],$AS$5:$AT$8,2,FALSE),"Error")</f>
        <v>1</v>
      </c>
      <c r="AX922" s="1">
        <f>IFERROR(VLOOKUP(San[[#This Row],[Use_SL1]],$AS$5:$AT$8,2,FALSE),"Error")</f>
        <v>3</v>
      </c>
      <c r="AY922" s="1" t="str">
        <f>IFERROR(VLOOKUP(San[[#This Row],[Use_SL2]],$AS$5:$AT$8,2,FALSE),"Error")</f>
        <v>Error</v>
      </c>
      <c r="AZ922" s="1" t="str">
        <f>IFERROR(VLOOKUP(San[[#This Row],[Reliability_SL1]],$AS$5:$AT$8,2,FALSE),"Error")</f>
        <v>Error</v>
      </c>
      <c r="BA922" s="1">
        <f>IFERROR(VLOOKUP(San[[#This Row],[EnvPro_SL1]],$AS$5:$AT$8,2,FALSE),"Error")</f>
        <v>2</v>
      </c>
    </row>
    <row r="923" spans="2:53">
      <c r="B923" s="133" t="s">
        <v>1235</v>
      </c>
      <c r="C923" s="171" t="s">
        <v>1649</v>
      </c>
      <c r="D923" s="171" t="s">
        <v>1609</v>
      </c>
      <c r="E923" s="171" t="s">
        <v>1190</v>
      </c>
      <c r="F923" s="172" t="s">
        <v>1620</v>
      </c>
      <c r="G923" s="173" t="s">
        <v>1970</v>
      </c>
      <c r="H923" s="50" t="s">
        <v>1783</v>
      </c>
      <c r="I923" s="50" t="s">
        <v>18</v>
      </c>
      <c r="J923" s="133" t="s">
        <v>1751</v>
      </c>
      <c r="K923" s="50" t="s">
        <v>1752</v>
      </c>
      <c r="L923" s="50" t="s">
        <v>1753</v>
      </c>
      <c r="M923" s="133" t="s">
        <v>1754</v>
      </c>
      <c r="N923" s="133" t="s">
        <v>1601</v>
      </c>
      <c r="O923" s="133" t="s">
        <v>1601</v>
      </c>
      <c r="P923" s="133" t="s">
        <v>1601</v>
      </c>
      <c r="Q923" s="133" t="s">
        <v>1755</v>
      </c>
      <c r="R923" s="142" t="s">
        <v>1601</v>
      </c>
      <c r="S923" s="174" t="s">
        <v>1601</v>
      </c>
      <c r="T923" s="175" t="s">
        <v>1601</v>
      </c>
      <c r="U923" s="133" t="s">
        <v>1756</v>
      </c>
      <c r="V923" s="133" t="s">
        <v>1754</v>
      </c>
      <c r="W923" s="133" t="str">
        <f>IF([Access_Indicator2]="Yes","No service",IF([Access_Indicator3]="Available", "Improved",IF([Access_Indicator4]="No", "Limited",IF(AND([Access_Indicator4]="yes", [Access_Indicator5]&lt;=[Access_Indicator6]),"Basic","Limited"))))</f>
        <v>No service</v>
      </c>
      <c r="X923" s="133" t="str">
        <f>IF([Use_Indicator1]="", "Fill in data", IF([Use_Indicator1]="All", "Improved", IF([Use_Indicator1]="Some", "Basic", IF([Use_Indicator1]="No use", "No Service"))))</f>
        <v>Improved</v>
      </c>
      <c r="Y923" s="134" t="s">
        <v>1601</v>
      </c>
      <c r="Z923" s="134" t="str">
        <f>IF(S923="No data", "No Data", IF([Reliability_Indicator2]="Yes","No Service", IF(S923="Routine", "Improved", IF(S923="Unreliable", "Basic", IF(S923="No O&amp;M", "No service")))))</f>
        <v>No Data</v>
      </c>
      <c r="AA923" s="133" t="str">
        <f>IF([EnvPro_Indicator1]="", "Fill in data", IF([EnvPro_Indicator1]="Significant pollution", "No service", IF(AND([EnvPro_Indicator1]="Not polluting groundwater &amp; not untreated in river", [EnvPro_Indicator2]="No"),"Basic", IF([EnvPro_Indicator2]="Yes", "Improved"))))</f>
        <v>Basic</v>
      </c>
      <c r="AB923" s="134" t="str">
        <f t="shared" si="14"/>
        <v>No Service</v>
      </c>
      <c r="AC923" s="134" t="str">
        <f>IF(OR(San[[#This Row],[Access_SL1]]="No data",San[[#This Row],[Use_SL1]]="No data",San[[#This Row],[Reliability_SL1]]="No data",San[[#This Row],[EnvPro_SL1]]="No data"),"Incomplete", "Complete")</f>
        <v>Incomplete</v>
      </c>
      <c r="AD923" s="176" t="s">
        <v>1601</v>
      </c>
      <c r="AE923" s="176" t="s">
        <v>1601</v>
      </c>
      <c r="AF923" s="136" t="s">
        <v>1601</v>
      </c>
      <c r="AG923" s="136">
        <v>55.193886215680728</v>
      </c>
      <c r="AH923" s="136" t="s">
        <v>1601</v>
      </c>
      <c r="AW923" s="1">
        <f>IFERROR(VLOOKUP(San[[#This Row],[Access_SL1]],$AS$5:$AT$8,2,FALSE),"Error")</f>
        <v>0</v>
      </c>
      <c r="AX923" s="1">
        <f>IFERROR(VLOOKUP(San[[#This Row],[Use_SL1]],$AS$5:$AT$8,2,FALSE),"Error")</f>
        <v>3</v>
      </c>
      <c r="AY923" s="1" t="str">
        <f>IFERROR(VLOOKUP(San[[#This Row],[Use_SL2]],$AS$5:$AT$8,2,FALSE),"Error")</f>
        <v>Error</v>
      </c>
      <c r="AZ923" s="1" t="str">
        <f>IFERROR(VLOOKUP(San[[#This Row],[Reliability_SL1]],$AS$5:$AT$8,2,FALSE),"Error")</f>
        <v>Error</v>
      </c>
      <c r="BA923" s="1">
        <f>IFERROR(VLOOKUP(San[[#This Row],[EnvPro_SL1]],$AS$5:$AT$8,2,FALSE),"Error")</f>
        <v>2</v>
      </c>
    </row>
    <row r="924" spans="2:53">
      <c r="B924" s="133" t="s">
        <v>1236</v>
      </c>
      <c r="C924" s="171" t="s">
        <v>1649</v>
      </c>
      <c r="D924" s="171" t="s">
        <v>1609</v>
      </c>
      <c r="E924" s="171" t="s">
        <v>1190</v>
      </c>
      <c r="F924" s="172" t="s">
        <v>1620</v>
      </c>
      <c r="G924" s="173" t="s">
        <v>2075</v>
      </c>
      <c r="H924" s="50" t="s">
        <v>1786</v>
      </c>
      <c r="I924" s="50" t="s">
        <v>18</v>
      </c>
      <c r="J924" s="133" t="s">
        <v>1774</v>
      </c>
      <c r="K924" s="50" t="s">
        <v>1754</v>
      </c>
      <c r="L924" s="50" t="s">
        <v>1776</v>
      </c>
      <c r="M924" s="133" t="s">
        <v>1752</v>
      </c>
      <c r="N924" s="133" t="s">
        <v>1601</v>
      </c>
      <c r="O924" s="133" t="s">
        <v>1601</v>
      </c>
      <c r="P924" s="133" t="s">
        <v>1601</v>
      </c>
      <c r="Q924" s="133" t="s">
        <v>1755</v>
      </c>
      <c r="R924" s="142" t="s">
        <v>1601</v>
      </c>
      <c r="S924" s="174" t="s">
        <v>1801</v>
      </c>
      <c r="T924" s="175" t="s">
        <v>1754</v>
      </c>
      <c r="U924" s="133" t="s">
        <v>1756</v>
      </c>
      <c r="V924" s="133" t="s">
        <v>1754</v>
      </c>
      <c r="W924" s="133" t="str">
        <f>IF([Access_Indicator2]="Yes","No service",IF([Access_Indicator3]="Available", "Improved",IF([Access_Indicator4]="No", "Limited",IF(AND([Access_Indicator4]="yes", [Access_Indicator5]&lt;=[Access_Indicator6]),"Basic","Limited"))))</f>
        <v>Improved</v>
      </c>
      <c r="X924" s="133" t="str">
        <f>IF([Use_Indicator1]="", "Fill in data", IF([Use_Indicator1]="All", "Improved", IF([Use_Indicator1]="Some", "Basic", IF([Use_Indicator1]="No use", "No Service"))))</f>
        <v>Improved</v>
      </c>
      <c r="Y924" s="134" t="s">
        <v>1601</v>
      </c>
      <c r="Z924" s="134" t="str">
        <f>IF(S924="No data", "No Data", IF([Reliability_Indicator2]="Yes","No Service", IF(S924="Routine", "Improved", IF(S924="Unreliable", "Basic", IF(S924="No O&amp;M", "No service")))))</f>
        <v>Basic</v>
      </c>
      <c r="AA924" s="133" t="str">
        <f>IF([EnvPro_Indicator1]="", "Fill in data", IF([EnvPro_Indicator1]="Significant pollution", "No service", IF(AND([EnvPro_Indicator1]="Not polluting groundwater &amp; not untreated in river", [EnvPro_Indicator2]="No"),"Basic", IF([EnvPro_Indicator2]="Yes", "Improved"))))</f>
        <v>Basic</v>
      </c>
      <c r="AB924" s="134" t="str">
        <f t="shared" si="14"/>
        <v>Basic</v>
      </c>
      <c r="AC924" s="134" t="str">
        <f>IF(OR(San[[#This Row],[Access_SL1]]="No data",San[[#This Row],[Use_SL1]]="No data",San[[#This Row],[Reliability_SL1]]="No data",San[[#This Row],[EnvPro_SL1]]="No data"),"Incomplete", "Complete")</f>
        <v>Complete</v>
      </c>
      <c r="AD924" s="176" t="s">
        <v>1601</v>
      </c>
      <c r="AE924" s="176" t="s">
        <v>1601</v>
      </c>
      <c r="AF924" s="136" t="s">
        <v>1601</v>
      </c>
      <c r="AG924" s="136">
        <v>111.61430323615434</v>
      </c>
      <c r="AH924" s="136" t="s">
        <v>1601</v>
      </c>
      <c r="AW924" s="1">
        <f>IFERROR(VLOOKUP(San[[#This Row],[Access_SL1]],$AS$5:$AT$8,2,FALSE),"Error")</f>
        <v>3</v>
      </c>
      <c r="AX924" s="1">
        <f>IFERROR(VLOOKUP(San[[#This Row],[Use_SL1]],$AS$5:$AT$8,2,FALSE),"Error")</f>
        <v>3</v>
      </c>
      <c r="AY924" s="1" t="str">
        <f>IFERROR(VLOOKUP(San[[#This Row],[Use_SL2]],$AS$5:$AT$8,2,FALSE),"Error")</f>
        <v>Error</v>
      </c>
      <c r="AZ924" s="1">
        <f>IFERROR(VLOOKUP(San[[#This Row],[Reliability_SL1]],$AS$5:$AT$8,2,FALSE),"Error")</f>
        <v>2</v>
      </c>
      <c r="BA924" s="1">
        <f>IFERROR(VLOOKUP(San[[#This Row],[EnvPro_SL1]],$AS$5:$AT$8,2,FALSE),"Error")</f>
        <v>2</v>
      </c>
    </row>
    <row r="925" spans="2:53">
      <c r="B925" s="133" t="s">
        <v>1237</v>
      </c>
      <c r="C925" s="171" t="s">
        <v>1649</v>
      </c>
      <c r="D925" s="171" t="s">
        <v>1609</v>
      </c>
      <c r="E925" s="171" t="s">
        <v>1190</v>
      </c>
      <c r="F925" s="172" t="s">
        <v>1620</v>
      </c>
      <c r="G925" s="173" t="s">
        <v>2076</v>
      </c>
      <c r="H925" s="50" t="s">
        <v>1783</v>
      </c>
      <c r="I925" s="50" t="s">
        <v>18</v>
      </c>
      <c r="J925" s="133" t="s">
        <v>1779</v>
      </c>
      <c r="K925" s="50" t="s">
        <v>1754</v>
      </c>
      <c r="L925" s="50" t="s">
        <v>1753</v>
      </c>
      <c r="M925" s="133" t="s">
        <v>1754</v>
      </c>
      <c r="N925" s="133" t="s">
        <v>1601</v>
      </c>
      <c r="O925" s="133" t="s">
        <v>1601</v>
      </c>
      <c r="P925" s="133" t="s">
        <v>1601</v>
      </c>
      <c r="Q925" s="133" t="s">
        <v>1755</v>
      </c>
      <c r="R925" s="142" t="s">
        <v>1601</v>
      </c>
      <c r="S925" s="174" t="s">
        <v>1601</v>
      </c>
      <c r="T925" s="175" t="s">
        <v>1754</v>
      </c>
      <c r="U925" s="133" t="s">
        <v>1756</v>
      </c>
      <c r="V925" s="133" t="s">
        <v>1754</v>
      </c>
      <c r="W925" s="133" t="str">
        <f>IF([Access_Indicator2]="Yes","No service",IF([Access_Indicator3]="Available", "Improved",IF([Access_Indicator4]="No", "Limited",IF(AND([Access_Indicator4]="yes", [Access_Indicator5]&lt;=[Access_Indicator6]),"Basic","Limited"))))</f>
        <v>Limited</v>
      </c>
      <c r="X925" s="133" t="str">
        <f>IF([Use_Indicator1]="", "Fill in data", IF([Use_Indicator1]="All", "Improved", IF([Use_Indicator1]="Some", "Basic", IF([Use_Indicator1]="No use", "No Service"))))</f>
        <v>Improved</v>
      </c>
      <c r="Y925" s="134" t="s">
        <v>1601</v>
      </c>
      <c r="Z925" s="134" t="str">
        <f>IF(S925="No data", "No Data", IF([Reliability_Indicator2]="Yes","No Service", IF(S925="Routine", "Improved", IF(S925="Unreliable", "Basic", IF(S925="No O&amp;M", "No service")))))</f>
        <v>No Data</v>
      </c>
      <c r="AA925" s="133" t="str">
        <f>IF([EnvPro_Indicator1]="", "Fill in data", IF([EnvPro_Indicator1]="Significant pollution", "No service", IF(AND([EnvPro_Indicator1]="Not polluting groundwater &amp; not untreated in river", [EnvPro_Indicator2]="No"),"Basic", IF([EnvPro_Indicator2]="Yes", "Improved"))))</f>
        <v>Basic</v>
      </c>
      <c r="AB925" s="134" t="str">
        <f t="shared" si="14"/>
        <v>Limited</v>
      </c>
      <c r="AC925" s="134" t="str">
        <f>IF(OR(San[[#This Row],[Access_SL1]]="No data",San[[#This Row],[Use_SL1]]="No data",San[[#This Row],[Reliability_SL1]]="No data",San[[#This Row],[EnvPro_SL1]]="No data"),"Incomplete", "Complete")</f>
        <v>Incomplete</v>
      </c>
      <c r="AD925" s="176" t="s">
        <v>1601</v>
      </c>
      <c r="AE925" s="176" t="s">
        <v>1601</v>
      </c>
      <c r="AF925" s="136" t="s">
        <v>1601</v>
      </c>
      <c r="AG925" s="136">
        <v>79.111236909142363</v>
      </c>
      <c r="AH925" s="136" t="s">
        <v>1601</v>
      </c>
      <c r="AW925" s="1">
        <f>IFERROR(VLOOKUP(San[[#This Row],[Access_SL1]],$AS$5:$AT$8,2,FALSE),"Error")</f>
        <v>1</v>
      </c>
      <c r="AX925" s="1">
        <f>IFERROR(VLOOKUP(San[[#This Row],[Use_SL1]],$AS$5:$AT$8,2,FALSE),"Error")</f>
        <v>3</v>
      </c>
      <c r="AY925" s="1" t="str">
        <f>IFERROR(VLOOKUP(San[[#This Row],[Use_SL2]],$AS$5:$AT$8,2,FALSE),"Error")</f>
        <v>Error</v>
      </c>
      <c r="AZ925" s="1" t="str">
        <f>IFERROR(VLOOKUP(San[[#This Row],[Reliability_SL1]],$AS$5:$AT$8,2,FALSE),"Error")</f>
        <v>Error</v>
      </c>
      <c r="BA925" s="1">
        <f>IFERROR(VLOOKUP(San[[#This Row],[EnvPro_SL1]],$AS$5:$AT$8,2,FALSE),"Error")</f>
        <v>2</v>
      </c>
    </row>
    <row r="926" spans="2:53">
      <c r="B926" s="133" t="s">
        <v>1238</v>
      </c>
      <c r="C926" s="171" t="s">
        <v>1649</v>
      </c>
      <c r="D926" s="171" t="s">
        <v>1609</v>
      </c>
      <c r="E926" s="171" t="s">
        <v>1190</v>
      </c>
      <c r="F926" s="172" t="s">
        <v>1620</v>
      </c>
      <c r="G926" s="173" t="s">
        <v>2077</v>
      </c>
      <c r="H926" s="50" t="s">
        <v>1786</v>
      </c>
      <c r="I926" s="50" t="s">
        <v>18</v>
      </c>
      <c r="J926" s="133" t="s">
        <v>1751</v>
      </c>
      <c r="K926" s="50" t="s">
        <v>1752</v>
      </c>
      <c r="L926" s="50" t="s">
        <v>1753</v>
      </c>
      <c r="M926" s="133" t="s">
        <v>1754</v>
      </c>
      <c r="N926" s="133" t="s">
        <v>1601</v>
      </c>
      <c r="O926" s="133" t="s">
        <v>1601</v>
      </c>
      <c r="P926" s="133" t="s">
        <v>1601</v>
      </c>
      <c r="Q926" s="133" t="s">
        <v>1755</v>
      </c>
      <c r="R926" s="142" t="s">
        <v>1601</v>
      </c>
      <c r="S926" s="174" t="s">
        <v>1601</v>
      </c>
      <c r="T926" s="175" t="s">
        <v>1601</v>
      </c>
      <c r="U926" s="133" t="s">
        <v>1756</v>
      </c>
      <c r="V926" s="133" t="s">
        <v>1754</v>
      </c>
      <c r="W926" s="133" t="str">
        <f>IF([Access_Indicator2]="Yes","No service",IF([Access_Indicator3]="Available", "Improved",IF([Access_Indicator4]="No", "Limited",IF(AND([Access_Indicator4]="yes", [Access_Indicator5]&lt;=[Access_Indicator6]),"Basic","Limited"))))</f>
        <v>No service</v>
      </c>
      <c r="X926" s="133" t="str">
        <f>IF([Use_Indicator1]="", "Fill in data", IF([Use_Indicator1]="All", "Improved", IF([Use_Indicator1]="Some", "Basic", IF([Use_Indicator1]="No use", "No Service"))))</f>
        <v>Improved</v>
      </c>
      <c r="Y926" s="134" t="s">
        <v>1601</v>
      </c>
      <c r="Z926" s="134" t="str">
        <f>IF(S926="No data", "No Data", IF([Reliability_Indicator2]="Yes","No Service", IF(S926="Routine", "Improved", IF(S926="Unreliable", "Basic", IF(S926="No O&amp;M", "No service")))))</f>
        <v>No Data</v>
      </c>
      <c r="AA926" s="133" t="str">
        <f>IF([EnvPro_Indicator1]="", "Fill in data", IF([EnvPro_Indicator1]="Significant pollution", "No service", IF(AND([EnvPro_Indicator1]="Not polluting groundwater &amp; not untreated in river", [EnvPro_Indicator2]="No"),"Basic", IF([EnvPro_Indicator2]="Yes", "Improved"))))</f>
        <v>Basic</v>
      </c>
      <c r="AB926" s="134" t="str">
        <f t="shared" si="14"/>
        <v>No Service</v>
      </c>
      <c r="AC926" s="134" t="str">
        <f>IF(OR(San[[#This Row],[Access_SL1]]="No data",San[[#This Row],[Use_SL1]]="No data",San[[#This Row],[Reliability_SL1]]="No data",San[[#This Row],[EnvPro_SL1]]="No data"),"Incomplete", "Complete")</f>
        <v>Incomplete</v>
      </c>
      <c r="AD926" s="176" t="s">
        <v>1601</v>
      </c>
      <c r="AE926" s="176" t="s">
        <v>1601</v>
      </c>
      <c r="AF926" s="136" t="s">
        <v>1601</v>
      </c>
      <c r="AG926" s="136">
        <v>86.470421737899798</v>
      </c>
      <c r="AH926" s="136" t="s">
        <v>1601</v>
      </c>
      <c r="AW926" s="1">
        <f>IFERROR(VLOOKUP(San[[#This Row],[Access_SL1]],$AS$5:$AT$8,2,FALSE),"Error")</f>
        <v>0</v>
      </c>
      <c r="AX926" s="1">
        <f>IFERROR(VLOOKUP(San[[#This Row],[Use_SL1]],$AS$5:$AT$8,2,FALSE),"Error")</f>
        <v>3</v>
      </c>
      <c r="AY926" s="1" t="str">
        <f>IFERROR(VLOOKUP(San[[#This Row],[Use_SL2]],$AS$5:$AT$8,2,FALSE),"Error")</f>
        <v>Error</v>
      </c>
      <c r="AZ926" s="1" t="str">
        <f>IFERROR(VLOOKUP(San[[#This Row],[Reliability_SL1]],$AS$5:$AT$8,2,FALSE),"Error")</f>
        <v>Error</v>
      </c>
      <c r="BA926" s="1">
        <f>IFERROR(VLOOKUP(San[[#This Row],[EnvPro_SL1]],$AS$5:$AT$8,2,FALSE),"Error")</f>
        <v>2</v>
      </c>
    </row>
    <row r="927" spans="2:53">
      <c r="B927" s="133" t="s">
        <v>1239</v>
      </c>
      <c r="C927" s="171" t="s">
        <v>1649</v>
      </c>
      <c r="D927" s="171" t="s">
        <v>1609</v>
      </c>
      <c r="E927" s="171" t="s">
        <v>1190</v>
      </c>
      <c r="F927" s="172" t="s">
        <v>1620</v>
      </c>
      <c r="G927" s="173" t="s">
        <v>1955</v>
      </c>
      <c r="H927" s="50" t="s">
        <v>1783</v>
      </c>
      <c r="I927" s="50" t="s">
        <v>18</v>
      </c>
      <c r="J927" s="133" t="s">
        <v>2063</v>
      </c>
      <c r="K927" s="50" t="s">
        <v>1754</v>
      </c>
      <c r="L927" s="50" t="s">
        <v>1776</v>
      </c>
      <c r="M927" s="133" t="s">
        <v>1752</v>
      </c>
      <c r="N927" s="133" t="s">
        <v>1601</v>
      </c>
      <c r="O927" s="133" t="s">
        <v>1601</v>
      </c>
      <c r="P927" s="133" t="s">
        <v>1601</v>
      </c>
      <c r="Q927" s="133" t="s">
        <v>1755</v>
      </c>
      <c r="R927" s="142" t="s">
        <v>1601</v>
      </c>
      <c r="S927" s="174" t="s">
        <v>1801</v>
      </c>
      <c r="T927" s="175" t="s">
        <v>1754</v>
      </c>
      <c r="U927" s="133" t="s">
        <v>1756</v>
      </c>
      <c r="V927" s="133" t="s">
        <v>1754</v>
      </c>
      <c r="W927" s="133" t="str">
        <f>IF([Access_Indicator2]="Yes","No service",IF([Access_Indicator3]="Available", "Improved",IF([Access_Indicator4]="No", "Limited",IF(AND([Access_Indicator4]="yes", [Access_Indicator5]&lt;=[Access_Indicator6]),"Basic","Limited"))))</f>
        <v>Improved</v>
      </c>
      <c r="X927" s="133" t="str">
        <f>IF([Use_Indicator1]="", "Fill in data", IF([Use_Indicator1]="All", "Improved", IF([Use_Indicator1]="Some", "Basic", IF([Use_Indicator1]="No use", "No Service"))))</f>
        <v>Improved</v>
      </c>
      <c r="Y927" s="134" t="s">
        <v>1601</v>
      </c>
      <c r="Z927" s="134" t="str">
        <f>IF(S927="No data", "No Data", IF([Reliability_Indicator2]="Yes","No Service", IF(S927="Routine", "Improved", IF(S927="Unreliable", "Basic", IF(S927="No O&amp;M", "No service")))))</f>
        <v>Basic</v>
      </c>
      <c r="AA927" s="133" t="str">
        <f>IF([EnvPro_Indicator1]="", "Fill in data", IF([EnvPro_Indicator1]="Significant pollution", "No service", IF(AND([EnvPro_Indicator1]="Not polluting groundwater &amp; not untreated in river", [EnvPro_Indicator2]="No"),"Basic", IF([EnvPro_Indicator2]="Yes", "Improved"))))</f>
        <v>Basic</v>
      </c>
      <c r="AB927" s="134" t="str">
        <f t="shared" si="14"/>
        <v>Basic</v>
      </c>
      <c r="AC927" s="134" t="str">
        <f>IF(OR(San[[#This Row],[Access_SL1]]="No data",San[[#This Row],[Use_SL1]]="No data",San[[#This Row],[Reliability_SL1]]="No data",San[[#This Row],[EnvPro_SL1]]="No data"),"Incomplete", "Complete")</f>
        <v>Complete</v>
      </c>
      <c r="AD927" s="176" t="s">
        <v>1601</v>
      </c>
      <c r="AE927" s="176" t="s">
        <v>1601</v>
      </c>
      <c r="AF927" s="136" t="s">
        <v>1601</v>
      </c>
      <c r="AG927" s="136">
        <v>99.348995188225302</v>
      </c>
      <c r="AH927" s="136" t="s">
        <v>1601</v>
      </c>
      <c r="AW927" s="1">
        <f>IFERROR(VLOOKUP(San[[#This Row],[Access_SL1]],$AS$5:$AT$8,2,FALSE),"Error")</f>
        <v>3</v>
      </c>
      <c r="AX927" s="1">
        <f>IFERROR(VLOOKUP(San[[#This Row],[Use_SL1]],$AS$5:$AT$8,2,FALSE),"Error")</f>
        <v>3</v>
      </c>
      <c r="AY927" s="1" t="str">
        <f>IFERROR(VLOOKUP(San[[#This Row],[Use_SL2]],$AS$5:$AT$8,2,FALSE),"Error")</f>
        <v>Error</v>
      </c>
      <c r="AZ927" s="1">
        <f>IFERROR(VLOOKUP(San[[#This Row],[Reliability_SL1]],$AS$5:$AT$8,2,FALSE),"Error")</f>
        <v>2</v>
      </c>
      <c r="BA927" s="1">
        <f>IFERROR(VLOOKUP(San[[#This Row],[EnvPro_SL1]],$AS$5:$AT$8,2,FALSE),"Error")</f>
        <v>2</v>
      </c>
    </row>
    <row r="928" spans="2:53">
      <c r="B928" s="133" t="s">
        <v>1240</v>
      </c>
      <c r="C928" s="171" t="s">
        <v>1649</v>
      </c>
      <c r="D928" s="171" t="s">
        <v>1609</v>
      </c>
      <c r="E928" s="171" t="s">
        <v>1190</v>
      </c>
      <c r="F928" s="172" t="s">
        <v>1620</v>
      </c>
      <c r="G928" s="173" t="s">
        <v>1971</v>
      </c>
      <c r="H928" s="50" t="s">
        <v>1783</v>
      </c>
      <c r="I928" s="50" t="s">
        <v>18</v>
      </c>
      <c r="J928" s="133" t="s">
        <v>1751</v>
      </c>
      <c r="K928" s="50" t="s">
        <v>1752</v>
      </c>
      <c r="L928" s="50" t="s">
        <v>1753</v>
      </c>
      <c r="M928" s="133" t="s">
        <v>1754</v>
      </c>
      <c r="N928" s="133" t="s">
        <v>1601</v>
      </c>
      <c r="O928" s="133" t="s">
        <v>1601</v>
      </c>
      <c r="P928" s="133" t="s">
        <v>1601</v>
      </c>
      <c r="Q928" s="133" t="s">
        <v>1755</v>
      </c>
      <c r="R928" s="142" t="s">
        <v>1601</v>
      </c>
      <c r="S928" s="174" t="s">
        <v>1601</v>
      </c>
      <c r="T928" s="175" t="s">
        <v>1601</v>
      </c>
      <c r="U928" s="133" t="s">
        <v>1756</v>
      </c>
      <c r="V928" s="133" t="s">
        <v>1754</v>
      </c>
      <c r="W928" s="133" t="str">
        <f>IF([Access_Indicator2]="Yes","No service",IF([Access_Indicator3]="Available", "Improved",IF([Access_Indicator4]="No", "Limited",IF(AND([Access_Indicator4]="yes", [Access_Indicator5]&lt;=[Access_Indicator6]),"Basic","Limited"))))</f>
        <v>No service</v>
      </c>
      <c r="X928" s="133" t="str">
        <f>IF([Use_Indicator1]="", "Fill in data", IF([Use_Indicator1]="All", "Improved", IF([Use_Indicator1]="Some", "Basic", IF([Use_Indicator1]="No use", "No Service"))))</f>
        <v>Improved</v>
      </c>
      <c r="Y928" s="134" t="s">
        <v>1601</v>
      </c>
      <c r="Z928" s="134" t="str">
        <f>IF(S928="No data", "No Data", IF([Reliability_Indicator2]="Yes","No Service", IF(S928="Routine", "Improved", IF(S928="Unreliable", "Basic", IF(S928="No O&amp;M", "No service")))))</f>
        <v>No Data</v>
      </c>
      <c r="AA928" s="133" t="str">
        <f>IF([EnvPro_Indicator1]="", "Fill in data", IF([EnvPro_Indicator1]="Significant pollution", "No service", IF(AND([EnvPro_Indicator1]="Not polluting groundwater &amp; not untreated in river", [EnvPro_Indicator2]="No"),"Basic", IF([EnvPro_Indicator2]="Yes", "Improved"))))</f>
        <v>Basic</v>
      </c>
      <c r="AB928" s="134" t="str">
        <f t="shared" si="14"/>
        <v>No Service</v>
      </c>
      <c r="AC928" s="134" t="str">
        <f>IF(OR(San[[#This Row],[Access_SL1]]="No data",San[[#This Row],[Use_SL1]]="No data",San[[#This Row],[Reliability_SL1]]="No data",San[[#This Row],[EnvPro_SL1]]="No data"),"Incomplete", "Complete")</f>
        <v>Incomplete</v>
      </c>
      <c r="AD928" s="176" t="s">
        <v>1601</v>
      </c>
      <c r="AE928" s="176" t="s">
        <v>1601</v>
      </c>
      <c r="AF928" s="136" t="s">
        <v>1601</v>
      </c>
      <c r="AG928" s="136">
        <v>121.42654967449759</v>
      </c>
      <c r="AH928" s="136" t="s">
        <v>1601</v>
      </c>
      <c r="AW928" s="1">
        <f>IFERROR(VLOOKUP(San[[#This Row],[Access_SL1]],$AS$5:$AT$8,2,FALSE),"Error")</f>
        <v>0</v>
      </c>
      <c r="AX928" s="1">
        <f>IFERROR(VLOOKUP(San[[#This Row],[Use_SL1]],$AS$5:$AT$8,2,FALSE),"Error")</f>
        <v>3</v>
      </c>
      <c r="AY928" s="1" t="str">
        <f>IFERROR(VLOOKUP(San[[#This Row],[Use_SL2]],$AS$5:$AT$8,2,FALSE),"Error")</f>
        <v>Error</v>
      </c>
      <c r="AZ928" s="1" t="str">
        <f>IFERROR(VLOOKUP(San[[#This Row],[Reliability_SL1]],$AS$5:$AT$8,2,FALSE),"Error")</f>
        <v>Error</v>
      </c>
      <c r="BA928" s="1">
        <f>IFERROR(VLOOKUP(San[[#This Row],[EnvPro_SL1]],$AS$5:$AT$8,2,FALSE),"Error")</f>
        <v>2</v>
      </c>
    </row>
    <row r="929" spans="2:53">
      <c r="B929" s="133" t="s">
        <v>1241</v>
      </c>
      <c r="C929" s="171" t="s">
        <v>1649</v>
      </c>
      <c r="D929" s="171" t="s">
        <v>1609</v>
      </c>
      <c r="E929" s="171" t="s">
        <v>1190</v>
      </c>
      <c r="F929" s="172" t="s">
        <v>1620</v>
      </c>
      <c r="G929" s="173" t="s">
        <v>1995</v>
      </c>
      <c r="H929" s="50" t="s">
        <v>1783</v>
      </c>
      <c r="I929" s="50" t="s">
        <v>18</v>
      </c>
      <c r="J929" s="133" t="s">
        <v>1818</v>
      </c>
      <c r="K929" s="50" t="s">
        <v>1754</v>
      </c>
      <c r="L929" s="50" t="s">
        <v>1753</v>
      </c>
      <c r="M929" s="133" t="s">
        <v>1754</v>
      </c>
      <c r="N929" s="133" t="s">
        <v>1601</v>
      </c>
      <c r="O929" s="133" t="s">
        <v>1601</v>
      </c>
      <c r="P929" s="133" t="s">
        <v>1601</v>
      </c>
      <c r="Q929" s="133" t="s">
        <v>1755</v>
      </c>
      <c r="R929" s="142" t="s">
        <v>1601</v>
      </c>
      <c r="S929" s="174" t="s">
        <v>1601</v>
      </c>
      <c r="T929" s="175" t="s">
        <v>1754</v>
      </c>
      <c r="U929" s="133" t="s">
        <v>1756</v>
      </c>
      <c r="V929" s="133" t="s">
        <v>1754</v>
      </c>
      <c r="W929" s="133" t="str">
        <f>IF([Access_Indicator2]="Yes","No service",IF([Access_Indicator3]="Available", "Improved",IF([Access_Indicator4]="No", "Limited",IF(AND([Access_Indicator4]="yes", [Access_Indicator5]&lt;=[Access_Indicator6]),"Basic","Limited"))))</f>
        <v>Limited</v>
      </c>
      <c r="X929" s="133" t="str">
        <f>IF([Use_Indicator1]="", "Fill in data", IF([Use_Indicator1]="All", "Improved", IF([Use_Indicator1]="Some", "Basic", IF([Use_Indicator1]="No use", "No Service"))))</f>
        <v>Improved</v>
      </c>
      <c r="Y929" s="134" t="s">
        <v>1601</v>
      </c>
      <c r="Z929" s="134" t="str">
        <f>IF(S929="No data", "No Data", IF([Reliability_Indicator2]="Yes","No Service", IF(S929="Routine", "Improved", IF(S929="Unreliable", "Basic", IF(S929="No O&amp;M", "No service")))))</f>
        <v>No Data</v>
      </c>
      <c r="AA929" s="133" t="str">
        <f>IF([EnvPro_Indicator1]="", "Fill in data", IF([EnvPro_Indicator1]="Significant pollution", "No service", IF(AND([EnvPro_Indicator1]="Not polluting groundwater &amp; not untreated in river", [EnvPro_Indicator2]="No"),"Basic", IF([EnvPro_Indicator2]="Yes", "Improved"))))</f>
        <v>Basic</v>
      </c>
      <c r="AB929" s="134" t="str">
        <f t="shared" si="14"/>
        <v>Limited</v>
      </c>
      <c r="AC929" s="134" t="str">
        <f>IF(OR(San[[#This Row],[Access_SL1]]="No data",San[[#This Row],[Use_SL1]]="No data",San[[#This Row],[Reliability_SL1]]="No data",San[[#This Row],[EnvPro_SL1]]="No data"),"Incomplete", "Complete")</f>
        <v>Incomplete</v>
      </c>
      <c r="AD929" s="176" t="s">
        <v>1601</v>
      </c>
      <c r="AE929" s="176" t="s">
        <v>1601</v>
      </c>
      <c r="AF929" s="136" t="s">
        <v>1601</v>
      </c>
      <c r="AG929" s="136">
        <v>161.90206623266346</v>
      </c>
      <c r="AH929" s="136" t="s">
        <v>1601</v>
      </c>
      <c r="AW929" s="1">
        <f>IFERROR(VLOOKUP(San[[#This Row],[Access_SL1]],$AS$5:$AT$8,2,FALSE),"Error")</f>
        <v>1</v>
      </c>
      <c r="AX929" s="1">
        <f>IFERROR(VLOOKUP(San[[#This Row],[Use_SL1]],$AS$5:$AT$8,2,FALSE),"Error")</f>
        <v>3</v>
      </c>
      <c r="AY929" s="1" t="str">
        <f>IFERROR(VLOOKUP(San[[#This Row],[Use_SL2]],$AS$5:$AT$8,2,FALSE),"Error")</f>
        <v>Error</v>
      </c>
      <c r="AZ929" s="1" t="str">
        <f>IFERROR(VLOOKUP(San[[#This Row],[Reliability_SL1]],$AS$5:$AT$8,2,FALSE),"Error")</f>
        <v>Error</v>
      </c>
      <c r="BA929" s="1">
        <f>IFERROR(VLOOKUP(San[[#This Row],[EnvPro_SL1]],$AS$5:$AT$8,2,FALSE),"Error")</f>
        <v>2</v>
      </c>
    </row>
    <row r="930" spans="2:53">
      <c r="B930" s="133" t="s">
        <v>1242</v>
      </c>
      <c r="C930" s="171" t="s">
        <v>1649</v>
      </c>
      <c r="D930" s="171" t="s">
        <v>1609</v>
      </c>
      <c r="E930" s="171" t="s">
        <v>1190</v>
      </c>
      <c r="F930" s="172" t="s">
        <v>1620</v>
      </c>
      <c r="G930" s="173" t="s">
        <v>1987</v>
      </c>
      <c r="H930" s="50" t="s">
        <v>1786</v>
      </c>
      <c r="I930" s="50" t="s">
        <v>18</v>
      </c>
      <c r="J930" s="133" t="s">
        <v>1773</v>
      </c>
      <c r="K930" s="50" t="s">
        <v>1754</v>
      </c>
      <c r="L930" s="50" t="s">
        <v>1753</v>
      </c>
      <c r="M930" s="133" t="s">
        <v>1754</v>
      </c>
      <c r="N930" s="133" t="s">
        <v>1601</v>
      </c>
      <c r="O930" s="133" t="s">
        <v>1601</v>
      </c>
      <c r="P930" s="133" t="s">
        <v>1601</v>
      </c>
      <c r="Q930" s="133" t="s">
        <v>1755</v>
      </c>
      <c r="R930" s="142" t="s">
        <v>1601</v>
      </c>
      <c r="S930" s="174" t="s">
        <v>1601</v>
      </c>
      <c r="T930" s="175" t="s">
        <v>1601</v>
      </c>
      <c r="U930" s="133" t="s">
        <v>1756</v>
      </c>
      <c r="V930" s="133" t="s">
        <v>1754</v>
      </c>
      <c r="W930" s="133" t="str">
        <f>IF([Access_Indicator2]="Yes","No service",IF([Access_Indicator3]="Available", "Improved",IF([Access_Indicator4]="No", "Limited",IF(AND([Access_Indicator4]="yes", [Access_Indicator5]&lt;=[Access_Indicator6]),"Basic","Limited"))))</f>
        <v>Limited</v>
      </c>
      <c r="X930" s="133" t="str">
        <f>IF([Use_Indicator1]="", "Fill in data", IF([Use_Indicator1]="All", "Improved", IF([Use_Indicator1]="Some", "Basic", IF([Use_Indicator1]="No use", "No Service"))))</f>
        <v>Improved</v>
      </c>
      <c r="Y930" s="134" t="s">
        <v>1601</v>
      </c>
      <c r="Z930" s="134" t="str">
        <f>IF(S930="No data", "No Data", IF([Reliability_Indicator2]="Yes","No Service", IF(S930="Routine", "Improved", IF(S930="Unreliable", "Basic", IF(S930="No O&amp;M", "No service")))))</f>
        <v>No Data</v>
      </c>
      <c r="AA930" s="133" t="str">
        <f>IF([EnvPro_Indicator1]="", "Fill in data", IF([EnvPro_Indicator1]="Significant pollution", "No service", IF(AND([EnvPro_Indicator1]="Not polluting groundwater &amp; not untreated in river", [EnvPro_Indicator2]="No"),"Basic", IF([EnvPro_Indicator2]="Yes", "Improved"))))</f>
        <v>Basic</v>
      </c>
      <c r="AB930" s="134" t="str">
        <f t="shared" si="14"/>
        <v>Limited</v>
      </c>
      <c r="AC930" s="134" t="str">
        <f>IF(OR(San[[#This Row],[Access_SL1]]="No data",San[[#This Row],[Use_SL1]]="No data",San[[#This Row],[Reliability_SL1]]="No data",San[[#This Row],[EnvPro_SL1]]="No data"),"Incomplete", "Complete")</f>
        <v>Incomplete</v>
      </c>
      <c r="AD930" s="176" t="s">
        <v>1601</v>
      </c>
      <c r="AE930" s="176" t="s">
        <v>1601</v>
      </c>
      <c r="AF930" s="136" t="s">
        <v>1601</v>
      </c>
      <c r="AG930" s="136">
        <v>91.989810359467867</v>
      </c>
      <c r="AH930" s="136" t="s">
        <v>1601</v>
      </c>
      <c r="AW930" s="1">
        <f>IFERROR(VLOOKUP(San[[#This Row],[Access_SL1]],$AS$5:$AT$8,2,FALSE),"Error")</f>
        <v>1</v>
      </c>
      <c r="AX930" s="1">
        <f>IFERROR(VLOOKUP(San[[#This Row],[Use_SL1]],$AS$5:$AT$8,2,FALSE),"Error")</f>
        <v>3</v>
      </c>
      <c r="AY930" s="1" t="str">
        <f>IFERROR(VLOOKUP(San[[#This Row],[Use_SL2]],$AS$5:$AT$8,2,FALSE),"Error")</f>
        <v>Error</v>
      </c>
      <c r="AZ930" s="1" t="str">
        <f>IFERROR(VLOOKUP(San[[#This Row],[Reliability_SL1]],$AS$5:$AT$8,2,FALSE),"Error")</f>
        <v>Error</v>
      </c>
      <c r="BA930" s="1">
        <f>IFERROR(VLOOKUP(San[[#This Row],[EnvPro_SL1]],$AS$5:$AT$8,2,FALSE),"Error")</f>
        <v>2</v>
      </c>
    </row>
    <row r="931" spans="2:53">
      <c r="B931" s="133" t="s">
        <v>1243</v>
      </c>
      <c r="C931" s="171" t="s">
        <v>1649</v>
      </c>
      <c r="D931" s="171" t="s">
        <v>1609</v>
      </c>
      <c r="E931" s="171" t="s">
        <v>1190</v>
      </c>
      <c r="F931" s="172" t="s">
        <v>1620</v>
      </c>
      <c r="G931" s="173" t="s">
        <v>1986</v>
      </c>
      <c r="H931" s="50" t="s">
        <v>1783</v>
      </c>
      <c r="I931" s="50" t="s">
        <v>18</v>
      </c>
      <c r="J931" s="133" t="s">
        <v>1774</v>
      </c>
      <c r="K931" s="50" t="s">
        <v>1754</v>
      </c>
      <c r="L931" s="50" t="s">
        <v>1776</v>
      </c>
      <c r="M931" s="133" t="s">
        <v>1752</v>
      </c>
      <c r="N931" s="133" t="s">
        <v>1601</v>
      </c>
      <c r="O931" s="133" t="s">
        <v>1601</v>
      </c>
      <c r="P931" s="133" t="s">
        <v>1601</v>
      </c>
      <c r="Q931" s="133" t="s">
        <v>1755</v>
      </c>
      <c r="R931" s="142" t="s">
        <v>1601</v>
      </c>
      <c r="S931" s="174" t="s">
        <v>1801</v>
      </c>
      <c r="T931" s="175" t="s">
        <v>1754</v>
      </c>
      <c r="U931" s="133" t="s">
        <v>1756</v>
      </c>
      <c r="V931" s="133" t="s">
        <v>1754</v>
      </c>
      <c r="W931" s="133" t="str">
        <f>IF([Access_Indicator2]="Yes","No service",IF([Access_Indicator3]="Available", "Improved",IF([Access_Indicator4]="No", "Limited",IF(AND([Access_Indicator4]="yes", [Access_Indicator5]&lt;=[Access_Indicator6]),"Basic","Limited"))))</f>
        <v>Improved</v>
      </c>
      <c r="X931" s="133" t="str">
        <f>IF([Use_Indicator1]="", "Fill in data", IF([Use_Indicator1]="All", "Improved", IF([Use_Indicator1]="Some", "Basic", IF([Use_Indicator1]="No use", "No Service"))))</f>
        <v>Improved</v>
      </c>
      <c r="Y931" s="134" t="s">
        <v>1601</v>
      </c>
      <c r="Z931" s="134" t="str">
        <f>IF(S931="No data", "No Data", IF([Reliability_Indicator2]="Yes","No Service", IF(S931="Routine", "Improved", IF(S931="Unreliable", "Basic", IF(S931="No O&amp;M", "No service")))))</f>
        <v>Basic</v>
      </c>
      <c r="AA931" s="133" t="str">
        <f>IF([EnvPro_Indicator1]="", "Fill in data", IF([EnvPro_Indicator1]="Significant pollution", "No service", IF(AND([EnvPro_Indicator1]="Not polluting groundwater &amp; not untreated in river", [EnvPro_Indicator2]="No"),"Basic", IF([EnvPro_Indicator2]="Yes", "Improved"))))</f>
        <v>Basic</v>
      </c>
      <c r="AB931" s="134" t="str">
        <f t="shared" si="14"/>
        <v>Basic</v>
      </c>
      <c r="AC931" s="134" t="str">
        <f>IF(OR(San[[#This Row],[Access_SL1]]="No data",San[[#This Row],[Use_SL1]]="No data",San[[#This Row],[Reliability_SL1]]="No data",San[[#This Row],[EnvPro_SL1]]="No data"),"Incomplete", "Complete")</f>
        <v>Complete</v>
      </c>
      <c r="AD931" s="176" t="s">
        <v>1601</v>
      </c>
      <c r="AE931" s="176" t="s">
        <v>1601</v>
      </c>
      <c r="AF931" s="136" t="s">
        <v>1601</v>
      </c>
      <c r="AG931" s="136">
        <v>136.14491933201245</v>
      </c>
      <c r="AH931" s="136" t="s">
        <v>1601</v>
      </c>
      <c r="AW931" s="1">
        <f>IFERROR(VLOOKUP(San[[#This Row],[Access_SL1]],$AS$5:$AT$8,2,FALSE),"Error")</f>
        <v>3</v>
      </c>
      <c r="AX931" s="1">
        <f>IFERROR(VLOOKUP(San[[#This Row],[Use_SL1]],$AS$5:$AT$8,2,FALSE),"Error")</f>
        <v>3</v>
      </c>
      <c r="AY931" s="1" t="str">
        <f>IFERROR(VLOOKUP(San[[#This Row],[Use_SL2]],$AS$5:$AT$8,2,FALSE),"Error")</f>
        <v>Error</v>
      </c>
      <c r="AZ931" s="1">
        <f>IFERROR(VLOOKUP(San[[#This Row],[Reliability_SL1]],$AS$5:$AT$8,2,FALSE),"Error")</f>
        <v>2</v>
      </c>
      <c r="BA931" s="1">
        <f>IFERROR(VLOOKUP(San[[#This Row],[EnvPro_SL1]],$AS$5:$AT$8,2,FALSE),"Error")</f>
        <v>2</v>
      </c>
    </row>
    <row r="932" spans="2:53">
      <c r="B932" s="133" t="s">
        <v>1244</v>
      </c>
      <c r="C932" s="171" t="s">
        <v>1649</v>
      </c>
      <c r="D932" s="171" t="s">
        <v>1609</v>
      </c>
      <c r="E932" s="171" t="s">
        <v>1190</v>
      </c>
      <c r="F932" s="172" t="s">
        <v>1620</v>
      </c>
      <c r="G932" s="173" t="s">
        <v>1985</v>
      </c>
      <c r="H932" s="50" t="s">
        <v>1783</v>
      </c>
      <c r="I932" s="50" t="s">
        <v>18</v>
      </c>
      <c r="J932" s="133" t="s">
        <v>2063</v>
      </c>
      <c r="K932" s="50" t="s">
        <v>1754</v>
      </c>
      <c r="L932" s="50" t="s">
        <v>1776</v>
      </c>
      <c r="M932" s="133" t="s">
        <v>1752</v>
      </c>
      <c r="N932" s="133" t="s">
        <v>1601</v>
      </c>
      <c r="O932" s="133" t="s">
        <v>1601</v>
      </c>
      <c r="P932" s="133" t="s">
        <v>1601</v>
      </c>
      <c r="Q932" s="133" t="s">
        <v>1755</v>
      </c>
      <c r="R932" s="142" t="s">
        <v>1601</v>
      </c>
      <c r="S932" s="174" t="s">
        <v>1777</v>
      </c>
      <c r="T932" s="175" t="s">
        <v>1754</v>
      </c>
      <c r="U932" s="133" t="s">
        <v>1756</v>
      </c>
      <c r="V932" s="133" t="s">
        <v>1754</v>
      </c>
      <c r="W932" s="133" t="str">
        <f>IF([Access_Indicator2]="Yes","No service",IF([Access_Indicator3]="Available", "Improved",IF([Access_Indicator4]="No", "Limited",IF(AND([Access_Indicator4]="yes", [Access_Indicator5]&lt;=[Access_Indicator6]),"Basic","Limited"))))</f>
        <v>Improved</v>
      </c>
      <c r="X932" s="133" t="str">
        <f>IF([Use_Indicator1]="", "Fill in data", IF([Use_Indicator1]="All", "Improved", IF([Use_Indicator1]="Some", "Basic", IF([Use_Indicator1]="No use", "No Service"))))</f>
        <v>Improved</v>
      </c>
      <c r="Y932" s="134" t="s">
        <v>1601</v>
      </c>
      <c r="Z932" s="134" t="str">
        <f>IF(S932="No data", "No Data", IF([Reliability_Indicator2]="Yes","No Service", IF(S932="Routine", "Improved", IF(S932="Unreliable", "Basic", IF(S932="No O&amp;M", "No service")))))</f>
        <v>No service</v>
      </c>
      <c r="AA932" s="133" t="str">
        <f>IF([EnvPro_Indicator1]="", "Fill in data", IF([EnvPro_Indicator1]="Significant pollution", "No service", IF(AND([EnvPro_Indicator1]="Not polluting groundwater &amp; not untreated in river", [EnvPro_Indicator2]="No"),"Basic", IF([EnvPro_Indicator2]="Yes", "Improved"))))</f>
        <v>Basic</v>
      </c>
      <c r="AB932" s="134" t="str">
        <f t="shared" si="14"/>
        <v>No Service</v>
      </c>
      <c r="AC932" s="134" t="str">
        <f>IF(OR(San[[#This Row],[Access_SL1]]="No data",San[[#This Row],[Use_SL1]]="No data",San[[#This Row],[Reliability_SL1]]="No data",San[[#This Row],[EnvPro_SL1]]="No data"),"Incomplete", "Complete")</f>
        <v>Complete</v>
      </c>
      <c r="AD932" s="176" t="s">
        <v>1601</v>
      </c>
      <c r="AE932" s="176" t="s">
        <v>1601</v>
      </c>
      <c r="AF932" s="136" t="s">
        <v>1601</v>
      </c>
      <c r="AG932" s="136">
        <v>58.873478630059438</v>
      </c>
      <c r="AH932" s="136" t="s">
        <v>1601</v>
      </c>
      <c r="AW932" s="1">
        <f>IFERROR(VLOOKUP(San[[#This Row],[Access_SL1]],$AS$5:$AT$8,2,FALSE),"Error")</f>
        <v>3</v>
      </c>
      <c r="AX932" s="1">
        <f>IFERROR(VLOOKUP(San[[#This Row],[Use_SL1]],$AS$5:$AT$8,2,FALSE),"Error")</f>
        <v>3</v>
      </c>
      <c r="AY932" s="1" t="str">
        <f>IFERROR(VLOOKUP(San[[#This Row],[Use_SL2]],$AS$5:$AT$8,2,FALSE),"Error")</f>
        <v>Error</v>
      </c>
      <c r="AZ932" s="1">
        <f>IFERROR(VLOOKUP(San[[#This Row],[Reliability_SL1]],$AS$5:$AT$8,2,FALSE),"Error")</f>
        <v>0</v>
      </c>
      <c r="BA932" s="1">
        <f>IFERROR(VLOOKUP(San[[#This Row],[EnvPro_SL1]],$AS$5:$AT$8,2,FALSE),"Error")</f>
        <v>2</v>
      </c>
    </row>
    <row r="933" spans="2:53">
      <c r="B933" s="133" t="s">
        <v>1245</v>
      </c>
      <c r="C933" s="171" t="s">
        <v>1649</v>
      </c>
      <c r="D933" s="171" t="s">
        <v>1609</v>
      </c>
      <c r="E933" s="171" t="s">
        <v>1190</v>
      </c>
      <c r="F933" s="172" t="s">
        <v>1620</v>
      </c>
      <c r="G933" s="173" t="s">
        <v>1984</v>
      </c>
      <c r="H933" s="50" t="s">
        <v>1783</v>
      </c>
      <c r="I933" s="50" t="s">
        <v>18</v>
      </c>
      <c r="J933" s="133" t="s">
        <v>1773</v>
      </c>
      <c r="K933" s="50" t="s">
        <v>1754</v>
      </c>
      <c r="L933" s="50" t="s">
        <v>1753</v>
      </c>
      <c r="M933" s="133" t="s">
        <v>1754</v>
      </c>
      <c r="N933" s="133" t="s">
        <v>1601</v>
      </c>
      <c r="O933" s="133" t="s">
        <v>1601</v>
      </c>
      <c r="P933" s="133" t="s">
        <v>1601</v>
      </c>
      <c r="Q933" s="133" t="s">
        <v>1755</v>
      </c>
      <c r="R933" s="142" t="s">
        <v>1601</v>
      </c>
      <c r="S933" s="174" t="s">
        <v>1601</v>
      </c>
      <c r="T933" s="175" t="s">
        <v>1601</v>
      </c>
      <c r="U933" s="133" t="s">
        <v>1756</v>
      </c>
      <c r="V933" s="133" t="s">
        <v>1754</v>
      </c>
      <c r="W933" s="133" t="str">
        <f>IF([Access_Indicator2]="Yes","No service",IF([Access_Indicator3]="Available", "Improved",IF([Access_Indicator4]="No", "Limited",IF(AND([Access_Indicator4]="yes", [Access_Indicator5]&lt;=[Access_Indicator6]),"Basic","Limited"))))</f>
        <v>Limited</v>
      </c>
      <c r="X933" s="133" t="str">
        <f>IF([Use_Indicator1]="", "Fill in data", IF([Use_Indicator1]="All", "Improved", IF([Use_Indicator1]="Some", "Basic", IF([Use_Indicator1]="No use", "No Service"))))</f>
        <v>Improved</v>
      </c>
      <c r="Y933" s="134" t="s">
        <v>1601</v>
      </c>
      <c r="Z933" s="134" t="str">
        <f>IF(S933="No data", "No Data", IF([Reliability_Indicator2]="Yes","No Service", IF(S933="Routine", "Improved", IF(S933="Unreliable", "Basic", IF(S933="No O&amp;M", "No service")))))</f>
        <v>No Data</v>
      </c>
      <c r="AA933" s="133" t="str">
        <f>IF([EnvPro_Indicator1]="", "Fill in data", IF([EnvPro_Indicator1]="Significant pollution", "No service", IF(AND([EnvPro_Indicator1]="Not polluting groundwater &amp; not untreated in river", [EnvPro_Indicator2]="No"),"Basic", IF([EnvPro_Indicator2]="Yes", "Improved"))))</f>
        <v>Basic</v>
      </c>
      <c r="AB933" s="134" t="str">
        <f t="shared" si="14"/>
        <v>Limited</v>
      </c>
      <c r="AC933" s="134" t="str">
        <f>IF(OR(San[[#This Row],[Access_SL1]]="No data",San[[#This Row],[Use_SL1]]="No data",San[[#This Row],[Reliability_SL1]]="No data",San[[#This Row],[EnvPro_SL1]]="No data"),"Incomplete", "Complete")</f>
        <v>Incomplete</v>
      </c>
      <c r="AD933" s="176" t="s">
        <v>1601</v>
      </c>
      <c r="AE933" s="176" t="s">
        <v>1601</v>
      </c>
      <c r="AF933" s="136" t="s">
        <v>1601</v>
      </c>
      <c r="AG933" s="136">
        <v>114.06736484574016</v>
      </c>
      <c r="AH933" s="136" t="s">
        <v>1601</v>
      </c>
      <c r="AW933" s="1">
        <f>IFERROR(VLOOKUP(San[[#This Row],[Access_SL1]],$AS$5:$AT$8,2,FALSE),"Error")</f>
        <v>1</v>
      </c>
      <c r="AX933" s="1">
        <f>IFERROR(VLOOKUP(San[[#This Row],[Use_SL1]],$AS$5:$AT$8,2,FALSE),"Error")</f>
        <v>3</v>
      </c>
      <c r="AY933" s="1" t="str">
        <f>IFERROR(VLOOKUP(San[[#This Row],[Use_SL2]],$AS$5:$AT$8,2,FALSE),"Error")</f>
        <v>Error</v>
      </c>
      <c r="AZ933" s="1" t="str">
        <f>IFERROR(VLOOKUP(San[[#This Row],[Reliability_SL1]],$AS$5:$AT$8,2,FALSE),"Error")</f>
        <v>Error</v>
      </c>
      <c r="BA933" s="1">
        <f>IFERROR(VLOOKUP(San[[#This Row],[EnvPro_SL1]],$AS$5:$AT$8,2,FALSE),"Error")</f>
        <v>2</v>
      </c>
    </row>
    <row r="934" spans="2:53">
      <c r="B934" s="133" t="s">
        <v>1246</v>
      </c>
      <c r="C934" s="171" t="s">
        <v>1649</v>
      </c>
      <c r="D934" s="171" t="s">
        <v>1609</v>
      </c>
      <c r="E934" s="171" t="s">
        <v>1190</v>
      </c>
      <c r="F934" s="172" t="s">
        <v>1620</v>
      </c>
      <c r="G934" s="173" t="s">
        <v>2078</v>
      </c>
      <c r="H934" s="50" t="s">
        <v>1786</v>
      </c>
      <c r="I934" s="50" t="s">
        <v>18</v>
      </c>
      <c r="J934" s="133" t="s">
        <v>1773</v>
      </c>
      <c r="K934" s="50" t="s">
        <v>1754</v>
      </c>
      <c r="L934" s="50" t="s">
        <v>1753</v>
      </c>
      <c r="M934" s="133" t="s">
        <v>1754</v>
      </c>
      <c r="N934" s="133" t="s">
        <v>1601</v>
      </c>
      <c r="O934" s="133" t="s">
        <v>1601</v>
      </c>
      <c r="P934" s="133" t="s">
        <v>1601</v>
      </c>
      <c r="Q934" s="133" t="s">
        <v>1755</v>
      </c>
      <c r="R934" s="142" t="s">
        <v>1601</v>
      </c>
      <c r="S934" s="174" t="s">
        <v>1601</v>
      </c>
      <c r="T934" s="175" t="s">
        <v>1601</v>
      </c>
      <c r="U934" s="133" t="s">
        <v>1756</v>
      </c>
      <c r="V934" s="133" t="s">
        <v>1754</v>
      </c>
      <c r="W934" s="133" t="str">
        <f>IF([Access_Indicator2]="Yes","No service",IF([Access_Indicator3]="Available", "Improved",IF([Access_Indicator4]="No", "Limited",IF(AND([Access_Indicator4]="yes", [Access_Indicator5]&lt;=[Access_Indicator6]),"Basic","Limited"))))</f>
        <v>Limited</v>
      </c>
      <c r="X934" s="133" t="str">
        <f>IF([Use_Indicator1]="", "Fill in data", IF([Use_Indicator1]="All", "Improved", IF([Use_Indicator1]="Some", "Basic", IF([Use_Indicator1]="No use", "No Service"))))</f>
        <v>Improved</v>
      </c>
      <c r="Y934" s="134" t="s">
        <v>1601</v>
      </c>
      <c r="Z934" s="134" t="str">
        <f>IF(S934="No data", "No Data", IF([Reliability_Indicator2]="Yes","No Service", IF(S934="Routine", "Improved", IF(S934="Unreliable", "Basic", IF(S934="No O&amp;M", "No service")))))</f>
        <v>No Data</v>
      </c>
      <c r="AA934" s="133" t="str">
        <f>IF([EnvPro_Indicator1]="", "Fill in data", IF([EnvPro_Indicator1]="Significant pollution", "No service", IF(AND([EnvPro_Indicator1]="Not polluting groundwater &amp; not untreated in river", [EnvPro_Indicator2]="No"),"Basic", IF([EnvPro_Indicator2]="Yes", "Improved"))))</f>
        <v>Basic</v>
      </c>
      <c r="AB934" s="134" t="str">
        <f t="shared" si="14"/>
        <v>Limited</v>
      </c>
      <c r="AC934" s="134" t="str">
        <f>IF(OR(San[[#This Row],[Access_SL1]]="No data",San[[#This Row],[Use_SL1]]="No data",San[[#This Row],[Reliability_SL1]]="No data",San[[#This Row],[EnvPro_SL1]]="No data"),"Incomplete", "Complete")</f>
        <v>Incomplete</v>
      </c>
      <c r="AD934" s="176" t="s">
        <v>1601</v>
      </c>
      <c r="AE934" s="176" t="s">
        <v>1601</v>
      </c>
      <c r="AF934" s="136" t="s">
        <v>1601</v>
      </c>
      <c r="AG934" s="136">
        <v>51.51429380130201</v>
      </c>
      <c r="AH934" s="136" t="s">
        <v>1601</v>
      </c>
      <c r="AW934" s="1">
        <f>IFERROR(VLOOKUP(San[[#This Row],[Access_SL1]],$AS$5:$AT$8,2,FALSE),"Error")</f>
        <v>1</v>
      </c>
      <c r="AX934" s="1">
        <f>IFERROR(VLOOKUP(San[[#This Row],[Use_SL1]],$AS$5:$AT$8,2,FALSE),"Error")</f>
        <v>3</v>
      </c>
      <c r="AY934" s="1" t="str">
        <f>IFERROR(VLOOKUP(San[[#This Row],[Use_SL2]],$AS$5:$AT$8,2,FALSE),"Error")</f>
        <v>Error</v>
      </c>
      <c r="AZ934" s="1" t="str">
        <f>IFERROR(VLOOKUP(San[[#This Row],[Reliability_SL1]],$AS$5:$AT$8,2,FALSE),"Error")</f>
        <v>Error</v>
      </c>
      <c r="BA934" s="1">
        <f>IFERROR(VLOOKUP(San[[#This Row],[EnvPro_SL1]],$AS$5:$AT$8,2,FALSE),"Error")</f>
        <v>2</v>
      </c>
    </row>
    <row r="935" spans="2:53">
      <c r="B935" s="133" t="s">
        <v>1247</v>
      </c>
      <c r="C935" s="171" t="s">
        <v>1649</v>
      </c>
      <c r="D935" s="171" t="s">
        <v>1609</v>
      </c>
      <c r="E935" s="171" t="s">
        <v>1190</v>
      </c>
      <c r="F935" s="172" t="s">
        <v>1620</v>
      </c>
      <c r="G935" s="173" t="s">
        <v>1997</v>
      </c>
      <c r="H935" s="50" t="s">
        <v>1783</v>
      </c>
      <c r="I935" s="50" t="s">
        <v>18</v>
      </c>
      <c r="J935" s="133" t="s">
        <v>1818</v>
      </c>
      <c r="K935" s="50" t="s">
        <v>1754</v>
      </c>
      <c r="L935" s="50" t="s">
        <v>1753</v>
      </c>
      <c r="M935" s="133" t="s">
        <v>1754</v>
      </c>
      <c r="N935" s="133" t="s">
        <v>1601</v>
      </c>
      <c r="O935" s="133" t="s">
        <v>1601</v>
      </c>
      <c r="P935" s="133" t="s">
        <v>1601</v>
      </c>
      <c r="Q935" s="133" t="s">
        <v>1755</v>
      </c>
      <c r="R935" s="142" t="s">
        <v>1601</v>
      </c>
      <c r="S935" s="174" t="s">
        <v>1601</v>
      </c>
      <c r="T935" s="175" t="s">
        <v>1754</v>
      </c>
      <c r="U935" s="133" t="s">
        <v>1756</v>
      </c>
      <c r="V935" s="133" t="s">
        <v>1754</v>
      </c>
      <c r="W935" s="133" t="str">
        <f>IF([Access_Indicator2]="Yes","No service",IF([Access_Indicator3]="Available", "Improved",IF([Access_Indicator4]="No", "Limited",IF(AND([Access_Indicator4]="yes", [Access_Indicator5]&lt;=[Access_Indicator6]),"Basic","Limited"))))</f>
        <v>Limited</v>
      </c>
      <c r="X935" s="133" t="str">
        <f>IF([Use_Indicator1]="", "Fill in data", IF([Use_Indicator1]="All", "Improved", IF([Use_Indicator1]="Some", "Basic", IF([Use_Indicator1]="No use", "No Service"))))</f>
        <v>Improved</v>
      </c>
      <c r="Y935" s="134" t="s">
        <v>1601</v>
      </c>
      <c r="Z935" s="134" t="str">
        <f>IF(S935="No data", "No Data", IF([Reliability_Indicator2]="Yes","No Service", IF(S935="Routine", "Improved", IF(S935="Unreliable", "Basic", IF(S935="No O&amp;M", "No service")))))</f>
        <v>No Data</v>
      </c>
      <c r="AA935" s="133" t="str">
        <f>IF([EnvPro_Indicator1]="", "Fill in data", IF([EnvPro_Indicator1]="Significant pollution", "No service", IF(AND([EnvPro_Indicator1]="Not polluting groundwater &amp; not untreated in river", [EnvPro_Indicator2]="No"),"Basic", IF([EnvPro_Indicator2]="Yes", "Improved"))))</f>
        <v>Basic</v>
      </c>
      <c r="AB935" s="134" t="str">
        <f t="shared" si="14"/>
        <v>Limited</v>
      </c>
      <c r="AC935" s="134" t="str">
        <f>IF(OR(San[[#This Row],[Access_SL1]]="No data",San[[#This Row],[Use_SL1]]="No data",San[[#This Row],[Reliability_SL1]]="No data",San[[#This Row],[EnvPro_SL1]]="No data"),"Incomplete", "Complete")</f>
        <v>Incomplete</v>
      </c>
      <c r="AD935" s="176" t="s">
        <v>1601</v>
      </c>
      <c r="AE935" s="176" t="s">
        <v>1601</v>
      </c>
      <c r="AF935" s="136" t="s">
        <v>1601</v>
      </c>
      <c r="AG935" s="136">
        <v>132.46532691763372</v>
      </c>
      <c r="AH935" s="136" t="s">
        <v>1601</v>
      </c>
      <c r="AW935" s="1">
        <f>IFERROR(VLOOKUP(San[[#This Row],[Access_SL1]],$AS$5:$AT$8,2,FALSE),"Error")</f>
        <v>1</v>
      </c>
      <c r="AX935" s="1">
        <f>IFERROR(VLOOKUP(San[[#This Row],[Use_SL1]],$AS$5:$AT$8,2,FALSE),"Error")</f>
        <v>3</v>
      </c>
      <c r="AY935" s="1" t="str">
        <f>IFERROR(VLOOKUP(San[[#This Row],[Use_SL2]],$AS$5:$AT$8,2,FALSE),"Error")</f>
        <v>Error</v>
      </c>
      <c r="AZ935" s="1" t="str">
        <f>IFERROR(VLOOKUP(San[[#This Row],[Reliability_SL1]],$AS$5:$AT$8,2,FALSE),"Error")</f>
        <v>Error</v>
      </c>
      <c r="BA935" s="1">
        <f>IFERROR(VLOOKUP(San[[#This Row],[EnvPro_SL1]],$AS$5:$AT$8,2,FALSE),"Error")</f>
        <v>2</v>
      </c>
    </row>
    <row r="936" spans="2:53">
      <c r="B936" s="133" t="s">
        <v>1248</v>
      </c>
      <c r="C936" s="171" t="s">
        <v>1649</v>
      </c>
      <c r="D936" s="171" t="s">
        <v>1609</v>
      </c>
      <c r="E936" s="171" t="s">
        <v>1190</v>
      </c>
      <c r="F936" s="172" t="s">
        <v>1620</v>
      </c>
      <c r="G936" s="173" t="s">
        <v>1978</v>
      </c>
      <c r="H936" s="50" t="s">
        <v>1783</v>
      </c>
      <c r="I936" s="50" t="s">
        <v>18</v>
      </c>
      <c r="J936" s="133" t="s">
        <v>1773</v>
      </c>
      <c r="K936" s="50" t="s">
        <v>1754</v>
      </c>
      <c r="L936" s="50" t="s">
        <v>1753</v>
      </c>
      <c r="M936" s="133" t="s">
        <v>1754</v>
      </c>
      <c r="N936" s="133" t="s">
        <v>1601</v>
      </c>
      <c r="O936" s="133" t="s">
        <v>1601</v>
      </c>
      <c r="P936" s="133" t="s">
        <v>1601</v>
      </c>
      <c r="Q936" s="133" t="s">
        <v>1755</v>
      </c>
      <c r="R936" s="142" t="s">
        <v>1601</v>
      </c>
      <c r="S936" s="174" t="s">
        <v>1601</v>
      </c>
      <c r="T936" s="175" t="s">
        <v>1601</v>
      </c>
      <c r="U936" s="133" t="s">
        <v>1756</v>
      </c>
      <c r="V936" s="133" t="s">
        <v>1754</v>
      </c>
      <c r="W936" s="133" t="str">
        <f>IF([Access_Indicator2]="Yes","No service",IF([Access_Indicator3]="Available", "Improved",IF([Access_Indicator4]="No", "Limited",IF(AND([Access_Indicator4]="yes", [Access_Indicator5]&lt;=[Access_Indicator6]),"Basic","Limited"))))</f>
        <v>Limited</v>
      </c>
      <c r="X936" s="133" t="str">
        <f>IF([Use_Indicator1]="", "Fill in data", IF([Use_Indicator1]="All", "Improved", IF([Use_Indicator1]="Some", "Basic", IF([Use_Indicator1]="No use", "No Service"))))</f>
        <v>Improved</v>
      </c>
      <c r="Y936" s="134" t="s">
        <v>1601</v>
      </c>
      <c r="Z936" s="134" t="str">
        <f>IF(S936="No data", "No Data", IF([Reliability_Indicator2]="Yes","No Service", IF(S936="Routine", "Improved", IF(S936="Unreliable", "Basic", IF(S936="No O&amp;M", "No service")))))</f>
        <v>No Data</v>
      </c>
      <c r="AA936" s="133" t="str">
        <f>IF([EnvPro_Indicator1]="", "Fill in data", IF([EnvPro_Indicator1]="Significant pollution", "No service", IF(AND([EnvPro_Indicator1]="Not polluting groundwater &amp; not untreated in river", [EnvPro_Indicator2]="No"),"Basic", IF([EnvPro_Indicator2]="Yes", "Improved"))))</f>
        <v>Basic</v>
      </c>
      <c r="AB936" s="134" t="str">
        <f t="shared" si="14"/>
        <v>Limited</v>
      </c>
      <c r="AC936" s="134" t="str">
        <f>IF(OR(San[[#This Row],[Access_SL1]]="No data",San[[#This Row],[Use_SL1]]="No data",San[[#This Row],[Reliability_SL1]]="No data",San[[#This Row],[EnvPro_SL1]]="No data"),"Incomplete", "Complete")</f>
        <v>Incomplete</v>
      </c>
      <c r="AD936" s="176" t="s">
        <v>1601</v>
      </c>
      <c r="AE936" s="176" t="s">
        <v>1601</v>
      </c>
      <c r="AF936" s="136" t="s">
        <v>1601</v>
      </c>
      <c r="AG936" s="136">
        <v>34.956127936597788</v>
      </c>
      <c r="AH936" s="136" t="s">
        <v>1601</v>
      </c>
      <c r="AW936" s="1">
        <f>IFERROR(VLOOKUP(San[[#This Row],[Access_SL1]],$AS$5:$AT$8,2,FALSE),"Error")</f>
        <v>1</v>
      </c>
      <c r="AX936" s="1">
        <f>IFERROR(VLOOKUP(San[[#This Row],[Use_SL1]],$AS$5:$AT$8,2,FALSE),"Error")</f>
        <v>3</v>
      </c>
      <c r="AY936" s="1" t="str">
        <f>IFERROR(VLOOKUP(San[[#This Row],[Use_SL2]],$AS$5:$AT$8,2,FALSE),"Error")</f>
        <v>Error</v>
      </c>
      <c r="AZ936" s="1" t="str">
        <f>IFERROR(VLOOKUP(San[[#This Row],[Reliability_SL1]],$AS$5:$AT$8,2,FALSE),"Error")</f>
        <v>Error</v>
      </c>
      <c r="BA936" s="1">
        <f>IFERROR(VLOOKUP(San[[#This Row],[EnvPro_SL1]],$AS$5:$AT$8,2,FALSE),"Error")</f>
        <v>2</v>
      </c>
    </row>
    <row r="937" spans="2:53">
      <c r="B937" s="133" t="s">
        <v>1249</v>
      </c>
      <c r="C937" s="171" t="s">
        <v>1649</v>
      </c>
      <c r="D937" s="171" t="s">
        <v>1609</v>
      </c>
      <c r="E937" s="171" t="s">
        <v>1190</v>
      </c>
      <c r="F937" s="172" t="s">
        <v>1620</v>
      </c>
      <c r="G937" s="173" t="s">
        <v>2036</v>
      </c>
      <c r="H937" s="50" t="s">
        <v>1783</v>
      </c>
      <c r="I937" s="50" t="s">
        <v>18</v>
      </c>
      <c r="J937" s="133" t="s">
        <v>1751</v>
      </c>
      <c r="K937" s="50" t="s">
        <v>1752</v>
      </c>
      <c r="L937" s="50" t="s">
        <v>1753</v>
      </c>
      <c r="M937" s="133" t="s">
        <v>1754</v>
      </c>
      <c r="N937" s="133" t="s">
        <v>1601</v>
      </c>
      <c r="O937" s="133" t="s">
        <v>1601</v>
      </c>
      <c r="P937" s="133" t="s">
        <v>1601</v>
      </c>
      <c r="Q937" s="133" t="s">
        <v>1755</v>
      </c>
      <c r="R937" s="142" t="s">
        <v>1601</v>
      </c>
      <c r="S937" s="174" t="s">
        <v>1601</v>
      </c>
      <c r="T937" s="175" t="s">
        <v>1601</v>
      </c>
      <c r="U937" s="133" t="s">
        <v>1756</v>
      </c>
      <c r="V937" s="133" t="s">
        <v>1754</v>
      </c>
      <c r="W937" s="133" t="str">
        <f>IF([Access_Indicator2]="Yes","No service",IF([Access_Indicator3]="Available", "Improved",IF([Access_Indicator4]="No", "Limited",IF(AND([Access_Indicator4]="yes", [Access_Indicator5]&lt;=[Access_Indicator6]),"Basic","Limited"))))</f>
        <v>No service</v>
      </c>
      <c r="X937" s="133" t="str">
        <f>IF([Use_Indicator1]="", "Fill in data", IF([Use_Indicator1]="All", "Improved", IF([Use_Indicator1]="Some", "Basic", IF([Use_Indicator1]="No use", "No Service"))))</f>
        <v>Improved</v>
      </c>
      <c r="Y937" s="134" t="s">
        <v>1601</v>
      </c>
      <c r="Z937" s="134" t="str">
        <f>IF(S937="No data", "No Data", IF([Reliability_Indicator2]="Yes","No Service", IF(S937="Routine", "Improved", IF(S937="Unreliable", "Basic", IF(S937="No O&amp;M", "No service")))))</f>
        <v>No Data</v>
      </c>
      <c r="AA937" s="133" t="str">
        <f>IF([EnvPro_Indicator1]="", "Fill in data", IF([EnvPro_Indicator1]="Significant pollution", "No service", IF(AND([EnvPro_Indicator1]="Not polluting groundwater &amp; not untreated in river", [EnvPro_Indicator2]="No"),"Basic", IF([EnvPro_Indicator2]="Yes", "Improved"))))</f>
        <v>Basic</v>
      </c>
      <c r="AB937" s="134" t="str">
        <f t="shared" si="14"/>
        <v>No Service</v>
      </c>
      <c r="AC937" s="134" t="str">
        <f>IF(OR(San[[#This Row],[Access_SL1]]="No data",San[[#This Row],[Use_SL1]]="No data",San[[#This Row],[Reliability_SL1]]="No data",San[[#This Row],[EnvPro_SL1]]="No data"),"Incomplete", "Complete")</f>
        <v>Incomplete</v>
      </c>
      <c r="AD937" s="176" t="s">
        <v>1601</v>
      </c>
      <c r="AE937" s="176" t="s">
        <v>1601</v>
      </c>
      <c r="AF937" s="136" t="s">
        <v>1601</v>
      </c>
      <c r="AG937" s="136">
        <v>42.315312765355216</v>
      </c>
      <c r="AH937" s="136" t="s">
        <v>1601</v>
      </c>
      <c r="AW937" s="1">
        <f>IFERROR(VLOOKUP(San[[#This Row],[Access_SL1]],$AS$5:$AT$8,2,FALSE),"Error")</f>
        <v>0</v>
      </c>
      <c r="AX937" s="1">
        <f>IFERROR(VLOOKUP(San[[#This Row],[Use_SL1]],$AS$5:$AT$8,2,FALSE),"Error")</f>
        <v>3</v>
      </c>
      <c r="AY937" s="1" t="str">
        <f>IFERROR(VLOOKUP(San[[#This Row],[Use_SL2]],$AS$5:$AT$8,2,FALSE),"Error")</f>
        <v>Error</v>
      </c>
      <c r="AZ937" s="1" t="str">
        <f>IFERROR(VLOOKUP(San[[#This Row],[Reliability_SL1]],$AS$5:$AT$8,2,FALSE),"Error")</f>
        <v>Error</v>
      </c>
      <c r="BA937" s="1">
        <f>IFERROR(VLOOKUP(San[[#This Row],[EnvPro_SL1]],$AS$5:$AT$8,2,FALSE),"Error")</f>
        <v>2</v>
      </c>
    </row>
    <row r="938" spans="2:53">
      <c r="B938" s="133" t="s">
        <v>1250</v>
      </c>
      <c r="C938" s="171" t="s">
        <v>1649</v>
      </c>
      <c r="D938" s="171" t="s">
        <v>1609</v>
      </c>
      <c r="E938" s="171" t="s">
        <v>1190</v>
      </c>
      <c r="F938" s="172" t="s">
        <v>1620</v>
      </c>
      <c r="G938" s="173" t="s">
        <v>2079</v>
      </c>
      <c r="H938" s="50" t="s">
        <v>1783</v>
      </c>
      <c r="I938" s="50" t="s">
        <v>18</v>
      </c>
      <c r="J938" s="133" t="s">
        <v>1773</v>
      </c>
      <c r="K938" s="50" t="s">
        <v>1754</v>
      </c>
      <c r="L938" s="50" t="s">
        <v>1753</v>
      </c>
      <c r="M938" s="133" t="s">
        <v>1754</v>
      </c>
      <c r="N938" s="133" t="s">
        <v>1601</v>
      </c>
      <c r="O938" s="133" t="s">
        <v>1601</v>
      </c>
      <c r="P938" s="133" t="s">
        <v>1601</v>
      </c>
      <c r="Q938" s="133" t="s">
        <v>1755</v>
      </c>
      <c r="R938" s="142" t="s">
        <v>1601</v>
      </c>
      <c r="S938" s="174" t="s">
        <v>1601</v>
      </c>
      <c r="T938" s="175" t="s">
        <v>1601</v>
      </c>
      <c r="U938" s="133" t="s">
        <v>1756</v>
      </c>
      <c r="V938" s="133" t="s">
        <v>1754</v>
      </c>
      <c r="W938" s="133" t="str">
        <f>IF([Access_Indicator2]="Yes","No service",IF([Access_Indicator3]="Available", "Improved",IF([Access_Indicator4]="No", "Limited",IF(AND([Access_Indicator4]="yes", [Access_Indicator5]&lt;=[Access_Indicator6]),"Basic","Limited"))))</f>
        <v>Limited</v>
      </c>
      <c r="X938" s="133" t="str">
        <f>IF([Use_Indicator1]="", "Fill in data", IF([Use_Indicator1]="All", "Improved", IF([Use_Indicator1]="Some", "Basic", IF([Use_Indicator1]="No use", "No Service"))))</f>
        <v>Improved</v>
      </c>
      <c r="Y938" s="134" t="s">
        <v>1601</v>
      </c>
      <c r="Z938" s="134" t="str">
        <f>IF(S938="No data", "No Data", IF([Reliability_Indicator2]="Yes","No Service", IF(S938="Routine", "Improved", IF(S938="Unreliable", "Basic", IF(S938="No O&amp;M", "No service")))))</f>
        <v>No Data</v>
      </c>
      <c r="AA938" s="133" t="str">
        <f>IF([EnvPro_Indicator1]="", "Fill in data", IF([EnvPro_Indicator1]="Significant pollution", "No service", IF(AND([EnvPro_Indicator1]="Not polluting groundwater &amp; not untreated in river", [EnvPro_Indicator2]="No"),"Basic", IF([EnvPro_Indicator2]="Yes", "Improved"))))</f>
        <v>Basic</v>
      </c>
      <c r="AB938" s="134" t="str">
        <f t="shared" si="14"/>
        <v>Limited</v>
      </c>
      <c r="AC938" s="134" t="str">
        <f>IF(OR(San[[#This Row],[Access_SL1]]="No data",San[[#This Row],[Use_SL1]]="No data",San[[#This Row],[Reliability_SL1]]="No data",San[[#This Row],[EnvPro_SL1]]="No data"),"Incomplete", "Complete")</f>
        <v>Incomplete</v>
      </c>
      <c r="AD938" s="176" t="s">
        <v>1601</v>
      </c>
      <c r="AE938" s="176" t="s">
        <v>1601</v>
      </c>
      <c r="AF938" s="136" t="s">
        <v>1601</v>
      </c>
      <c r="AG938" s="136">
        <v>111.61430323615434</v>
      </c>
      <c r="AH938" s="136" t="s">
        <v>1601</v>
      </c>
      <c r="AW938" s="1">
        <f>IFERROR(VLOOKUP(San[[#This Row],[Access_SL1]],$AS$5:$AT$8,2,FALSE),"Error")</f>
        <v>1</v>
      </c>
      <c r="AX938" s="1">
        <f>IFERROR(VLOOKUP(San[[#This Row],[Use_SL1]],$AS$5:$AT$8,2,FALSE),"Error")</f>
        <v>3</v>
      </c>
      <c r="AY938" s="1" t="str">
        <f>IFERROR(VLOOKUP(San[[#This Row],[Use_SL2]],$AS$5:$AT$8,2,FALSE),"Error")</f>
        <v>Error</v>
      </c>
      <c r="AZ938" s="1" t="str">
        <f>IFERROR(VLOOKUP(San[[#This Row],[Reliability_SL1]],$AS$5:$AT$8,2,FALSE),"Error")</f>
        <v>Error</v>
      </c>
      <c r="BA938" s="1">
        <f>IFERROR(VLOOKUP(San[[#This Row],[EnvPro_SL1]],$AS$5:$AT$8,2,FALSE),"Error")</f>
        <v>2</v>
      </c>
    </row>
    <row r="939" spans="2:53">
      <c r="B939" s="133" t="s">
        <v>1251</v>
      </c>
      <c r="C939" s="171" t="s">
        <v>1649</v>
      </c>
      <c r="D939" s="171" t="s">
        <v>1609</v>
      </c>
      <c r="E939" s="171" t="s">
        <v>1190</v>
      </c>
      <c r="F939" s="172" t="s">
        <v>1620</v>
      </c>
      <c r="G939" s="173" t="s">
        <v>2080</v>
      </c>
      <c r="H939" s="50" t="s">
        <v>1783</v>
      </c>
      <c r="I939" s="50" t="s">
        <v>18</v>
      </c>
      <c r="J939" s="133" t="s">
        <v>1818</v>
      </c>
      <c r="K939" s="50" t="s">
        <v>1754</v>
      </c>
      <c r="L939" s="50" t="s">
        <v>1753</v>
      </c>
      <c r="M939" s="133" t="s">
        <v>1754</v>
      </c>
      <c r="N939" s="133" t="s">
        <v>1601</v>
      </c>
      <c r="O939" s="133" t="s">
        <v>1601</v>
      </c>
      <c r="P939" s="133" t="s">
        <v>1601</v>
      </c>
      <c r="Q939" s="133" t="s">
        <v>1755</v>
      </c>
      <c r="R939" s="142" t="s">
        <v>1601</v>
      </c>
      <c r="S939" s="174" t="s">
        <v>1601</v>
      </c>
      <c r="T939" s="175" t="s">
        <v>1754</v>
      </c>
      <c r="U939" s="133" t="s">
        <v>1756</v>
      </c>
      <c r="V939" s="133" t="s">
        <v>1754</v>
      </c>
      <c r="W939" s="133" t="str">
        <f>IF([Access_Indicator2]="Yes","No service",IF([Access_Indicator3]="Available", "Improved",IF([Access_Indicator4]="No", "Limited",IF(AND([Access_Indicator4]="yes", [Access_Indicator5]&lt;=[Access_Indicator6]),"Basic","Limited"))))</f>
        <v>Limited</v>
      </c>
      <c r="X939" s="133" t="str">
        <f>IF([Use_Indicator1]="", "Fill in data", IF([Use_Indicator1]="All", "Improved", IF([Use_Indicator1]="Some", "Basic", IF([Use_Indicator1]="No use", "No Service"))))</f>
        <v>Improved</v>
      </c>
      <c r="Y939" s="134" t="s">
        <v>1601</v>
      </c>
      <c r="Z939" s="134" t="str">
        <f>IF(S939="No data", "No Data", IF([Reliability_Indicator2]="Yes","No Service", IF(S939="Routine", "Improved", IF(S939="Unreliable", "Basic", IF(S939="No O&amp;M", "No service")))))</f>
        <v>No Data</v>
      </c>
      <c r="AA939" s="133" t="str">
        <f>IF([EnvPro_Indicator1]="", "Fill in data", IF([EnvPro_Indicator1]="Significant pollution", "No service", IF(AND([EnvPro_Indicator1]="Not polluting groundwater &amp; not untreated in river", [EnvPro_Indicator2]="No"),"Basic", IF([EnvPro_Indicator2]="Yes", "Improved"))))</f>
        <v>Basic</v>
      </c>
      <c r="AB939" s="134" t="str">
        <f t="shared" si="14"/>
        <v>Limited</v>
      </c>
      <c r="AC939" s="134" t="str">
        <f>IF(OR(San[[#This Row],[Access_SL1]]="No data",San[[#This Row],[Use_SL1]]="No data",San[[#This Row],[Reliability_SL1]]="No data",San[[#This Row],[EnvPro_SL1]]="No data"),"Incomplete", "Complete")</f>
        <v>Incomplete</v>
      </c>
      <c r="AD939" s="176" t="s">
        <v>1601</v>
      </c>
      <c r="AE939" s="176" t="s">
        <v>1601</v>
      </c>
      <c r="AF939" s="136" t="s">
        <v>1601</v>
      </c>
      <c r="AG939" s="136">
        <v>77.271440701953011</v>
      </c>
      <c r="AH939" s="136" t="s">
        <v>1601</v>
      </c>
      <c r="AW939" s="1">
        <f>IFERROR(VLOOKUP(San[[#This Row],[Access_SL1]],$AS$5:$AT$8,2,FALSE),"Error")</f>
        <v>1</v>
      </c>
      <c r="AX939" s="1">
        <f>IFERROR(VLOOKUP(San[[#This Row],[Use_SL1]],$AS$5:$AT$8,2,FALSE),"Error")</f>
        <v>3</v>
      </c>
      <c r="AY939" s="1" t="str">
        <f>IFERROR(VLOOKUP(San[[#This Row],[Use_SL2]],$AS$5:$AT$8,2,FALSE),"Error")</f>
        <v>Error</v>
      </c>
      <c r="AZ939" s="1" t="str">
        <f>IFERROR(VLOOKUP(San[[#This Row],[Reliability_SL1]],$AS$5:$AT$8,2,FALSE),"Error")</f>
        <v>Error</v>
      </c>
      <c r="BA939" s="1">
        <f>IFERROR(VLOOKUP(San[[#This Row],[EnvPro_SL1]],$AS$5:$AT$8,2,FALSE),"Error")</f>
        <v>2</v>
      </c>
    </row>
    <row r="940" spans="2:53">
      <c r="B940" s="133" t="s">
        <v>1252</v>
      </c>
      <c r="C940" s="171" t="s">
        <v>1649</v>
      </c>
      <c r="D940" s="171" t="s">
        <v>1609</v>
      </c>
      <c r="E940" s="171" t="s">
        <v>1190</v>
      </c>
      <c r="F940" s="172" t="s">
        <v>1620</v>
      </c>
      <c r="G940" s="173" t="s">
        <v>1998</v>
      </c>
      <c r="H940" s="50" t="s">
        <v>1783</v>
      </c>
      <c r="I940" s="50" t="s">
        <v>18</v>
      </c>
      <c r="J940" s="133" t="s">
        <v>1779</v>
      </c>
      <c r="K940" s="50" t="s">
        <v>1754</v>
      </c>
      <c r="L940" s="50" t="s">
        <v>1753</v>
      </c>
      <c r="M940" s="133" t="s">
        <v>1754</v>
      </c>
      <c r="N940" s="133" t="s">
        <v>1601</v>
      </c>
      <c r="O940" s="133" t="s">
        <v>1601</v>
      </c>
      <c r="P940" s="133" t="s">
        <v>1601</v>
      </c>
      <c r="Q940" s="133" t="s">
        <v>1755</v>
      </c>
      <c r="R940" s="142" t="s">
        <v>1601</v>
      </c>
      <c r="S940" s="174" t="s">
        <v>1601</v>
      </c>
      <c r="T940" s="175" t="s">
        <v>1754</v>
      </c>
      <c r="U940" s="133" t="s">
        <v>1756</v>
      </c>
      <c r="V940" s="133" t="s">
        <v>1754</v>
      </c>
      <c r="W940" s="133" t="str">
        <f>IF([Access_Indicator2]="Yes","No service",IF([Access_Indicator3]="Available", "Improved",IF([Access_Indicator4]="No", "Limited",IF(AND([Access_Indicator4]="yes", [Access_Indicator5]&lt;=[Access_Indicator6]),"Basic","Limited"))))</f>
        <v>Limited</v>
      </c>
      <c r="X940" s="133" t="str">
        <f>IF([Use_Indicator1]="", "Fill in data", IF([Use_Indicator1]="All", "Improved", IF([Use_Indicator1]="Some", "Basic", IF([Use_Indicator1]="No use", "No Service"))))</f>
        <v>Improved</v>
      </c>
      <c r="Y940" s="134" t="s">
        <v>1601</v>
      </c>
      <c r="Z940" s="134" t="str">
        <f>IF(S940="No data", "No Data", IF([Reliability_Indicator2]="Yes","No Service", IF(S940="Routine", "Improved", IF(S940="Unreliable", "Basic", IF(S940="No O&amp;M", "No service")))))</f>
        <v>No Data</v>
      </c>
      <c r="AA940" s="133" t="str">
        <f>IF([EnvPro_Indicator1]="", "Fill in data", IF([EnvPro_Indicator1]="Significant pollution", "No service", IF(AND([EnvPro_Indicator1]="Not polluting groundwater &amp; not untreated in river", [EnvPro_Indicator2]="No"),"Basic", IF([EnvPro_Indicator2]="Yes", "Improved"))))</f>
        <v>Basic</v>
      </c>
      <c r="AB940" s="134" t="str">
        <f t="shared" si="14"/>
        <v>Limited</v>
      </c>
      <c r="AC940" s="134" t="str">
        <f>IF(OR(San[[#This Row],[Access_SL1]]="No data",San[[#This Row],[Use_SL1]]="No data",San[[#This Row],[Reliability_SL1]]="No data",San[[#This Row],[EnvPro_SL1]]="No data"),"Incomplete", "Complete")</f>
        <v>Incomplete</v>
      </c>
      <c r="AD940" s="176" t="s">
        <v>1601</v>
      </c>
      <c r="AE940" s="176" t="s">
        <v>1601</v>
      </c>
      <c r="AF940" s="136" t="s">
        <v>1601</v>
      </c>
      <c r="AG940" s="136">
        <v>55.193886215680728</v>
      </c>
      <c r="AH940" s="136" t="s">
        <v>1601</v>
      </c>
      <c r="AW940" s="1">
        <f>IFERROR(VLOOKUP(San[[#This Row],[Access_SL1]],$AS$5:$AT$8,2,FALSE),"Error")</f>
        <v>1</v>
      </c>
      <c r="AX940" s="1">
        <f>IFERROR(VLOOKUP(San[[#This Row],[Use_SL1]],$AS$5:$AT$8,2,FALSE),"Error")</f>
        <v>3</v>
      </c>
      <c r="AY940" s="1" t="str">
        <f>IFERROR(VLOOKUP(San[[#This Row],[Use_SL2]],$AS$5:$AT$8,2,FALSE),"Error")</f>
        <v>Error</v>
      </c>
      <c r="AZ940" s="1" t="str">
        <f>IFERROR(VLOOKUP(San[[#This Row],[Reliability_SL1]],$AS$5:$AT$8,2,FALSE),"Error")</f>
        <v>Error</v>
      </c>
      <c r="BA940" s="1">
        <f>IFERROR(VLOOKUP(San[[#This Row],[EnvPro_SL1]],$AS$5:$AT$8,2,FALSE),"Error")</f>
        <v>2</v>
      </c>
    </row>
    <row r="941" spans="2:53">
      <c r="B941" s="133" t="s">
        <v>1253</v>
      </c>
      <c r="C941" s="171" t="s">
        <v>1649</v>
      </c>
      <c r="D941" s="171" t="s">
        <v>1609</v>
      </c>
      <c r="E941" s="171" t="s">
        <v>1190</v>
      </c>
      <c r="F941" s="172" t="s">
        <v>1620</v>
      </c>
      <c r="G941" s="173" t="s">
        <v>1983</v>
      </c>
      <c r="H941" s="50" t="s">
        <v>1783</v>
      </c>
      <c r="I941" s="50" t="s">
        <v>18</v>
      </c>
      <c r="J941" s="133" t="s">
        <v>2014</v>
      </c>
      <c r="K941" s="50" t="s">
        <v>2015</v>
      </c>
      <c r="L941" s="50" t="s">
        <v>2016</v>
      </c>
      <c r="M941" s="133" t="s">
        <v>1752</v>
      </c>
      <c r="N941" s="133" t="s">
        <v>1601</v>
      </c>
      <c r="O941" s="133" t="s">
        <v>1601</v>
      </c>
      <c r="P941" s="133" t="s">
        <v>1601</v>
      </c>
      <c r="Q941" s="133" t="s">
        <v>1755</v>
      </c>
      <c r="R941" s="142" t="s">
        <v>1601</v>
      </c>
      <c r="S941" s="174" t="s">
        <v>1777</v>
      </c>
      <c r="T941" s="175" t="s">
        <v>1754</v>
      </c>
      <c r="U941" s="133" t="s">
        <v>1756</v>
      </c>
      <c r="V941" s="133" t="s">
        <v>1754</v>
      </c>
      <c r="W941" s="133" t="str">
        <f>IF([Access_Indicator2]="Yes","No service",IF([Access_Indicator3]="Available", "Improved",IF([Access_Indicator4]="No", "Limited",IF(AND([Access_Indicator4]="yes", [Access_Indicator5]&lt;=[Access_Indicator6]),"Basic","Limited"))))</f>
        <v>Basic</v>
      </c>
      <c r="X941" s="133" t="str">
        <f>IF([Use_Indicator1]="", "Fill in data", IF([Use_Indicator1]="All", "Improved", IF([Use_Indicator1]="Some", "Basic", IF([Use_Indicator1]="No use", "No Service"))))</f>
        <v>Improved</v>
      </c>
      <c r="Y941" s="134" t="s">
        <v>1601</v>
      </c>
      <c r="Z941" s="134" t="str">
        <f>IF(S941="No data", "No Data", IF([Reliability_Indicator2]="Yes","No Service", IF(S941="Routine", "Improved", IF(S941="Unreliable", "Basic", IF(S941="No O&amp;M", "No service")))))</f>
        <v>No service</v>
      </c>
      <c r="AA941" s="133" t="str">
        <f>IF([EnvPro_Indicator1]="", "Fill in data", IF([EnvPro_Indicator1]="Significant pollution", "No service", IF(AND([EnvPro_Indicator1]="Not polluting groundwater &amp; not untreated in river", [EnvPro_Indicator2]="No"),"Basic", IF([EnvPro_Indicator2]="Yes", "Improved"))))</f>
        <v>Basic</v>
      </c>
      <c r="AB941" s="134" t="str">
        <f t="shared" si="14"/>
        <v>No Service</v>
      </c>
      <c r="AC941" s="134" t="str">
        <f>IF(OR(San[[#This Row],[Access_SL1]]="No data",San[[#This Row],[Use_SL1]]="No data",San[[#This Row],[Reliability_SL1]]="No data",San[[#This Row],[EnvPro_SL1]]="No data"),"Incomplete", "Complete")</f>
        <v>Complete</v>
      </c>
      <c r="AD941" s="176" t="s">
        <v>1601</v>
      </c>
      <c r="AE941" s="176" t="s">
        <v>1601</v>
      </c>
      <c r="AF941" s="136" t="s">
        <v>1601</v>
      </c>
      <c r="AG941" s="136">
        <v>88.310217945089164</v>
      </c>
      <c r="AH941" s="136" t="s">
        <v>1601</v>
      </c>
      <c r="AW941" s="1">
        <f>IFERROR(VLOOKUP(San[[#This Row],[Access_SL1]],$AS$5:$AT$8,2,FALSE),"Error")</f>
        <v>2</v>
      </c>
      <c r="AX941" s="1">
        <f>IFERROR(VLOOKUP(San[[#This Row],[Use_SL1]],$AS$5:$AT$8,2,FALSE),"Error")</f>
        <v>3</v>
      </c>
      <c r="AY941" s="1" t="str">
        <f>IFERROR(VLOOKUP(San[[#This Row],[Use_SL2]],$AS$5:$AT$8,2,FALSE),"Error")</f>
        <v>Error</v>
      </c>
      <c r="AZ941" s="1">
        <f>IFERROR(VLOOKUP(San[[#This Row],[Reliability_SL1]],$AS$5:$AT$8,2,FALSE),"Error")</f>
        <v>0</v>
      </c>
      <c r="BA941" s="1">
        <f>IFERROR(VLOOKUP(San[[#This Row],[EnvPro_SL1]],$AS$5:$AT$8,2,FALSE),"Error")</f>
        <v>2</v>
      </c>
    </row>
    <row r="942" spans="2:53">
      <c r="B942" s="133" t="s">
        <v>1254</v>
      </c>
      <c r="C942" s="171" t="s">
        <v>1649</v>
      </c>
      <c r="D942" s="171" t="s">
        <v>1609</v>
      </c>
      <c r="E942" s="171" t="s">
        <v>1190</v>
      </c>
      <c r="F942" s="172" t="s">
        <v>1620</v>
      </c>
      <c r="G942" s="173" t="s">
        <v>1992</v>
      </c>
      <c r="H942" s="50" t="s">
        <v>1786</v>
      </c>
      <c r="I942" s="50" t="s">
        <v>18</v>
      </c>
      <c r="J942" s="133" t="s">
        <v>2063</v>
      </c>
      <c r="K942" s="50" t="s">
        <v>1754</v>
      </c>
      <c r="L942" s="50" t="s">
        <v>1776</v>
      </c>
      <c r="M942" s="133" t="s">
        <v>1752</v>
      </c>
      <c r="N942" s="133" t="s">
        <v>1601</v>
      </c>
      <c r="O942" s="133" t="s">
        <v>1601</v>
      </c>
      <c r="P942" s="133" t="s">
        <v>1601</v>
      </c>
      <c r="Q942" s="133" t="s">
        <v>1755</v>
      </c>
      <c r="R942" s="142" t="s">
        <v>1601</v>
      </c>
      <c r="S942" s="174" t="s">
        <v>1777</v>
      </c>
      <c r="T942" s="175" t="s">
        <v>1754</v>
      </c>
      <c r="U942" s="133" t="s">
        <v>1756</v>
      </c>
      <c r="V942" s="133" t="s">
        <v>1754</v>
      </c>
      <c r="W942" s="133" t="str">
        <f>IF([Access_Indicator2]="Yes","No service",IF([Access_Indicator3]="Available", "Improved",IF([Access_Indicator4]="No", "Limited",IF(AND([Access_Indicator4]="yes", [Access_Indicator5]&lt;=[Access_Indicator6]),"Basic","Limited"))))</f>
        <v>Improved</v>
      </c>
      <c r="X942" s="133" t="str">
        <f>IF([Use_Indicator1]="", "Fill in data", IF([Use_Indicator1]="All", "Improved", IF([Use_Indicator1]="Some", "Basic", IF([Use_Indicator1]="No use", "No Service"))))</f>
        <v>Improved</v>
      </c>
      <c r="Y942" s="134" t="s">
        <v>1601</v>
      </c>
      <c r="Z942" s="134" t="str">
        <f>IF(S942="No data", "No Data", IF([Reliability_Indicator2]="Yes","No Service", IF(S942="Routine", "Improved", IF(S942="Unreliable", "Basic", IF(S942="No O&amp;M", "No service")))))</f>
        <v>No service</v>
      </c>
      <c r="AA942" s="133" t="str">
        <f>IF([EnvPro_Indicator1]="", "Fill in data", IF([EnvPro_Indicator1]="Significant pollution", "No service", IF(AND([EnvPro_Indicator1]="Not polluting groundwater &amp; not untreated in river", [EnvPro_Indicator2]="No"),"Basic", IF([EnvPro_Indicator2]="Yes", "Improved"))))</f>
        <v>Basic</v>
      </c>
      <c r="AB942" s="134" t="str">
        <f t="shared" si="14"/>
        <v>No Service</v>
      </c>
      <c r="AC942" s="134" t="str">
        <f>IF(OR(San[[#This Row],[Access_SL1]]="No data",San[[#This Row],[Use_SL1]]="No data",San[[#This Row],[Reliability_SL1]]="No data",San[[#This Row],[EnvPro_SL1]]="No data"),"Incomplete", "Complete")</f>
        <v>Complete</v>
      </c>
      <c r="AD942" s="176" t="s">
        <v>1601</v>
      </c>
      <c r="AE942" s="176" t="s">
        <v>1601</v>
      </c>
      <c r="AF942" s="136" t="s">
        <v>1601</v>
      </c>
      <c r="AG942" s="136">
        <v>44.155108972544575</v>
      </c>
      <c r="AH942" s="136" t="s">
        <v>1601</v>
      </c>
      <c r="AW942" s="1">
        <f>IFERROR(VLOOKUP(San[[#This Row],[Access_SL1]],$AS$5:$AT$8,2,FALSE),"Error")</f>
        <v>3</v>
      </c>
      <c r="AX942" s="1">
        <f>IFERROR(VLOOKUP(San[[#This Row],[Use_SL1]],$AS$5:$AT$8,2,FALSE),"Error")</f>
        <v>3</v>
      </c>
      <c r="AY942" s="1" t="str">
        <f>IFERROR(VLOOKUP(San[[#This Row],[Use_SL2]],$AS$5:$AT$8,2,FALSE),"Error")</f>
        <v>Error</v>
      </c>
      <c r="AZ942" s="1">
        <f>IFERROR(VLOOKUP(San[[#This Row],[Reliability_SL1]],$AS$5:$AT$8,2,FALSE),"Error")</f>
        <v>0</v>
      </c>
      <c r="BA942" s="1">
        <f>IFERROR(VLOOKUP(San[[#This Row],[EnvPro_SL1]],$AS$5:$AT$8,2,FALSE),"Error")</f>
        <v>2</v>
      </c>
    </row>
    <row r="943" spans="2:53">
      <c r="B943" s="133" t="s">
        <v>1255</v>
      </c>
      <c r="C943" s="171" t="s">
        <v>1649</v>
      </c>
      <c r="D943" s="171" t="s">
        <v>1609</v>
      </c>
      <c r="E943" s="171" t="s">
        <v>1190</v>
      </c>
      <c r="F943" s="172" t="s">
        <v>1620</v>
      </c>
      <c r="G943" s="173" t="s">
        <v>2081</v>
      </c>
      <c r="H943" s="50" t="s">
        <v>1786</v>
      </c>
      <c r="I943" s="50" t="s">
        <v>18</v>
      </c>
      <c r="J943" s="133" t="s">
        <v>1773</v>
      </c>
      <c r="K943" s="50" t="s">
        <v>1754</v>
      </c>
      <c r="L943" s="50" t="s">
        <v>1753</v>
      </c>
      <c r="M943" s="133" t="s">
        <v>1754</v>
      </c>
      <c r="N943" s="133" t="s">
        <v>1601</v>
      </c>
      <c r="O943" s="133" t="s">
        <v>1601</v>
      </c>
      <c r="P943" s="133" t="s">
        <v>1601</v>
      </c>
      <c r="Q943" s="133" t="s">
        <v>1755</v>
      </c>
      <c r="R943" s="142" t="s">
        <v>1601</v>
      </c>
      <c r="S943" s="174" t="s">
        <v>1601</v>
      </c>
      <c r="T943" s="175" t="s">
        <v>1601</v>
      </c>
      <c r="U943" s="133" t="s">
        <v>1756</v>
      </c>
      <c r="V943" s="133" t="s">
        <v>1754</v>
      </c>
      <c r="W943" s="133" t="str">
        <f>IF([Access_Indicator2]="Yes","No service",IF([Access_Indicator3]="Available", "Improved",IF([Access_Indicator4]="No", "Limited",IF(AND([Access_Indicator4]="yes", [Access_Indicator5]&lt;=[Access_Indicator6]),"Basic","Limited"))))</f>
        <v>Limited</v>
      </c>
      <c r="X943" s="133" t="str">
        <f>IF([Use_Indicator1]="", "Fill in data", IF([Use_Indicator1]="All", "Improved", IF([Use_Indicator1]="Some", "Basic", IF([Use_Indicator1]="No use", "No Service"))))</f>
        <v>Improved</v>
      </c>
      <c r="Y943" s="134" t="s">
        <v>1601</v>
      </c>
      <c r="Z943" s="134" t="str">
        <f>IF(S943="No data", "No Data", IF([Reliability_Indicator2]="Yes","No Service", IF(S943="Routine", "Improved", IF(S943="Unreliable", "Basic", IF(S943="No O&amp;M", "No service")))))</f>
        <v>No Data</v>
      </c>
      <c r="AA943" s="133" t="str">
        <f>IF([EnvPro_Indicator1]="", "Fill in data", IF([EnvPro_Indicator1]="Significant pollution", "No service", IF(AND([EnvPro_Indicator1]="Not polluting groundwater &amp; not untreated in river", [EnvPro_Indicator2]="No"),"Basic", IF([EnvPro_Indicator2]="Yes", "Improved"))))</f>
        <v>Basic</v>
      </c>
      <c r="AB943" s="134" t="str">
        <f t="shared" si="14"/>
        <v>Limited</v>
      </c>
      <c r="AC943" s="134" t="str">
        <f>IF(OR(San[[#This Row],[Access_SL1]]="No data",San[[#This Row],[Use_SL1]]="No data",San[[#This Row],[Reliability_SL1]]="No data",San[[#This Row],[EnvPro_SL1]]="No data"),"Incomplete", "Complete")</f>
        <v>Incomplete</v>
      </c>
      <c r="AD943" s="176" t="s">
        <v>1601</v>
      </c>
      <c r="AE943" s="176" t="s">
        <v>1601</v>
      </c>
      <c r="AF943" s="136" t="s">
        <v>1601</v>
      </c>
      <c r="AG943" s="136">
        <v>29.89668836682706</v>
      </c>
      <c r="AH943" s="136" t="s">
        <v>1601</v>
      </c>
      <c r="AW943" s="1">
        <f>IFERROR(VLOOKUP(San[[#This Row],[Access_SL1]],$AS$5:$AT$8,2,FALSE),"Error")</f>
        <v>1</v>
      </c>
      <c r="AX943" s="1">
        <f>IFERROR(VLOOKUP(San[[#This Row],[Use_SL1]],$AS$5:$AT$8,2,FALSE),"Error")</f>
        <v>3</v>
      </c>
      <c r="AY943" s="1" t="str">
        <f>IFERROR(VLOOKUP(San[[#This Row],[Use_SL2]],$AS$5:$AT$8,2,FALSE),"Error")</f>
        <v>Error</v>
      </c>
      <c r="AZ943" s="1" t="str">
        <f>IFERROR(VLOOKUP(San[[#This Row],[Reliability_SL1]],$AS$5:$AT$8,2,FALSE),"Error")</f>
        <v>Error</v>
      </c>
      <c r="BA943" s="1">
        <f>IFERROR(VLOOKUP(San[[#This Row],[EnvPro_SL1]],$AS$5:$AT$8,2,FALSE),"Error")</f>
        <v>2</v>
      </c>
    </row>
    <row r="944" spans="2:53">
      <c r="B944" s="133" t="s">
        <v>1256</v>
      </c>
      <c r="C944" s="171" t="s">
        <v>1649</v>
      </c>
      <c r="D944" s="171" t="s">
        <v>1609</v>
      </c>
      <c r="E944" s="171" t="s">
        <v>1190</v>
      </c>
      <c r="F944" s="172" t="s">
        <v>1620</v>
      </c>
      <c r="G944" s="173" t="s">
        <v>2082</v>
      </c>
      <c r="H944" s="50" t="s">
        <v>1783</v>
      </c>
      <c r="I944" s="50" t="s">
        <v>18</v>
      </c>
      <c r="J944" s="133" t="s">
        <v>1779</v>
      </c>
      <c r="K944" s="50" t="s">
        <v>1754</v>
      </c>
      <c r="L944" s="50" t="s">
        <v>1753</v>
      </c>
      <c r="M944" s="133" t="s">
        <v>1754</v>
      </c>
      <c r="N944" s="133" t="s">
        <v>1601</v>
      </c>
      <c r="O944" s="133" t="s">
        <v>1601</v>
      </c>
      <c r="P944" s="133" t="s">
        <v>1601</v>
      </c>
      <c r="Q944" s="133" t="s">
        <v>1755</v>
      </c>
      <c r="R944" s="142" t="s">
        <v>1601</v>
      </c>
      <c r="S944" s="174" t="s">
        <v>1601</v>
      </c>
      <c r="T944" s="175" t="s">
        <v>1754</v>
      </c>
      <c r="U944" s="133" t="s">
        <v>1756</v>
      </c>
      <c r="V944" s="133" t="s">
        <v>1754</v>
      </c>
      <c r="W944" s="133" t="str">
        <f>IF([Access_Indicator2]="Yes","No service",IF([Access_Indicator3]="Available", "Improved",IF([Access_Indicator4]="No", "Limited",IF(AND([Access_Indicator4]="yes", [Access_Indicator5]&lt;=[Access_Indicator6]),"Basic","Limited"))))</f>
        <v>Limited</v>
      </c>
      <c r="X944" s="133" t="str">
        <f>IF([Use_Indicator1]="", "Fill in data", IF([Use_Indicator1]="All", "Improved", IF([Use_Indicator1]="Some", "Basic", IF([Use_Indicator1]="No use", "No Service"))))</f>
        <v>Improved</v>
      </c>
      <c r="Y944" s="134" t="s">
        <v>1601</v>
      </c>
      <c r="Z944" s="134" t="str">
        <f>IF(S944="No data", "No Data", IF([Reliability_Indicator2]="Yes","No Service", IF(S944="Routine", "Improved", IF(S944="Unreliable", "Basic", IF(S944="No O&amp;M", "No service")))))</f>
        <v>No Data</v>
      </c>
      <c r="AA944" s="133" t="str">
        <f>IF([EnvPro_Indicator1]="", "Fill in data", IF([EnvPro_Indicator1]="Significant pollution", "No service", IF(AND([EnvPro_Indicator1]="Not polluting groundwater &amp; not untreated in river", [EnvPro_Indicator2]="No"),"Basic", IF([EnvPro_Indicator2]="Yes", "Improved"))))</f>
        <v>Basic</v>
      </c>
      <c r="AB944" s="134" t="str">
        <f t="shared" si="14"/>
        <v>Limited</v>
      </c>
      <c r="AC944" s="134" t="str">
        <f>IF(OR(San[[#This Row],[Access_SL1]]="No data",San[[#This Row],[Use_SL1]]="No data",San[[#This Row],[Reliability_SL1]]="No data",San[[#This Row],[EnvPro_SL1]]="No data"),"Incomplete", "Complete")</f>
        <v>Incomplete</v>
      </c>
      <c r="AD944" s="176" t="s">
        <v>1601</v>
      </c>
      <c r="AE944" s="176" t="s">
        <v>1601</v>
      </c>
      <c r="AF944" s="136" t="s">
        <v>1601</v>
      </c>
      <c r="AG944" s="136">
        <v>110.38777243136146</v>
      </c>
      <c r="AH944" s="136" t="s">
        <v>1601</v>
      </c>
      <c r="AW944" s="1">
        <f>IFERROR(VLOOKUP(San[[#This Row],[Access_SL1]],$AS$5:$AT$8,2,FALSE),"Error")</f>
        <v>1</v>
      </c>
      <c r="AX944" s="1">
        <f>IFERROR(VLOOKUP(San[[#This Row],[Use_SL1]],$AS$5:$AT$8,2,FALSE),"Error")</f>
        <v>3</v>
      </c>
      <c r="AY944" s="1" t="str">
        <f>IFERROR(VLOOKUP(San[[#This Row],[Use_SL2]],$AS$5:$AT$8,2,FALSE),"Error")</f>
        <v>Error</v>
      </c>
      <c r="AZ944" s="1" t="str">
        <f>IFERROR(VLOOKUP(San[[#This Row],[Reliability_SL1]],$AS$5:$AT$8,2,FALSE),"Error")</f>
        <v>Error</v>
      </c>
      <c r="BA944" s="1">
        <f>IFERROR(VLOOKUP(San[[#This Row],[EnvPro_SL1]],$AS$5:$AT$8,2,FALSE),"Error")</f>
        <v>2</v>
      </c>
    </row>
    <row r="945" spans="2:53">
      <c r="B945" s="133" t="s">
        <v>1257</v>
      </c>
      <c r="C945" s="171" t="s">
        <v>1649</v>
      </c>
      <c r="D945" s="171" t="s">
        <v>1609</v>
      </c>
      <c r="E945" s="171" t="s">
        <v>1190</v>
      </c>
      <c r="F945" s="172" t="s">
        <v>1620</v>
      </c>
      <c r="G945" s="173" t="s">
        <v>2005</v>
      </c>
      <c r="H945" s="50" t="s">
        <v>1783</v>
      </c>
      <c r="I945" s="50" t="s">
        <v>18</v>
      </c>
      <c r="J945" s="133" t="s">
        <v>1779</v>
      </c>
      <c r="K945" s="50" t="s">
        <v>1754</v>
      </c>
      <c r="L945" s="50" t="s">
        <v>1753</v>
      </c>
      <c r="M945" s="133" t="s">
        <v>1754</v>
      </c>
      <c r="N945" s="133" t="s">
        <v>1601</v>
      </c>
      <c r="O945" s="133" t="s">
        <v>1601</v>
      </c>
      <c r="P945" s="133" t="s">
        <v>1601</v>
      </c>
      <c r="Q945" s="133" t="s">
        <v>1755</v>
      </c>
      <c r="R945" s="142" t="s">
        <v>1601</v>
      </c>
      <c r="S945" s="174" t="s">
        <v>1601</v>
      </c>
      <c r="T945" s="175" t="s">
        <v>1754</v>
      </c>
      <c r="U945" s="133" t="s">
        <v>1756</v>
      </c>
      <c r="V945" s="133" t="s">
        <v>1754</v>
      </c>
      <c r="W945" s="133" t="str">
        <f>IF([Access_Indicator2]="Yes","No service",IF([Access_Indicator3]="Available", "Improved",IF([Access_Indicator4]="No", "Limited",IF(AND([Access_Indicator4]="yes", [Access_Indicator5]&lt;=[Access_Indicator6]),"Basic","Limited"))))</f>
        <v>Limited</v>
      </c>
      <c r="X945" s="133" t="str">
        <f>IF([Use_Indicator1]="", "Fill in data", IF([Use_Indicator1]="All", "Improved", IF([Use_Indicator1]="Some", "Basic", IF([Use_Indicator1]="No use", "No Service"))))</f>
        <v>Improved</v>
      </c>
      <c r="Y945" s="134" t="s">
        <v>1601</v>
      </c>
      <c r="Z945" s="134" t="str">
        <f>IF(S945="No data", "No Data", IF([Reliability_Indicator2]="Yes","No Service", IF(S945="Routine", "Improved", IF(S945="Unreliable", "Basic", IF(S945="No O&amp;M", "No service")))))</f>
        <v>No Data</v>
      </c>
      <c r="AA945" s="133" t="str">
        <f>IF([EnvPro_Indicator1]="", "Fill in data", IF([EnvPro_Indicator1]="Significant pollution", "No service", IF(AND([EnvPro_Indicator1]="Not polluting groundwater &amp; not untreated in river", [EnvPro_Indicator2]="No"),"Basic", IF([EnvPro_Indicator2]="Yes", "Improved"))))</f>
        <v>Basic</v>
      </c>
      <c r="AB945" s="134" t="str">
        <f t="shared" si="14"/>
        <v>Limited</v>
      </c>
      <c r="AC945" s="134" t="str">
        <f>IF(OR(San[[#This Row],[Access_SL1]]="No data",San[[#This Row],[Use_SL1]]="No data",San[[#This Row],[Reliability_SL1]]="No data",San[[#This Row],[EnvPro_SL1]]="No data"),"Incomplete", "Complete")</f>
        <v>Incomplete</v>
      </c>
      <c r="AD945" s="176" t="s">
        <v>1601</v>
      </c>
      <c r="AE945" s="176" t="s">
        <v>1601</v>
      </c>
      <c r="AF945" s="136" t="s">
        <v>1601</v>
      </c>
      <c r="AG945" s="136">
        <v>167.42145485423151</v>
      </c>
      <c r="AH945" s="136" t="s">
        <v>1601</v>
      </c>
      <c r="AW945" s="1">
        <f>IFERROR(VLOOKUP(San[[#This Row],[Access_SL1]],$AS$5:$AT$8,2,FALSE),"Error")</f>
        <v>1</v>
      </c>
      <c r="AX945" s="1">
        <f>IFERROR(VLOOKUP(San[[#This Row],[Use_SL1]],$AS$5:$AT$8,2,FALSE),"Error")</f>
        <v>3</v>
      </c>
      <c r="AY945" s="1" t="str">
        <f>IFERROR(VLOOKUP(San[[#This Row],[Use_SL2]],$AS$5:$AT$8,2,FALSE),"Error")</f>
        <v>Error</v>
      </c>
      <c r="AZ945" s="1" t="str">
        <f>IFERROR(VLOOKUP(San[[#This Row],[Reliability_SL1]],$AS$5:$AT$8,2,FALSE),"Error")</f>
        <v>Error</v>
      </c>
      <c r="BA945" s="1">
        <f>IFERROR(VLOOKUP(San[[#This Row],[EnvPro_SL1]],$AS$5:$AT$8,2,FALSE),"Error")</f>
        <v>2</v>
      </c>
    </row>
    <row r="946" spans="2:53">
      <c r="B946" s="133" t="s">
        <v>1258</v>
      </c>
      <c r="C946" s="171" t="s">
        <v>1649</v>
      </c>
      <c r="D946" s="171" t="s">
        <v>1609</v>
      </c>
      <c r="E946" s="171" t="s">
        <v>1190</v>
      </c>
      <c r="F946" s="172" t="s">
        <v>1620</v>
      </c>
      <c r="G946" s="173" t="s">
        <v>2019</v>
      </c>
      <c r="H946" s="50" t="s">
        <v>1783</v>
      </c>
      <c r="I946" s="50" t="s">
        <v>18</v>
      </c>
      <c r="J946" s="133" t="s">
        <v>1779</v>
      </c>
      <c r="K946" s="50" t="s">
        <v>1754</v>
      </c>
      <c r="L946" s="50" t="s">
        <v>1753</v>
      </c>
      <c r="M946" s="133" t="s">
        <v>1754</v>
      </c>
      <c r="N946" s="133" t="s">
        <v>1601</v>
      </c>
      <c r="O946" s="133" t="s">
        <v>1601</v>
      </c>
      <c r="P946" s="133" t="s">
        <v>1601</v>
      </c>
      <c r="Q946" s="133" t="s">
        <v>1755</v>
      </c>
      <c r="R946" s="142" t="s">
        <v>1601</v>
      </c>
      <c r="S946" s="174" t="s">
        <v>1601</v>
      </c>
      <c r="T946" s="175" t="s">
        <v>1754</v>
      </c>
      <c r="U946" s="133" t="s">
        <v>1756</v>
      </c>
      <c r="V946" s="133" t="s">
        <v>1754</v>
      </c>
      <c r="W946" s="133" t="str">
        <f>IF([Access_Indicator2]="Yes","No service",IF([Access_Indicator3]="Available", "Improved",IF([Access_Indicator4]="No", "Limited",IF(AND([Access_Indicator4]="yes", [Access_Indicator5]&lt;=[Access_Indicator6]),"Basic","Limited"))))</f>
        <v>Limited</v>
      </c>
      <c r="X946" s="133" t="str">
        <f>IF([Use_Indicator1]="", "Fill in data", IF([Use_Indicator1]="All", "Improved", IF([Use_Indicator1]="Some", "Basic", IF([Use_Indicator1]="No use", "No Service"))))</f>
        <v>Improved</v>
      </c>
      <c r="Y946" s="134" t="s">
        <v>1601</v>
      </c>
      <c r="Z946" s="134" t="str">
        <f>IF(S946="No data", "No Data", IF([Reliability_Indicator2]="Yes","No Service", IF(S946="Routine", "Improved", IF(S946="Unreliable", "Basic", IF(S946="No O&amp;M", "No service")))))</f>
        <v>No Data</v>
      </c>
      <c r="AA946" s="133" t="str">
        <f>IF([EnvPro_Indicator1]="", "Fill in data", IF([EnvPro_Indicator1]="Significant pollution", "No service", IF(AND([EnvPro_Indicator1]="Not polluting groundwater &amp; not untreated in river", [EnvPro_Indicator2]="No"),"Basic", IF([EnvPro_Indicator2]="Yes", "Improved"))))</f>
        <v>Basic</v>
      </c>
      <c r="AB946" s="134" t="str">
        <f t="shared" si="14"/>
        <v>Limited</v>
      </c>
      <c r="AC946" s="134" t="str">
        <f>IF(OR(San[[#This Row],[Access_SL1]]="No data",San[[#This Row],[Use_SL1]]="No data",San[[#This Row],[Reliability_SL1]]="No data",San[[#This Row],[EnvPro_SL1]]="No data"),"Incomplete", "Complete")</f>
        <v>Incomplete</v>
      </c>
      <c r="AD946" s="176" t="s">
        <v>1601</v>
      </c>
      <c r="AE946" s="176" t="s">
        <v>1601</v>
      </c>
      <c r="AF946" s="136" t="s">
        <v>1601</v>
      </c>
      <c r="AG946" s="136">
        <v>99.348995188225302</v>
      </c>
      <c r="AH946" s="136" t="s">
        <v>1601</v>
      </c>
      <c r="AW946" s="1">
        <f>IFERROR(VLOOKUP(San[[#This Row],[Access_SL1]],$AS$5:$AT$8,2,FALSE),"Error")</f>
        <v>1</v>
      </c>
      <c r="AX946" s="1">
        <f>IFERROR(VLOOKUP(San[[#This Row],[Use_SL1]],$AS$5:$AT$8,2,FALSE),"Error")</f>
        <v>3</v>
      </c>
      <c r="AY946" s="1" t="str">
        <f>IFERROR(VLOOKUP(San[[#This Row],[Use_SL2]],$AS$5:$AT$8,2,FALSE),"Error")</f>
        <v>Error</v>
      </c>
      <c r="AZ946" s="1" t="str">
        <f>IFERROR(VLOOKUP(San[[#This Row],[Reliability_SL1]],$AS$5:$AT$8,2,FALSE),"Error")</f>
        <v>Error</v>
      </c>
      <c r="BA946" s="1">
        <f>IFERROR(VLOOKUP(San[[#This Row],[EnvPro_SL1]],$AS$5:$AT$8,2,FALSE),"Error")</f>
        <v>2</v>
      </c>
    </row>
    <row r="947" spans="2:53">
      <c r="B947" s="133" t="s">
        <v>1259</v>
      </c>
      <c r="C947" s="171" t="s">
        <v>1649</v>
      </c>
      <c r="D947" s="171" t="s">
        <v>1609</v>
      </c>
      <c r="E947" s="171" t="s">
        <v>1190</v>
      </c>
      <c r="F947" s="172" t="s">
        <v>1620</v>
      </c>
      <c r="G947" s="173" t="s">
        <v>2003</v>
      </c>
      <c r="H947" s="50" t="s">
        <v>1786</v>
      </c>
      <c r="I947" s="50" t="s">
        <v>18</v>
      </c>
      <c r="J947" s="133" t="s">
        <v>1818</v>
      </c>
      <c r="K947" s="50" t="s">
        <v>1754</v>
      </c>
      <c r="L947" s="50" t="s">
        <v>1753</v>
      </c>
      <c r="M947" s="133" t="s">
        <v>1754</v>
      </c>
      <c r="N947" s="133" t="s">
        <v>1601</v>
      </c>
      <c r="O947" s="133" t="s">
        <v>1601</v>
      </c>
      <c r="P947" s="133" t="s">
        <v>1601</v>
      </c>
      <c r="Q947" s="133" t="s">
        <v>1755</v>
      </c>
      <c r="R947" s="142" t="s">
        <v>1601</v>
      </c>
      <c r="S947" s="174" t="s">
        <v>1601</v>
      </c>
      <c r="T947" s="175" t="s">
        <v>1754</v>
      </c>
      <c r="U947" s="133" t="s">
        <v>1756</v>
      </c>
      <c r="V947" s="133" t="s">
        <v>1754</v>
      </c>
      <c r="W947" s="133" t="str">
        <f>IF([Access_Indicator2]="Yes","No service",IF([Access_Indicator3]="Available", "Improved",IF([Access_Indicator4]="No", "Limited",IF(AND([Access_Indicator4]="yes", [Access_Indicator5]&lt;=[Access_Indicator6]),"Basic","Limited"))))</f>
        <v>Limited</v>
      </c>
      <c r="X947" s="133" t="str">
        <f>IF([Use_Indicator1]="", "Fill in data", IF([Use_Indicator1]="All", "Improved", IF([Use_Indicator1]="Some", "Basic", IF([Use_Indicator1]="No use", "No Service"))))</f>
        <v>Improved</v>
      </c>
      <c r="Y947" s="134" t="s">
        <v>1601</v>
      </c>
      <c r="Z947" s="134" t="str">
        <f>IF(S947="No data", "No Data", IF([Reliability_Indicator2]="Yes","No Service", IF(S947="Routine", "Improved", IF(S947="Unreliable", "Basic", IF(S947="No O&amp;M", "No service")))))</f>
        <v>No Data</v>
      </c>
      <c r="AA947" s="133" t="str">
        <f>IF([EnvPro_Indicator1]="", "Fill in data", IF([EnvPro_Indicator1]="Significant pollution", "No service", IF(AND([EnvPro_Indicator1]="Not polluting groundwater &amp; not untreated in river", [EnvPro_Indicator2]="No"),"Basic", IF([EnvPro_Indicator2]="Yes", "Improved"))))</f>
        <v>Basic</v>
      </c>
      <c r="AB947" s="134" t="str">
        <f t="shared" si="14"/>
        <v>Limited</v>
      </c>
      <c r="AC947" s="134" t="str">
        <f>IF(OR(San[[#This Row],[Access_SL1]]="No data",San[[#This Row],[Use_SL1]]="No data",San[[#This Row],[Reliability_SL1]]="No data",San[[#This Row],[EnvPro_SL1]]="No data"),"Incomplete", "Complete")</f>
        <v>Incomplete</v>
      </c>
      <c r="AD947" s="176" t="s">
        <v>1601</v>
      </c>
      <c r="AE947" s="176" t="s">
        <v>1601</v>
      </c>
      <c r="AF947" s="136" t="s">
        <v>1601</v>
      </c>
      <c r="AG947" s="136">
        <v>36.795924143787147</v>
      </c>
      <c r="AH947" s="136" t="s">
        <v>1601</v>
      </c>
      <c r="AW947" s="1">
        <f>IFERROR(VLOOKUP(San[[#This Row],[Access_SL1]],$AS$5:$AT$8,2,FALSE),"Error")</f>
        <v>1</v>
      </c>
      <c r="AX947" s="1">
        <f>IFERROR(VLOOKUP(San[[#This Row],[Use_SL1]],$AS$5:$AT$8,2,FALSE),"Error")</f>
        <v>3</v>
      </c>
      <c r="AY947" s="1" t="str">
        <f>IFERROR(VLOOKUP(San[[#This Row],[Use_SL2]],$AS$5:$AT$8,2,FALSE),"Error")</f>
        <v>Error</v>
      </c>
      <c r="AZ947" s="1" t="str">
        <f>IFERROR(VLOOKUP(San[[#This Row],[Reliability_SL1]],$AS$5:$AT$8,2,FALSE),"Error")</f>
        <v>Error</v>
      </c>
      <c r="BA947" s="1">
        <f>IFERROR(VLOOKUP(San[[#This Row],[EnvPro_SL1]],$AS$5:$AT$8,2,FALSE),"Error")</f>
        <v>2</v>
      </c>
    </row>
    <row r="948" spans="2:53">
      <c r="B948" s="133" t="s">
        <v>1260</v>
      </c>
      <c r="C948" s="171" t="s">
        <v>1649</v>
      </c>
      <c r="D948" s="171" t="s">
        <v>1609</v>
      </c>
      <c r="E948" s="171" t="s">
        <v>1190</v>
      </c>
      <c r="F948" s="172" t="s">
        <v>1620</v>
      </c>
      <c r="G948" s="173" t="s">
        <v>2020</v>
      </c>
      <c r="H948" s="50" t="s">
        <v>1786</v>
      </c>
      <c r="I948" s="50" t="s">
        <v>18</v>
      </c>
      <c r="J948" s="133" t="s">
        <v>1773</v>
      </c>
      <c r="K948" s="50" t="s">
        <v>1754</v>
      </c>
      <c r="L948" s="50" t="s">
        <v>1753</v>
      </c>
      <c r="M948" s="133" t="s">
        <v>1754</v>
      </c>
      <c r="N948" s="133" t="s">
        <v>1601</v>
      </c>
      <c r="O948" s="133" t="s">
        <v>1601</v>
      </c>
      <c r="P948" s="133" t="s">
        <v>1601</v>
      </c>
      <c r="Q948" s="133" t="s">
        <v>1755</v>
      </c>
      <c r="R948" s="142" t="s">
        <v>1601</v>
      </c>
      <c r="S948" s="174" t="s">
        <v>1601</v>
      </c>
      <c r="T948" s="175" t="s">
        <v>1601</v>
      </c>
      <c r="U948" s="133" t="s">
        <v>1756</v>
      </c>
      <c r="V948" s="133" t="s">
        <v>1754</v>
      </c>
      <c r="W948" s="133" t="str">
        <f>IF([Access_Indicator2]="Yes","No service",IF([Access_Indicator3]="Available", "Improved",IF([Access_Indicator4]="No", "Limited",IF(AND([Access_Indicator4]="yes", [Access_Indicator5]&lt;=[Access_Indicator6]),"Basic","Limited"))))</f>
        <v>Limited</v>
      </c>
      <c r="X948" s="133" t="str">
        <f>IF([Use_Indicator1]="", "Fill in data", IF([Use_Indicator1]="All", "Improved", IF([Use_Indicator1]="Some", "Basic", IF([Use_Indicator1]="No use", "No Service"))))</f>
        <v>Improved</v>
      </c>
      <c r="Y948" s="134" t="s">
        <v>1601</v>
      </c>
      <c r="Z948" s="134" t="str">
        <f>IF(S948="No data", "No Data", IF([Reliability_Indicator2]="Yes","No Service", IF(S948="Routine", "Improved", IF(S948="Unreliable", "Basic", IF(S948="No O&amp;M", "No service")))))</f>
        <v>No Data</v>
      </c>
      <c r="AA948" s="133" t="str">
        <f>IF([EnvPro_Indicator1]="", "Fill in data", IF([EnvPro_Indicator1]="Significant pollution", "No service", IF(AND([EnvPro_Indicator1]="Not polluting groundwater &amp; not untreated in river", [EnvPro_Indicator2]="No"),"Basic", IF([EnvPro_Indicator2]="Yes", "Improved"))))</f>
        <v>Basic</v>
      </c>
      <c r="AB948" s="134" t="str">
        <f t="shared" si="14"/>
        <v>Limited</v>
      </c>
      <c r="AC948" s="134" t="str">
        <f>IF(OR(San[[#This Row],[Access_SL1]]="No data",San[[#This Row],[Use_SL1]]="No data",San[[#This Row],[Reliability_SL1]]="No data",San[[#This Row],[EnvPro_SL1]]="No data"),"Incomplete", "Complete")</f>
        <v>Incomplete</v>
      </c>
      <c r="AD948" s="176" t="s">
        <v>1601</v>
      </c>
      <c r="AE948" s="176" t="s">
        <v>1601</v>
      </c>
      <c r="AF948" s="136" t="s">
        <v>1601</v>
      </c>
      <c r="AG948" s="136">
        <v>91.989810359467867</v>
      </c>
      <c r="AH948" s="136" t="s">
        <v>1601</v>
      </c>
      <c r="AW948" s="1">
        <f>IFERROR(VLOOKUP(San[[#This Row],[Access_SL1]],$AS$5:$AT$8,2,FALSE),"Error")</f>
        <v>1</v>
      </c>
      <c r="AX948" s="1">
        <f>IFERROR(VLOOKUP(San[[#This Row],[Use_SL1]],$AS$5:$AT$8,2,FALSE),"Error")</f>
        <v>3</v>
      </c>
      <c r="AY948" s="1" t="str">
        <f>IFERROR(VLOOKUP(San[[#This Row],[Use_SL2]],$AS$5:$AT$8,2,FALSE),"Error")</f>
        <v>Error</v>
      </c>
      <c r="AZ948" s="1" t="str">
        <f>IFERROR(VLOOKUP(San[[#This Row],[Reliability_SL1]],$AS$5:$AT$8,2,FALSE),"Error")</f>
        <v>Error</v>
      </c>
      <c r="BA948" s="1">
        <f>IFERROR(VLOOKUP(San[[#This Row],[EnvPro_SL1]],$AS$5:$AT$8,2,FALSE),"Error")</f>
        <v>2</v>
      </c>
    </row>
    <row r="949" spans="2:53">
      <c r="B949" s="133" t="s">
        <v>1261</v>
      </c>
      <c r="C949" s="171" t="s">
        <v>1649</v>
      </c>
      <c r="D949" s="171" t="s">
        <v>1609</v>
      </c>
      <c r="E949" s="171" t="s">
        <v>1190</v>
      </c>
      <c r="F949" s="172" t="s">
        <v>1620</v>
      </c>
      <c r="G949" s="173" t="s">
        <v>1991</v>
      </c>
      <c r="H949" s="50" t="s">
        <v>1783</v>
      </c>
      <c r="I949" s="50" t="s">
        <v>18</v>
      </c>
      <c r="J949" s="133" t="s">
        <v>1779</v>
      </c>
      <c r="K949" s="50" t="s">
        <v>1754</v>
      </c>
      <c r="L949" s="50" t="s">
        <v>1753</v>
      </c>
      <c r="M949" s="133" t="s">
        <v>1754</v>
      </c>
      <c r="N949" s="133" t="s">
        <v>1601</v>
      </c>
      <c r="O949" s="133" t="s">
        <v>1601</v>
      </c>
      <c r="P949" s="133" t="s">
        <v>1601</v>
      </c>
      <c r="Q949" s="133" t="s">
        <v>1755</v>
      </c>
      <c r="R949" s="142" t="s">
        <v>1601</v>
      </c>
      <c r="S949" s="174" t="s">
        <v>1601</v>
      </c>
      <c r="T949" s="175" t="s">
        <v>1754</v>
      </c>
      <c r="U949" s="133" t="s">
        <v>1756</v>
      </c>
      <c r="V949" s="133" t="s">
        <v>1754</v>
      </c>
      <c r="W949" s="133" t="str">
        <f>IF([Access_Indicator2]="Yes","No service",IF([Access_Indicator3]="Available", "Improved",IF([Access_Indicator4]="No", "Limited",IF(AND([Access_Indicator4]="yes", [Access_Indicator5]&lt;=[Access_Indicator6]),"Basic","Limited"))))</f>
        <v>Limited</v>
      </c>
      <c r="X949" s="133" t="str">
        <f>IF([Use_Indicator1]="", "Fill in data", IF([Use_Indicator1]="All", "Improved", IF([Use_Indicator1]="Some", "Basic", IF([Use_Indicator1]="No use", "No Service"))))</f>
        <v>Improved</v>
      </c>
      <c r="Y949" s="134" t="s">
        <v>1601</v>
      </c>
      <c r="Z949" s="134" t="str">
        <f>IF(S949="No data", "No Data", IF([Reliability_Indicator2]="Yes","No Service", IF(S949="Routine", "Improved", IF(S949="Unreliable", "Basic", IF(S949="No O&amp;M", "No service")))))</f>
        <v>No Data</v>
      </c>
      <c r="AA949" s="133" t="str">
        <f>IF([EnvPro_Indicator1]="", "Fill in data", IF([EnvPro_Indicator1]="Significant pollution", "No service", IF(AND([EnvPro_Indicator1]="Not polluting groundwater &amp; not untreated in river", [EnvPro_Indicator2]="No"),"Basic", IF([EnvPro_Indicator2]="Yes", "Improved"))))</f>
        <v>Basic</v>
      </c>
      <c r="AB949" s="134" t="str">
        <f t="shared" si="14"/>
        <v>Limited</v>
      </c>
      <c r="AC949" s="134" t="str">
        <f>IF(OR(San[[#This Row],[Access_SL1]]="No data",San[[#This Row],[Use_SL1]]="No data",San[[#This Row],[Reliability_SL1]]="No data",San[[#This Row],[EnvPro_SL1]]="No data"),"Incomplete", "Complete")</f>
        <v>Incomplete</v>
      </c>
      <c r="AD949" s="176" t="s">
        <v>1601</v>
      </c>
      <c r="AE949" s="176" t="s">
        <v>1601</v>
      </c>
      <c r="AF949" s="136" t="s">
        <v>1601</v>
      </c>
      <c r="AG949" s="136">
        <v>80.951033116331729</v>
      </c>
      <c r="AH949" s="136" t="s">
        <v>1601</v>
      </c>
      <c r="AW949" s="1">
        <f>IFERROR(VLOOKUP(San[[#This Row],[Access_SL1]],$AS$5:$AT$8,2,FALSE),"Error")</f>
        <v>1</v>
      </c>
      <c r="AX949" s="1">
        <f>IFERROR(VLOOKUP(San[[#This Row],[Use_SL1]],$AS$5:$AT$8,2,FALSE),"Error")</f>
        <v>3</v>
      </c>
      <c r="AY949" s="1" t="str">
        <f>IFERROR(VLOOKUP(San[[#This Row],[Use_SL2]],$AS$5:$AT$8,2,FALSE),"Error")</f>
        <v>Error</v>
      </c>
      <c r="AZ949" s="1" t="str">
        <f>IFERROR(VLOOKUP(San[[#This Row],[Reliability_SL1]],$AS$5:$AT$8,2,FALSE),"Error")</f>
        <v>Error</v>
      </c>
      <c r="BA949" s="1">
        <f>IFERROR(VLOOKUP(San[[#This Row],[EnvPro_SL1]],$AS$5:$AT$8,2,FALSE),"Error")</f>
        <v>2</v>
      </c>
    </row>
    <row r="950" spans="2:53">
      <c r="B950" s="133" t="s">
        <v>1262</v>
      </c>
      <c r="C950" s="171" t="s">
        <v>1649</v>
      </c>
      <c r="D950" s="171" t="s">
        <v>1609</v>
      </c>
      <c r="E950" s="171" t="s">
        <v>1190</v>
      </c>
      <c r="F950" s="172" t="s">
        <v>1620</v>
      </c>
      <c r="G950" s="173" t="s">
        <v>2048</v>
      </c>
      <c r="H950" s="50" t="s">
        <v>1783</v>
      </c>
      <c r="I950" s="50" t="s">
        <v>18</v>
      </c>
      <c r="J950" s="133" t="s">
        <v>1779</v>
      </c>
      <c r="K950" s="50" t="s">
        <v>1754</v>
      </c>
      <c r="L950" s="50" t="s">
        <v>1753</v>
      </c>
      <c r="M950" s="133" t="s">
        <v>1754</v>
      </c>
      <c r="N950" s="133" t="s">
        <v>1601</v>
      </c>
      <c r="O950" s="133" t="s">
        <v>1601</v>
      </c>
      <c r="P950" s="133" t="s">
        <v>1601</v>
      </c>
      <c r="Q950" s="133" t="s">
        <v>1755</v>
      </c>
      <c r="R950" s="142" t="s">
        <v>1601</v>
      </c>
      <c r="S950" s="174" t="s">
        <v>1601</v>
      </c>
      <c r="T950" s="175" t="s">
        <v>1754</v>
      </c>
      <c r="U950" s="133" t="s">
        <v>1756</v>
      </c>
      <c r="V950" s="133" t="s">
        <v>1754</v>
      </c>
      <c r="W950" s="133" t="str">
        <f>IF([Access_Indicator2]="Yes","No service",IF([Access_Indicator3]="Available", "Improved",IF([Access_Indicator4]="No", "Limited",IF(AND([Access_Indicator4]="yes", [Access_Indicator5]&lt;=[Access_Indicator6]),"Basic","Limited"))))</f>
        <v>Limited</v>
      </c>
      <c r="X950" s="133" t="str">
        <f>IF([Use_Indicator1]="", "Fill in data", IF([Use_Indicator1]="All", "Improved", IF([Use_Indicator1]="Some", "Basic", IF([Use_Indicator1]="No use", "No Service"))))</f>
        <v>Improved</v>
      </c>
      <c r="Y950" s="134" t="s">
        <v>1601</v>
      </c>
      <c r="Z950" s="134" t="str">
        <f>IF(S950="No data", "No Data", IF([Reliability_Indicator2]="Yes","No Service", IF(S950="Routine", "Improved", IF(S950="Unreliable", "Basic", IF(S950="No O&amp;M", "No service")))))</f>
        <v>No Data</v>
      </c>
      <c r="AA950" s="133" t="str">
        <f>IF([EnvPro_Indicator1]="", "Fill in data", IF([EnvPro_Indicator1]="Significant pollution", "No service", IF(AND([EnvPro_Indicator1]="Not polluting groundwater &amp; not untreated in river", [EnvPro_Indicator2]="No"),"Basic", IF([EnvPro_Indicator2]="Yes", "Improved"))))</f>
        <v>Basic</v>
      </c>
      <c r="AB950" s="134" t="str">
        <f t="shared" si="14"/>
        <v>Limited</v>
      </c>
      <c r="AC950" s="134" t="str">
        <f>IF(OR(San[[#This Row],[Access_SL1]]="No data",San[[#This Row],[Use_SL1]]="No data",San[[#This Row],[Reliability_SL1]]="No data",San[[#This Row],[EnvPro_SL1]]="No data"),"Incomplete", "Complete")</f>
        <v>Incomplete</v>
      </c>
      <c r="AD950" s="176" t="s">
        <v>1601</v>
      </c>
      <c r="AE950" s="176" t="s">
        <v>1601</v>
      </c>
      <c r="AF950" s="136" t="s">
        <v>1601</v>
      </c>
      <c r="AG950" s="136">
        <v>38.635720350976506</v>
      </c>
      <c r="AH950" s="136" t="s">
        <v>1601</v>
      </c>
      <c r="AW950" s="1">
        <f>IFERROR(VLOOKUP(San[[#This Row],[Access_SL1]],$AS$5:$AT$8,2,FALSE),"Error")</f>
        <v>1</v>
      </c>
      <c r="AX950" s="1">
        <f>IFERROR(VLOOKUP(San[[#This Row],[Use_SL1]],$AS$5:$AT$8,2,FALSE),"Error")</f>
        <v>3</v>
      </c>
      <c r="AY950" s="1" t="str">
        <f>IFERROR(VLOOKUP(San[[#This Row],[Use_SL2]],$AS$5:$AT$8,2,FALSE),"Error")</f>
        <v>Error</v>
      </c>
      <c r="AZ950" s="1" t="str">
        <f>IFERROR(VLOOKUP(San[[#This Row],[Reliability_SL1]],$AS$5:$AT$8,2,FALSE),"Error")</f>
        <v>Error</v>
      </c>
      <c r="BA950" s="1">
        <f>IFERROR(VLOOKUP(San[[#This Row],[EnvPro_SL1]],$AS$5:$AT$8,2,FALSE),"Error")</f>
        <v>2</v>
      </c>
    </row>
    <row r="951" spans="2:53">
      <c r="B951" s="133" t="s">
        <v>1263</v>
      </c>
      <c r="C951" s="171" t="s">
        <v>1649</v>
      </c>
      <c r="D951" s="171" t="s">
        <v>1609</v>
      </c>
      <c r="E951" s="171" t="s">
        <v>1190</v>
      </c>
      <c r="F951" s="172" t="s">
        <v>1620</v>
      </c>
      <c r="G951" s="173" t="s">
        <v>2007</v>
      </c>
      <c r="H951" s="50" t="s">
        <v>1786</v>
      </c>
      <c r="I951" s="50" t="s">
        <v>18</v>
      </c>
      <c r="J951" s="133" t="s">
        <v>2014</v>
      </c>
      <c r="K951" s="50" t="s">
        <v>2015</v>
      </c>
      <c r="L951" s="50" t="s">
        <v>2016</v>
      </c>
      <c r="M951" s="133" t="s">
        <v>1752</v>
      </c>
      <c r="N951" s="133" t="s">
        <v>1601</v>
      </c>
      <c r="O951" s="133" t="s">
        <v>1601</v>
      </c>
      <c r="P951" s="133" t="s">
        <v>1601</v>
      </c>
      <c r="Q951" s="133" t="s">
        <v>1755</v>
      </c>
      <c r="R951" s="142" t="s">
        <v>1601</v>
      </c>
      <c r="S951" s="174" t="s">
        <v>1801</v>
      </c>
      <c r="T951" s="175" t="s">
        <v>1754</v>
      </c>
      <c r="U951" s="133" t="s">
        <v>1756</v>
      </c>
      <c r="V951" s="133" t="s">
        <v>1754</v>
      </c>
      <c r="W951" s="133" t="str">
        <f>IF([Access_Indicator2]="Yes","No service",IF([Access_Indicator3]="Available", "Improved",IF([Access_Indicator4]="No", "Limited",IF(AND([Access_Indicator4]="yes", [Access_Indicator5]&lt;=[Access_Indicator6]),"Basic","Limited"))))</f>
        <v>Basic</v>
      </c>
      <c r="X951" s="133" t="str">
        <f>IF([Use_Indicator1]="", "Fill in data", IF([Use_Indicator1]="All", "Improved", IF([Use_Indicator1]="Some", "Basic", IF([Use_Indicator1]="No use", "No Service"))))</f>
        <v>Improved</v>
      </c>
      <c r="Y951" s="134" t="s">
        <v>1601</v>
      </c>
      <c r="Z951" s="134" t="str">
        <f>IF(S951="No data", "No Data", IF([Reliability_Indicator2]="Yes","No Service", IF(S951="Routine", "Improved", IF(S951="Unreliable", "Basic", IF(S951="No O&amp;M", "No service")))))</f>
        <v>Basic</v>
      </c>
      <c r="AA951" s="133" t="str">
        <f>IF([EnvPro_Indicator1]="", "Fill in data", IF([EnvPro_Indicator1]="Significant pollution", "No service", IF(AND([EnvPro_Indicator1]="Not polluting groundwater &amp; not untreated in river", [EnvPro_Indicator2]="No"),"Basic", IF([EnvPro_Indicator2]="Yes", "Improved"))))</f>
        <v>Basic</v>
      </c>
      <c r="AB951" s="134" t="str">
        <f t="shared" si="14"/>
        <v>Basic</v>
      </c>
      <c r="AC951" s="134" t="str">
        <f>IF(OR(San[[#This Row],[Access_SL1]]="No data",San[[#This Row],[Use_SL1]]="No data",San[[#This Row],[Reliability_SL1]]="No data",San[[#This Row],[EnvPro_SL1]]="No data"),"Incomplete", "Complete")</f>
        <v>Complete</v>
      </c>
      <c r="AD951" s="176" t="s">
        <v>1601</v>
      </c>
      <c r="AE951" s="176" t="s">
        <v>1601</v>
      </c>
      <c r="AF951" s="136" t="s">
        <v>1601</v>
      </c>
      <c r="AG951" s="136">
        <v>128.78573450325501</v>
      </c>
      <c r="AH951" s="136" t="s">
        <v>1601</v>
      </c>
      <c r="AW951" s="1">
        <f>IFERROR(VLOOKUP(San[[#This Row],[Access_SL1]],$AS$5:$AT$8,2,FALSE),"Error")</f>
        <v>2</v>
      </c>
      <c r="AX951" s="1">
        <f>IFERROR(VLOOKUP(San[[#This Row],[Use_SL1]],$AS$5:$AT$8,2,FALSE),"Error")</f>
        <v>3</v>
      </c>
      <c r="AY951" s="1" t="str">
        <f>IFERROR(VLOOKUP(San[[#This Row],[Use_SL2]],$AS$5:$AT$8,2,FALSE),"Error")</f>
        <v>Error</v>
      </c>
      <c r="AZ951" s="1">
        <f>IFERROR(VLOOKUP(San[[#This Row],[Reliability_SL1]],$AS$5:$AT$8,2,FALSE),"Error")</f>
        <v>2</v>
      </c>
      <c r="BA951" s="1">
        <f>IFERROR(VLOOKUP(San[[#This Row],[EnvPro_SL1]],$AS$5:$AT$8,2,FALSE),"Error")</f>
        <v>2</v>
      </c>
    </row>
    <row r="952" spans="2:53">
      <c r="B952" s="133" t="s">
        <v>1257</v>
      </c>
      <c r="C952" s="171" t="s">
        <v>1649</v>
      </c>
      <c r="D952" s="171" t="s">
        <v>1609</v>
      </c>
      <c r="E952" s="171" t="s">
        <v>1190</v>
      </c>
      <c r="F952" s="172" t="s">
        <v>1620</v>
      </c>
      <c r="G952" s="173" t="s">
        <v>2005</v>
      </c>
      <c r="H952" s="50" t="s">
        <v>1786</v>
      </c>
      <c r="I952" s="50" t="s">
        <v>18</v>
      </c>
      <c r="J952" s="133" t="s">
        <v>1779</v>
      </c>
      <c r="K952" s="50" t="s">
        <v>1754</v>
      </c>
      <c r="L952" s="50" t="s">
        <v>1753</v>
      </c>
      <c r="M952" s="133" t="s">
        <v>1754</v>
      </c>
      <c r="N952" s="133" t="s">
        <v>1601</v>
      </c>
      <c r="O952" s="133" t="s">
        <v>1601</v>
      </c>
      <c r="P952" s="133" t="s">
        <v>1601</v>
      </c>
      <c r="Q952" s="133" t="s">
        <v>1755</v>
      </c>
      <c r="R952" s="142" t="s">
        <v>1601</v>
      </c>
      <c r="S952" s="174" t="s">
        <v>1601</v>
      </c>
      <c r="T952" s="175" t="s">
        <v>1754</v>
      </c>
      <c r="U952" s="133" t="s">
        <v>1756</v>
      </c>
      <c r="V952" s="133" t="s">
        <v>1754</v>
      </c>
      <c r="W952" s="133" t="str">
        <f>IF([Access_Indicator2]="Yes","No service",IF([Access_Indicator3]="Available", "Improved",IF([Access_Indicator4]="No", "Limited",IF(AND([Access_Indicator4]="yes", [Access_Indicator5]&lt;=[Access_Indicator6]),"Basic","Limited"))))</f>
        <v>Limited</v>
      </c>
      <c r="X952" s="133" t="str">
        <f>IF([Use_Indicator1]="", "Fill in data", IF([Use_Indicator1]="All", "Improved", IF([Use_Indicator1]="Some", "Basic", IF([Use_Indicator1]="No use", "No Service"))))</f>
        <v>Improved</v>
      </c>
      <c r="Y952" s="134" t="s">
        <v>1601</v>
      </c>
      <c r="Z952" s="134" t="str">
        <f>IF(S952="No data", "No Data", IF([Reliability_Indicator2]="Yes","No Service", IF(S952="Routine", "Improved", IF(S952="Unreliable", "Basic", IF(S952="No O&amp;M", "No service")))))</f>
        <v>No Data</v>
      </c>
      <c r="AA952" s="133" t="str">
        <f>IF([EnvPro_Indicator1]="", "Fill in data", IF([EnvPro_Indicator1]="Significant pollution", "No service", IF(AND([EnvPro_Indicator1]="Not polluting groundwater &amp; not untreated in river", [EnvPro_Indicator2]="No"),"Basic", IF([EnvPro_Indicator2]="Yes", "Improved"))))</f>
        <v>Basic</v>
      </c>
      <c r="AB952" s="134" t="str">
        <f t="shared" si="14"/>
        <v>Limited</v>
      </c>
      <c r="AC952" s="134" t="str">
        <f>IF(OR(San[[#This Row],[Access_SL1]]="No data",San[[#This Row],[Use_SL1]]="No data",San[[#This Row],[Reliability_SL1]]="No data",San[[#This Row],[EnvPro_SL1]]="No data"),"Incomplete", "Complete")</f>
        <v>Incomplete</v>
      </c>
      <c r="AD952" s="176" t="s">
        <v>1601</v>
      </c>
      <c r="AE952" s="176" t="s">
        <v>1601</v>
      </c>
      <c r="AF952" s="136" t="s">
        <v>1601</v>
      </c>
      <c r="AG952" s="136">
        <v>58.873478630059438</v>
      </c>
      <c r="AH952" s="136" t="s">
        <v>1601</v>
      </c>
      <c r="AW952" s="1">
        <f>IFERROR(VLOOKUP(San[[#This Row],[Access_SL1]],$AS$5:$AT$8,2,FALSE),"Error")</f>
        <v>1</v>
      </c>
      <c r="AX952" s="1">
        <f>IFERROR(VLOOKUP(San[[#This Row],[Use_SL1]],$AS$5:$AT$8,2,FALSE),"Error")</f>
        <v>3</v>
      </c>
      <c r="AY952" s="1" t="str">
        <f>IFERROR(VLOOKUP(San[[#This Row],[Use_SL2]],$AS$5:$AT$8,2,FALSE),"Error")</f>
        <v>Error</v>
      </c>
      <c r="AZ952" s="1" t="str">
        <f>IFERROR(VLOOKUP(San[[#This Row],[Reliability_SL1]],$AS$5:$AT$8,2,FALSE),"Error")</f>
        <v>Error</v>
      </c>
      <c r="BA952" s="1">
        <f>IFERROR(VLOOKUP(San[[#This Row],[EnvPro_SL1]],$AS$5:$AT$8,2,FALSE),"Error")</f>
        <v>2</v>
      </c>
    </row>
    <row r="953" spans="2:53">
      <c r="B953" s="133" t="s">
        <v>1264</v>
      </c>
      <c r="C953" s="171" t="s">
        <v>1649</v>
      </c>
      <c r="D953" s="171" t="s">
        <v>1609</v>
      </c>
      <c r="E953" s="171" t="s">
        <v>1190</v>
      </c>
      <c r="F953" s="172" t="s">
        <v>1620</v>
      </c>
      <c r="G953" s="173" t="s">
        <v>1949</v>
      </c>
      <c r="H953" s="50" t="s">
        <v>1783</v>
      </c>
      <c r="I953" s="50" t="s">
        <v>18</v>
      </c>
      <c r="J953" s="133" t="s">
        <v>2014</v>
      </c>
      <c r="K953" s="50" t="s">
        <v>2015</v>
      </c>
      <c r="L953" s="50" t="s">
        <v>2016</v>
      </c>
      <c r="M953" s="133" t="s">
        <v>1752</v>
      </c>
      <c r="N953" s="133" t="s">
        <v>1601</v>
      </c>
      <c r="O953" s="133" t="s">
        <v>1601</v>
      </c>
      <c r="P953" s="133" t="s">
        <v>1601</v>
      </c>
      <c r="Q953" s="133" t="s">
        <v>1755</v>
      </c>
      <c r="R953" s="142" t="s">
        <v>1601</v>
      </c>
      <c r="S953" s="174" t="s">
        <v>1801</v>
      </c>
      <c r="T953" s="175" t="s">
        <v>1754</v>
      </c>
      <c r="U953" s="133" t="s">
        <v>1756</v>
      </c>
      <c r="V953" s="133" t="s">
        <v>1754</v>
      </c>
      <c r="W953" s="133" t="str">
        <f>IF([Access_Indicator2]="Yes","No service",IF([Access_Indicator3]="Available", "Improved",IF([Access_Indicator4]="No", "Limited",IF(AND([Access_Indicator4]="yes", [Access_Indicator5]&lt;=[Access_Indicator6]),"Basic","Limited"))))</f>
        <v>Basic</v>
      </c>
      <c r="X953" s="133" t="str">
        <f>IF([Use_Indicator1]="", "Fill in data", IF([Use_Indicator1]="All", "Improved", IF([Use_Indicator1]="Some", "Basic", IF([Use_Indicator1]="No use", "No Service"))))</f>
        <v>Improved</v>
      </c>
      <c r="Y953" s="134" t="s">
        <v>1601</v>
      </c>
      <c r="Z953" s="134" t="str">
        <f>IF(S953="No data", "No Data", IF([Reliability_Indicator2]="Yes","No Service", IF(S953="Routine", "Improved", IF(S953="Unreliable", "Basic", IF(S953="No O&amp;M", "No service")))))</f>
        <v>Basic</v>
      </c>
      <c r="AA953" s="133" t="str">
        <f>IF([EnvPro_Indicator1]="", "Fill in data", IF([EnvPro_Indicator1]="Significant pollution", "No service", IF(AND([EnvPro_Indicator1]="Not polluting groundwater &amp; not untreated in river", [EnvPro_Indicator2]="No"),"Basic", IF([EnvPro_Indicator2]="Yes", "Improved"))))</f>
        <v>Basic</v>
      </c>
      <c r="AB953" s="134" t="str">
        <f t="shared" si="14"/>
        <v>Basic</v>
      </c>
      <c r="AC953" s="134" t="str">
        <f>IF(OR(San[[#This Row],[Access_SL1]]="No data",San[[#This Row],[Use_SL1]]="No data",San[[#This Row],[Reliability_SL1]]="No data",San[[#This Row],[EnvPro_SL1]]="No data"),"Incomplete", "Complete")</f>
        <v>Complete</v>
      </c>
      <c r="AD953" s="176" t="s">
        <v>1601</v>
      </c>
      <c r="AE953" s="176" t="s">
        <v>1601</v>
      </c>
      <c r="AF953" s="136" t="s">
        <v>1601</v>
      </c>
      <c r="AG953" s="136">
        <v>88.31021794508915</v>
      </c>
      <c r="AH953" s="136" t="s">
        <v>1601</v>
      </c>
      <c r="AW953" s="1">
        <f>IFERROR(VLOOKUP(San[[#This Row],[Access_SL1]],$AS$5:$AT$8,2,FALSE),"Error")</f>
        <v>2</v>
      </c>
      <c r="AX953" s="1">
        <f>IFERROR(VLOOKUP(San[[#This Row],[Use_SL1]],$AS$5:$AT$8,2,FALSE),"Error")</f>
        <v>3</v>
      </c>
      <c r="AY953" s="1" t="str">
        <f>IFERROR(VLOOKUP(San[[#This Row],[Use_SL2]],$AS$5:$AT$8,2,FALSE),"Error")</f>
        <v>Error</v>
      </c>
      <c r="AZ953" s="1">
        <f>IFERROR(VLOOKUP(San[[#This Row],[Reliability_SL1]],$AS$5:$AT$8,2,FALSE),"Error")</f>
        <v>2</v>
      </c>
      <c r="BA953" s="1">
        <f>IFERROR(VLOOKUP(San[[#This Row],[EnvPro_SL1]],$AS$5:$AT$8,2,FALSE),"Error")</f>
        <v>2</v>
      </c>
    </row>
    <row r="954" spans="2:53">
      <c r="B954" s="133" t="s">
        <v>1265</v>
      </c>
      <c r="C954" s="171" t="s">
        <v>1649</v>
      </c>
      <c r="D954" s="171" t="s">
        <v>1609</v>
      </c>
      <c r="E954" s="171" t="s">
        <v>1190</v>
      </c>
      <c r="F954" s="172" t="s">
        <v>1620</v>
      </c>
      <c r="G954" s="173" t="s">
        <v>1948</v>
      </c>
      <c r="H954" s="50" t="s">
        <v>1783</v>
      </c>
      <c r="I954" s="50" t="s">
        <v>18</v>
      </c>
      <c r="J954" s="133" t="s">
        <v>1779</v>
      </c>
      <c r="K954" s="50" t="s">
        <v>1754</v>
      </c>
      <c r="L954" s="50" t="s">
        <v>1753</v>
      </c>
      <c r="M954" s="133" t="s">
        <v>1754</v>
      </c>
      <c r="N954" s="133" t="s">
        <v>1601</v>
      </c>
      <c r="O954" s="133" t="s">
        <v>1601</v>
      </c>
      <c r="P954" s="133" t="s">
        <v>1601</v>
      </c>
      <c r="Q954" s="133" t="s">
        <v>1755</v>
      </c>
      <c r="R954" s="142" t="s">
        <v>1601</v>
      </c>
      <c r="S954" s="174" t="s">
        <v>1601</v>
      </c>
      <c r="T954" s="175" t="s">
        <v>1754</v>
      </c>
      <c r="U954" s="133" t="s">
        <v>1756</v>
      </c>
      <c r="V954" s="133" t="s">
        <v>1754</v>
      </c>
      <c r="W954" s="133" t="str">
        <f>IF([Access_Indicator2]="Yes","No service",IF([Access_Indicator3]="Available", "Improved",IF([Access_Indicator4]="No", "Limited",IF(AND([Access_Indicator4]="yes", [Access_Indicator5]&lt;=[Access_Indicator6]),"Basic","Limited"))))</f>
        <v>Limited</v>
      </c>
      <c r="X954" s="133" t="str">
        <f>IF([Use_Indicator1]="", "Fill in data", IF([Use_Indicator1]="All", "Improved", IF([Use_Indicator1]="Some", "Basic", IF([Use_Indicator1]="No use", "No Service"))))</f>
        <v>Improved</v>
      </c>
      <c r="Y954" s="134" t="s">
        <v>1601</v>
      </c>
      <c r="Z954" s="134" t="str">
        <f>IF(S954="No data", "No Data", IF([Reliability_Indicator2]="Yes","No Service", IF(S954="Routine", "Improved", IF(S954="Unreliable", "Basic", IF(S954="No O&amp;M", "No service")))))</f>
        <v>No Data</v>
      </c>
      <c r="AA954" s="133" t="str">
        <f>IF([EnvPro_Indicator1]="", "Fill in data", IF([EnvPro_Indicator1]="Significant pollution", "No service", IF(AND([EnvPro_Indicator1]="Not polluting groundwater &amp; not untreated in river", [EnvPro_Indicator2]="No"),"Basic", IF([EnvPro_Indicator2]="Yes", "Improved"))))</f>
        <v>Basic</v>
      </c>
      <c r="AB954" s="134" t="str">
        <f t="shared" si="14"/>
        <v>Limited</v>
      </c>
      <c r="AC954" s="134" t="str">
        <f>IF(OR(San[[#This Row],[Access_SL1]]="No data",San[[#This Row],[Use_SL1]]="No data",San[[#This Row],[Reliability_SL1]]="No data",San[[#This Row],[EnvPro_SL1]]="No data"),"Incomplete", "Complete")</f>
        <v>Incomplete</v>
      </c>
      <c r="AD954" s="176" t="s">
        <v>1601</v>
      </c>
      <c r="AE954" s="176" t="s">
        <v>1601</v>
      </c>
      <c r="AF954" s="136" t="s">
        <v>1601</v>
      </c>
      <c r="AG954" s="136">
        <v>191.33880554769317</v>
      </c>
      <c r="AH954" s="136" t="s">
        <v>1601</v>
      </c>
      <c r="AW954" s="1">
        <f>IFERROR(VLOOKUP(San[[#This Row],[Access_SL1]],$AS$5:$AT$8,2,FALSE),"Error")</f>
        <v>1</v>
      </c>
      <c r="AX954" s="1">
        <f>IFERROR(VLOOKUP(San[[#This Row],[Use_SL1]],$AS$5:$AT$8,2,FALSE),"Error")</f>
        <v>3</v>
      </c>
      <c r="AY954" s="1" t="str">
        <f>IFERROR(VLOOKUP(San[[#This Row],[Use_SL2]],$AS$5:$AT$8,2,FALSE),"Error")</f>
        <v>Error</v>
      </c>
      <c r="AZ954" s="1" t="str">
        <f>IFERROR(VLOOKUP(San[[#This Row],[Reliability_SL1]],$AS$5:$AT$8,2,FALSE),"Error")</f>
        <v>Error</v>
      </c>
      <c r="BA954" s="1">
        <f>IFERROR(VLOOKUP(San[[#This Row],[EnvPro_SL1]],$AS$5:$AT$8,2,FALSE),"Error")</f>
        <v>2</v>
      </c>
    </row>
    <row r="955" spans="2:53">
      <c r="B955" s="133" t="s">
        <v>1266</v>
      </c>
      <c r="C955" s="171" t="s">
        <v>1649</v>
      </c>
      <c r="D955" s="171" t="s">
        <v>1609</v>
      </c>
      <c r="E955" s="171" t="s">
        <v>1190</v>
      </c>
      <c r="F955" s="172" t="s">
        <v>1620</v>
      </c>
      <c r="G955" s="173" t="s">
        <v>2030</v>
      </c>
      <c r="H955" s="50" t="s">
        <v>1783</v>
      </c>
      <c r="I955" s="50" t="s">
        <v>18</v>
      </c>
      <c r="J955" s="133" t="s">
        <v>1751</v>
      </c>
      <c r="K955" s="50" t="s">
        <v>1752</v>
      </c>
      <c r="L955" s="50" t="s">
        <v>1753</v>
      </c>
      <c r="M955" s="133" t="s">
        <v>1754</v>
      </c>
      <c r="N955" s="133" t="s">
        <v>1601</v>
      </c>
      <c r="O955" s="133" t="s">
        <v>1601</v>
      </c>
      <c r="P955" s="133" t="s">
        <v>1601</v>
      </c>
      <c r="Q955" s="133" t="s">
        <v>1755</v>
      </c>
      <c r="R955" s="142" t="s">
        <v>1601</v>
      </c>
      <c r="S955" s="174" t="s">
        <v>1601</v>
      </c>
      <c r="T955" s="175" t="s">
        <v>1601</v>
      </c>
      <c r="U955" s="133" t="s">
        <v>1756</v>
      </c>
      <c r="V955" s="133" t="s">
        <v>1754</v>
      </c>
      <c r="W955" s="133" t="str">
        <f>IF([Access_Indicator2]="Yes","No service",IF([Access_Indicator3]="Available", "Improved",IF([Access_Indicator4]="No", "Limited",IF(AND([Access_Indicator4]="yes", [Access_Indicator5]&lt;=[Access_Indicator6]),"Basic","Limited"))))</f>
        <v>No service</v>
      </c>
      <c r="X955" s="133" t="str">
        <f>IF([Use_Indicator1]="", "Fill in data", IF([Use_Indicator1]="All", "Improved", IF([Use_Indicator1]="Some", "Basic", IF([Use_Indicator1]="No use", "No Service"))))</f>
        <v>Improved</v>
      </c>
      <c r="Y955" s="134" t="s">
        <v>1601</v>
      </c>
      <c r="Z955" s="134" t="str">
        <f>IF(S955="No data", "No Data", IF([Reliability_Indicator2]="Yes","No Service", IF(S955="Routine", "Improved", IF(S955="Unreliable", "Basic", IF(S955="No O&amp;M", "No service")))))</f>
        <v>No Data</v>
      </c>
      <c r="AA955" s="133" t="str">
        <f>IF([EnvPro_Indicator1]="", "Fill in data", IF([EnvPro_Indicator1]="Significant pollution", "No service", IF(AND([EnvPro_Indicator1]="Not polluting groundwater &amp; not untreated in river", [EnvPro_Indicator2]="No"),"Basic", IF([EnvPro_Indicator2]="Yes", "Improved"))))</f>
        <v>Basic</v>
      </c>
      <c r="AB955" s="134" t="str">
        <f t="shared" si="14"/>
        <v>No Service</v>
      </c>
      <c r="AC955" s="134" t="str">
        <f>IF(OR(San[[#This Row],[Access_SL1]]="No data",San[[#This Row],[Use_SL1]]="No data",San[[#This Row],[Reliability_SL1]]="No data",San[[#This Row],[EnvPro_SL1]]="No data"),"Incomplete", "Complete")</f>
        <v>Incomplete</v>
      </c>
      <c r="AD955" s="176" t="s">
        <v>1601</v>
      </c>
      <c r="AE955" s="176" t="s">
        <v>1601</v>
      </c>
      <c r="AF955" s="136" t="s">
        <v>1601</v>
      </c>
      <c r="AG955" s="136">
        <v>73.591848287574294</v>
      </c>
      <c r="AH955" s="136" t="s">
        <v>1601</v>
      </c>
      <c r="AW955" s="1">
        <f>IFERROR(VLOOKUP(San[[#This Row],[Access_SL1]],$AS$5:$AT$8,2,FALSE),"Error")</f>
        <v>0</v>
      </c>
      <c r="AX955" s="1">
        <f>IFERROR(VLOOKUP(San[[#This Row],[Use_SL1]],$AS$5:$AT$8,2,FALSE),"Error")</f>
        <v>3</v>
      </c>
      <c r="AY955" s="1" t="str">
        <f>IFERROR(VLOOKUP(San[[#This Row],[Use_SL2]],$AS$5:$AT$8,2,FALSE),"Error")</f>
        <v>Error</v>
      </c>
      <c r="AZ955" s="1" t="str">
        <f>IFERROR(VLOOKUP(San[[#This Row],[Reliability_SL1]],$AS$5:$AT$8,2,FALSE),"Error")</f>
        <v>Error</v>
      </c>
      <c r="BA955" s="1">
        <f>IFERROR(VLOOKUP(San[[#This Row],[EnvPro_SL1]],$AS$5:$AT$8,2,FALSE),"Error")</f>
        <v>2</v>
      </c>
    </row>
    <row r="956" spans="2:53">
      <c r="B956" s="133" t="s">
        <v>1267</v>
      </c>
      <c r="C956" s="171" t="s">
        <v>1649</v>
      </c>
      <c r="D956" s="171" t="s">
        <v>1609</v>
      </c>
      <c r="E956" s="171" t="s">
        <v>1190</v>
      </c>
      <c r="F956" s="172" t="s">
        <v>1620</v>
      </c>
      <c r="G956" s="173" t="s">
        <v>1927</v>
      </c>
      <c r="H956" s="50" t="s">
        <v>1783</v>
      </c>
      <c r="I956" s="50" t="s">
        <v>18</v>
      </c>
      <c r="J956" s="133" t="s">
        <v>1751</v>
      </c>
      <c r="K956" s="50" t="s">
        <v>1752</v>
      </c>
      <c r="L956" s="50" t="s">
        <v>1753</v>
      </c>
      <c r="M956" s="133" t="s">
        <v>1754</v>
      </c>
      <c r="N956" s="133" t="s">
        <v>1601</v>
      </c>
      <c r="O956" s="133" t="s">
        <v>1601</v>
      </c>
      <c r="P956" s="133" t="s">
        <v>1601</v>
      </c>
      <c r="Q956" s="133" t="s">
        <v>1755</v>
      </c>
      <c r="R956" s="142" t="s">
        <v>1601</v>
      </c>
      <c r="S956" s="174" t="s">
        <v>1601</v>
      </c>
      <c r="T956" s="175" t="s">
        <v>1601</v>
      </c>
      <c r="U956" s="133" t="s">
        <v>1756</v>
      </c>
      <c r="V956" s="133" t="s">
        <v>1754</v>
      </c>
      <c r="W956" s="133" t="str">
        <f>IF([Access_Indicator2]="Yes","No service",IF([Access_Indicator3]="Available", "Improved",IF([Access_Indicator4]="No", "Limited",IF(AND([Access_Indicator4]="yes", [Access_Indicator5]&lt;=[Access_Indicator6]),"Basic","Limited"))))</f>
        <v>No service</v>
      </c>
      <c r="X956" s="133" t="str">
        <f>IF([Use_Indicator1]="", "Fill in data", IF([Use_Indicator1]="All", "Improved", IF([Use_Indicator1]="Some", "Basic", IF([Use_Indicator1]="No use", "No Service"))))</f>
        <v>Improved</v>
      </c>
      <c r="Y956" s="134" t="s">
        <v>1601</v>
      </c>
      <c r="Z956" s="134" t="str">
        <f>IF(S956="No data", "No Data", IF([Reliability_Indicator2]="Yes","No Service", IF(S956="Routine", "Improved", IF(S956="Unreliable", "Basic", IF(S956="No O&amp;M", "No service")))))</f>
        <v>No Data</v>
      </c>
      <c r="AA956" s="133" t="str">
        <f>IF([EnvPro_Indicator1]="", "Fill in data", IF([EnvPro_Indicator1]="Significant pollution", "No service", IF(AND([EnvPro_Indicator1]="Not polluting groundwater &amp; not untreated in river", [EnvPro_Indicator2]="No"),"Basic", IF([EnvPro_Indicator2]="Yes", "Improved"))))</f>
        <v>Basic</v>
      </c>
      <c r="AB956" s="134" t="str">
        <f t="shared" si="14"/>
        <v>No Service</v>
      </c>
      <c r="AC956" s="134" t="str">
        <f>IF(OR(San[[#This Row],[Access_SL1]]="No data",San[[#This Row],[Use_SL1]]="No data",San[[#This Row],[Reliability_SL1]]="No data",San[[#This Row],[EnvPro_SL1]]="No data"),"Incomplete", "Complete")</f>
        <v>Incomplete</v>
      </c>
      <c r="AD956" s="176" t="s">
        <v>1601</v>
      </c>
      <c r="AE956" s="176" t="s">
        <v>1601</v>
      </c>
      <c r="AF956" s="136" t="s">
        <v>1601</v>
      </c>
      <c r="AG956" s="136">
        <v>55.193886215680728</v>
      </c>
      <c r="AH956" s="136" t="s">
        <v>1601</v>
      </c>
      <c r="AW956" s="1">
        <f>IFERROR(VLOOKUP(San[[#This Row],[Access_SL1]],$AS$5:$AT$8,2,FALSE),"Error")</f>
        <v>0</v>
      </c>
      <c r="AX956" s="1">
        <f>IFERROR(VLOOKUP(San[[#This Row],[Use_SL1]],$AS$5:$AT$8,2,FALSE),"Error")</f>
        <v>3</v>
      </c>
      <c r="AY956" s="1" t="str">
        <f>IFERROR(VLOOKUP(San[[#This Row],[Use_SL2]],$AS$5:$AT$8,2,FALSE),"Error")</f>
        <v>Error</v>
      </c>
      <c r="AZ956" s="1" t="str">
        <f>IFERROR(VLOOKUP(San[[#This Row],[Reliability_SL1]],$AS$5:$AT$8,2,FALSE),"Error")</f>
        <v>Error</v>
      </c>
      <c r="BA956" s="1">
        <f>IFERROR(VLOOKUP(San[[#This Row],[EnvPro_SL1]],$AS$5:$AT$8,2,FALSE),"Error")</f>
        <v>2</v>
      </c>
    </row>
    <row r="957" spans="2:53">
      <c r="B957" s="133" t="s">
        <v>1268</v>
      </c>
      <c r="C957" s="171" t="s">
        <v>1649</v>
      </c>
      <c r="D957" s="171" t="s">
        <v>1609</v>
      </c>
      <c r="E957" s="171" t="s">
        <v>1190</v>
      </c>
      <c r="F957" s="172" t="s">
        <v>1620</v>
      </c>
      <c r="G957" s="173" t="s">
        <v>1928</v>
      </c>
      <c r="H957" s="50" t="s">
        <v>1786</v>
      </c>
      <c r="I957" s="50" t="s">
        <v>18</v>
      </c>
      <c r="J957" s="133" t="s">
        <v>2014</v>
      </c>
      <c r="K957" s="50" t="s">
        <v>2015</v>
      </c>
      <c r="L957" s="50" t="s">
        <v>2016</v>
      </c>
      <c r="M957" s="133" t="s">
        <v>1752</v>
      </c>
      <c r="N957" s="133" t="s">
        <v>1601</v>
      </c>
      <c r="O957" s="133" t="s">
        <v>1601</v>
      </c>
      <c r="P957" s="133" t="s">
        <v>1601</v>
      </c>
      <c r="Q957" s="133" t="s">
        <v>1755</v>
      </c>
      <c r="R957" s="142" t="s">
        <v>1601</v>
      </c>
      <c r="S957" s="174" t="s">
        <v>1801</v>
      </c>
      <c r="T957" s="175" t="s">
        <v>1754</v>
      </c>
      <c r="U957" s="133" t="s">
        <v>1756</v>
      </c>
      <c r="V957" s="133" t="s">
        <v>1754</v>
      </c>
      <c r="W957" s="133" t="str">
        <f>IF([Access_Indicator2]="Yes","No service",IF([Access_Indicator3]="Available", "Improved",IF([Access_Indicator4]="No", "Limited",IF(AND([Access_Indicator4]="yes", [Access_Indicator5]&lt;=[Access_Indicator6]),"Basic","Limited"))))</f>
        <v>Basic</v>
      </c>
      <c r="X957" s="133" t="str">
        <f>IF([Use_Indicator1]="", "Fill in data", IF([Use_Indicator1]="All", "Improved", IF([Use_Indicator1]="Some", "Basic", IF([Use_Indicator1]="No use", "No Service"))))</f>
        <v>Improved</v>
      </c>
      <c r="Y957" s="134" t="s">
        <v>1601</v>
      </c>
      <c r="Z957" s="134" t="str">
        <f>IF(S957="No data", "No Data", IF([Reliability_Indicator2]="Yes","No Service", IF(S957="Routine", "Improved", IF(S957="Unreliable", "Basic", IF(S957="No O&amp;M", "No service")))))</f>
        <v>Basic</v>
      </c>
      <c r="AA957" s="133" t="str">
        <f>IF([EnvPro_Indicator1]="", "Fill in data", IF([EnvPro_Indicator1]="Significant pollution", "No service", IF(AND([EnvPro_Indicator1]="Not polluting groundwater &amp; not untreated in river", [EnvPro_Indicator2]="No"),"Basic", IF([EnvPro_Indicator2]="Yes", "Improved"))))</f>
        <v>Basic</v>
      </c>
      <c r="AB957" s="134" t="str">
        <f t="shared" si="14"/>
        <v>Basic</v>
      </c>
      <c r="AC957" s="134" t="str">
        <f>IF(OR(San[[#This Row],[Access_SL1]]="No data",San[[#This Row],[Use_SL1]]="No data",San[[#This Row],[Reliability_SL1]]="No data",San[[#This Row],[EnvPro_SL1]]="No data"),"Incomplete", "Complete")</f>
        <v>Complete</v>
      </c>
      <c r="AD957" s="176" t="s">
        <v>1601</v>
      </c>
      <c r="AE957" s="176" t="s">
        <v>1601</v>
      </c>
      <c r="AF957" s="136" t="s">
        <v>1601</v>
      </c>
      <c r="AG957" s="136">
        <v>91.989810359467867</v>
      </c>
      <c r="AH957" s="136" t="s">
        <v>1601</v>
      </c>
      <c r="AW957" s="1">
        <f>IFERROR(VLOOKUP(San[[#This Row],[Access_SL1]],$AS$5:$AT$8,2,FALSE),"Error")</f>
        <v>2</v>
      </c>
      <c r="AX957" s="1">
        <f>IFERROR(VLOOKUP(San[[#This Row],[Use_SL1]],$AS$5:$AT$8,2,FALSE),"Error")</f>
        <v>3</v>
      </c>
      <c r="AY957" s="1" t="str">
        <f>IFERROR(VLOOKUP(San[[#This Row],[Use_SL2]],$AS$5:$AT$8,2,FALSE),"Error")</f>
        <v>Error</v>
      </c>
      <c r="AZ957" s="1">
        <f>IFERROR(VLOOKUP(San[[#This Row],[Reliability_SL1]],$AS$5:$AT$8,2,FALSE),"Error")</f>
        <v>2</v>
      </c>
      <c r="BA957" s="1">
        <f>IFERROR(VLOOKUP(San[[#This Row],[EnvPro_SL1]],$AS$5:$AT$8,2,FALSE),"Error")</f>
        <v>2</v>
      </c>
    </row>
    <row r="958" spans="2:53">
      <c r="B958" s="133" t="s">
        <v>1269</v>
      </c>
      <c r="C958" s="171" t="s">
        <v>1649</v>
      </c>
      <c r="D958" s="171" t="s">
        <v>1609</v>
      </c>
      <c r="E958" s="171" t="s">
        <v>1190</v>
      </c>
      <c r="F958" s="172" t="s">
        <v>1620</v>
      </c>
      <c r="G958" s="173" t="s">
        <v>2065</v>
      </c>
      <c r="H958" s="50" t="s">
        <v>1786</v>
      </c>
      <c r="I958" s="50" t="s">
        <v>18</v>
      </c>
      <c r="J958" s="133" t="s">
        <v>1818</v>
      </c>
      <c r="K958" s="50" t="s">
        <v>1754</v>
      </c>
      <c r="L958" s="50" t="s">
        <v>1753</v>
      </c>
      <c r="M958" s="133" t="s">
        <v>1754</v>
      </c>
      <c r="N958" s="133" t="s">
        <v>1601</v>
      </c>
      <c r="O958" s="133" t="s">
        <v>1601</v>
      </c>
      <c r="P958" s="133" t="s">
        <v>1601</v>
      </c>
      <c r="Q958" s="133" t="s">
        <v>1755</v>
      </c>
      <c r="R958" s="142" t="s">
        <v>1601</v>
      </c>
      <c r="S958" s="174" t="s">
        <v>1601</v>
      </c>
      <c r="T958" s="175" t="s">
        <v>1754</v>
      </c>
      <c r="U958" s="133" t="s">
        <v>1756</v>
      </c>
      <c r="V958" s="133" t="s">
        <v>1754</v>
      </c>
      <c r="W958" s="133" t="str">
        <f>IF([Access_Indicator2]="Yes","No service",IF([Access_Indicator3]="Available", "Improved",IF([Access_Indicator4]="No", "Limited",IF(AND([Access_Indicator4]="yes", [Access_Indicator5]&lt;=[Access_Indicator6]),"Basic","Limited"))))</f>
        <v>Limited</v>
      </c>
      <c r="X958" s="133" t="str">
        <f>IF([Use_Indicator1]="", "Fill in data", IF([Use_Indicator1]="All", "Improved", IF([Use_Indicator1]="Some", "Basic", IF([Use_Indicator1]="No use", "No Service"))))</f>
        <v>Improved</v>
      </c>
      <c r="Y958" s="134" t="s">
        <v>1601</v>
      </c>
      <c r="Z958" s="134" t="str">
        <f>IF(S958="No data", "No Data", IF([Reliability_Indicator2]="Yes","No Service", IF(S958="Routine", "Improved", IF(S958="Unreliable", "Basic", IF(S958="No O&amp;M", "No service")))))</f>
        <v>No Data</v>
      </c>
      <c r="AA958" s="133" t="str">
        <f>IF([EnvPro_Indicator1]="", "Fill in data", IF([EnvPro_Indicator1]="Significant pollution", "No service", IF(AND([EnvPro_Indicator1]="Not polluting groundwater &amp; not untreated in river", [EnvPro_Indicator2]="No"),"Basic", IF([EnvPro_Indicator2]="Yes", "Improved"))))</f>
        <v>Basic</v>
      </c>
      <c r="AB958" s="134" t="str">
        <f t="shared" si="14"/>
        <v>Limited</v>
      </c>
      <c r="AC958" s="134" t="str">
        <f>IF(OR(San[[#This Row],[Access_SL1]]="No data",San[[#This Row],[Use_SL1]]="No data",San[[#This Row],[Reliability_SL1]]="No data",San[[#This Row],[EnvPro_SL1]]="No data"),"Incomplete", "Complete")</f>
        <v>Incomplete</v>
      </c>
      <c r="AD958" s="176" t="s">
        <v>1601</v>
      </c>
      <c r="AE958" s="176" t="s">
        <v>1601</v>
      </c>
      <c r="AF958" s="136" t="s">
        <v>1601</v>
      </c>
      <c r="AG958" s="136">
        <v>36.795924143787147</v>
      </c>
      <c r="AH958" s="136" t="s">
        <v>1601</v>
      </c>
      <c r="AW958" s="1">
        <f>IFERROR(VLOOKUP(San[[#This Row],[Access_SL1]],$AS$5:$AT$8,2,FALSE),"Error")</f>
        <v>1</v>
      </c>
      <c r="AX958" s="1">
        <f>IFERROR(VLOOKUP(San[[#This Row],[Use_SL1]],$AS$5:$AT$8,2,FALSE),"Error")</f>
        <v>3</v>
      </c>
      <c r="AY958" s="1" t="str">
        <f>IFERROR(VLOOKUP(San[[#This Row],[Use_SL2]],$AS$5:$AT$8,2,FALSE),"Error")</f>
        <v>Error</v>
      </c>
      <c r="AZ958" s="1" t="str">
        <f>IFERROR(VLOOKUP(San[[#This Row],[Reliability_SL1]],$AS$5:$AT$8,2,FALSE),"Error")</f>
        <v>Error</v>
      </c>
      <c r="BA958" s="1">
        <f>IFERROR(VLOOKUP(San[[#This Row],[EnvPro_SL1]],$AS$5:$AT$8,2,FALSE),"Error")</f>
        <v>2</v>
      </c>
    </row>
    <row r="959" spans="2:53">
      <c r="B959" s="133" t="s">
        <v>1270</v>
      </c>
      <c r="C959" s="171" t="s">
        <v>1649</v>
      </c>
      <c r="D959" s="171" t="s">
        <v>1609</v>
      </c>
      <c r="E959" s="171" t="s">
        <v>1190</v>
      </c>
      <c r="F959" s="172" t="s">
        <v>1620</v>
      </c>
      <c r="G959" s="173" t="s">
        <v>2001</v>
      </c>
      <c r="H959" s="50" t="s">
        <v>1786</v>
      </c>
      <c r="I959" s="50" t="s">
        <v>18</v>
      </c>
      <c r="J959" s="133" t="s">
        <v>1818</v>
      </c>
      <c r="K959" s="50" t="s">
        <v>1754</v>
      </c>
      <c r="L959" s="50" t="s">
        <v>1753</v>
      </c>
      <c r="M959" s="133" t="s">
        <v>1754</v>
      </c>
      <c r="N959" s="133" t="s">
        <v>1601</v>
      </c>
      <c r="O959" s="133" t="s">
        <v>1601</v>
      </c>
      <c r="P959" s="133" t="s">
        <v>1601</v>
      </c>
      <c r="Q959" s="133" t="s">
        <v>1755</v>
      </c>
      <c r="R959" s="142" t="s">
        <v>1601</v>
      </c>
      <c r="S959" s="174" t="s">
        <v>1601</v>
      </c>
      <c r="T959" s="175" t="s">
        <v>1754</v>
      </c>
      <c r="U959" s="133" t="s">
        <v>1756</v>
      </c>
      <c r="V959" s="133" t="s">
        <v>1754</v>
      </c>
      <c r="W959" s="133" t="str">
        <f>IF([Access_Indicator2]="Yes","No service",IF([Access_Indicator3]="Available", "Improved",IF([Access_Indicator4]="No", "Limited",IF(AND([Access_Indicator4]="yes", [Access_Indicator5]&lt;=[Access_Indicator6]),"Basic","Limited"))))</f>
        <v>Limited</v>
      </c>
      <c r="X959" s="133" t="str">
        <f>IF([Use_Indicator1]="", "Fill in data", IF([Use_Indicator1]="All", "Improved", IF([Use_Indicator1]="Some", "Basic", IF([Use_Indicator1]="No use", "No Service"))))</f>
        <v>Improved</v>
      </c>
      <c r="Y959" s="134" t="s">
        <v>1601</v>
      </c>
      <c r="Z959" s="134" t="str">
        <f>IF(S959="No data", "No Data", IF([Reliability_Indicator2]="Yes","No Service", IF(S959="Routine", "Improved", IF(S959="Unreliable", "Basic", IF(S959="No O&amp;M", "No service")))))</f>
        <v>No Data</v>
      </c>
      <c r="AA959" s="133" t="str">
        <f>IF([EnvPro_Indicator1]="", "Fill in data", IF([EnvPro_Indicator1]="Significant pollution", "No service", IF(AND([EnvPro_Indicator1]="Not polluting groundwater &amp; not untreated in river", [EnvPro_Indicator2]="No"),"Basic", IF([EnvPro_Indicator2]="Yes", "Improved"))))</f>
        <v>Basic</v>
      </c>
      <c r="AB959" s="134" t="str">
        <f t="shared" si="14"/>
        <v>Limited</v>
      </c>
      <c r="AC959" s="134" t="str">
        <f>IF(OR(San[[#This Row],[Access_SL1]]="No data",San[[#This Row],[Use_SL1]]="No data",San[[#This Row],[Reliability_SL1]]="No data",San[[#This Row],[EnvPro_SL1]]="No data"),"Incomplete", "Complete")</f>
        <v>Incomplete</v>
      </c>
      <c r="AD959" s="176" t="s">
        <v>1601</v>
      </c>
      <c r="AE959" s="176" t="s">
        <v>1601</v>
      </c>
      <c r="AF959" s="136" t="s">
        <v>1601</v>
      </c>
      <c r="AG959" s="136">
        <v>82.790829323521081</v>
      </c>
      <c r="AH959" s="136" t="s">
        <v>1601</v>
      </c>
      <c r="AW959" s="1">
        <f>IFERROR(VLOOKUP(San[[#This Row],[Access_SL1]],$AS$5:$AT$8,2,FALSE),"Error")</f>
        <v>1</v>
      </c>
      <c r="AX959" s="1">
        <f>IFERROR(VLOOKUP(San[[#This Row],[Use_SL1]],$AS$5:$AT$8,2,FALSE),"Error")</f>
        <v>3</v>
      </c>
      <c r="AY959" s="1" t="str">
        <f>IFERROR(VLOOKUP(San[[#This Row],[Use_SL2]],$AS$5:$AT$8,2,FALSE),"Error")</f>
        <v>Error</v>
      </c>
      <c r="AZ959" s="1" t="str">
        <f>IFERROR(VLOOKUP(San[[#This Row],[Reliability_SL1]],$AS$5:$AT$8,2,FALSE),"Error")</f>
        <v>Error</v>
      </c>
      <c r="BA959" s="1">
        <f>IFERROR(VLOOKUP(San[[#This Row],[EnvPro_SL1]],$AS$5:$AT$8,2,FALSE),"Error")</f>
        <v>2</v>
      </c>
    </row>
    <row r="960" spans="2:53">
      <c r="B960" s="133" t="s">
        <v>1271</v>
      </c>
      <c r="C960" s="171" t="s">
        <v>1649</v>
      </c>
      <c r="D960" s="171" t="s">
        <v>1609</v>
      </c>
      <c r="E960" s="171" t="s">
        <v>1190</v>
      </c>
      <c r="F960" s="172" t="s">
        <v>1620</v>
      </c>
      <c r="G960" s="173" t="s">
        <v>2004</v>
      </c>
      <c r="H960" s="50" t="s">
        <v>1786</v>
      </c>
      <c r="I960" s="50" t="s">
        <v>18</v>
      </c>
      <c r="J960" s="133" t="s">
        <v>2014</v>
      </c>
      <c r="K960" s="50" t="s">
        <v>2015</v>
      </c>
      <c r="L960" s="50" t="s">
        <v>2016</v>
      </c>
      <c r="M960" s="133" t="s">
        <v>1752</v>
      </c>
      <c r="N960" s="133" t="s">
        <v>1601</v>
      </c>
      <c r="O960" s="133" t="s">
        <v>1601</v>
      </c>
      <c r="P960" s="133" t="s">
        <v>1601</v>
      </c>
      <c r="Q960" s="133" t="s">
        <v>1755</v>
      </c>
      <c r="R960" s="142" t="s">
        <v>1601</v>
      </c>
      <c r="S960" s="174" t="s">
        <v>1801</v>
      </c>
      <c r="T960" s="175" t="s">
        <v>1754</v>
      </c>
      <c r="U960" s="133" t="s">
        <v>1756</v>
      </c>
      <c r="V960" s="133" t="s">
        <v>1754</v>
      </c>
      <c r="W960" s="133" t="str">
        <f>IF([Access_Indicator2]="Yes","No service",IF([Access_Indicator3]="Available", "Improved",IF([Access_Indicator4]="No", "Limited",IF(AND([Access_Indicator4]="yes", [Access_Indicator5]&lt;=[Access_Indicator6]),"Basic","Limited"))))</f>
        <v>Basic</v>
      </c>
      <c r="X960" s="133" t="str">
        <f>IF([Use_Indicator1]="", "Fill in data", IF([Use_Indicator1]="All", "Improved", IF([Use_Indicator1]="Some", "Basic", IF([Use_Indicator1]="No use", "No Service"))))</f>
        <v>Improved</v>
      </c>
      <c r="Y960" s="134" t="s">
        <v>1601</v>
      </c>
      <c r="Z960" s="134" t="str">
        <f>IF(S960="No data", "No Data", IF([Reliability_Indicator2]="Yes","No Service", IF(S960="Routine", "Improved", IF(S960="Unreliable", "Basic", IF(S960="No O&amp;M", "No service")))))</f>
        <v>Basic</v>
      </c>
      <c r="AA960" s="133" t="str">
        <f>IF([EnvPro_Indicator1]="", "Fill in data", IF([EnvPro_Indicator1]="Significant pollution", "No service", IF(AND([EnvPro_Indicator1]="Not polluting groundwater &amp; not untreated in river", [EnvPro_Indicator2]="No"),"Basic", IF([EnvPro_Indicator2]="Yes", "Improved"))))</f>
        <v>Basic</v>
      </c>
      <c r="AB960" s="134" t="str">
        <f t="shared" si="14"/>
        <v>Basic</v>
      </c>
      <c r="AC960" s="134" t="str">
        <f>IF(OR(San[[#This Row],[Access_SL1]]="No data",San[[#This Row],[Use_SL1]]="No data",San[[#This Row],[Reliability_SL1]]="No data",San[[#This Row],[EnvPro_SL1]]="No data"),"Incomplete", "Complete")</f>
        <v>Complete</v>
      </c>
      <c r="AD960" s="176" t="s">
        <v>1601</v>
      </c>
      <c r="AE960" s="176" t="s">
        <v>1601</v>
      </c>
      <c r="AF960" s="136" t="s">
        <v>1601</v>
      </c>
      <c r="AG960" s="136">
        <v>90.150014152278516</v>
      </c>
      <c r="AH960" s="136" t="s">
        <v>1601</v>
      </c>
      <c r="AW960" s="1">
        <f>IFERROR(VLOOKUP(San[[#This Row],[Access_SL1]],$AS$5:$AT$8,2,FALSE),"Error")</f>
        <v>2</v>
      </c>
      <c r="AX960" s="1">
        <f>IFERROR(VLOOKUP(San[[#This Row],[Use_SL1]],$AS$5:$AT$8,2,FALSE),"Error")</f>
        <v>3</v>
      </c>
      <c r="AY960" s="1" t="str">
        <f>IFERROR(VLOOKUP(San[[#This Row],[Use_SL2]],$AS$5:$AT$8,2,FALSE),"Error")</f>
        <v>Error</v>
      </c>
      <c r="AZ960" s="1">
        <f>IFERROR(VLOOKUP(San[[#This Row],[Reliability_SL1]],$AS$5:$AT$8,2,FALSE),"Error")</f>
        <v>2</v>
      </c>
      <c r="BA960" s="1">
        <f>IFERROR(VLOOKUP(San[[#This Row],[EnvPro_SL1]],$AS$5:$AT$8,2,FALSE),"Error")</f>
        <v>2</v>
      </c>
    </row>
    <row r="961" spans="2:53">
      <c r="B961" s="133" t="s">
        <v>1272</v>
      </c>
      <c r="C961" s="171" t="s">
        <v>1649</v>
      </c>
      <c r="D961" s="171" t="s">
        <v>1609</v>
      </c>
      <c r="E961" s="171" t="s">
        <v>1190</v>
      </c>
      <c r="F961" s="172" t="s">
        <v>1620</v>
      </c>
      <c r="G961" s="173" t="s">
        <v>2083</v>
      </c>
      <c r="H961" s="50" t="s">
        <v>1783</v>
      </c>
      <c r="I961" s="50" t="s">
        <v>18</v>
      </c>
      <c r="J961" s="133" t="s">
        <v>1779</v>
      </c>
      <c r="K961" s="50" t="s">
        <v>1754</v>
      </c>
      <c r="L961" s="50" t="s">
        <v>1753</v>
      </c>
      <c r="M961" s="133" t="s">
        <v>1754</v>
      </c>
      <c r="N961" s="133" t="s">
        <v>1601</v>
      </c>
      <c r="O961" s="133" t="s">
        <v>1601</v>
      </c>
      <c r="P961" s="133" t="s">
        <v>1601</v>
      </c>
      <c r="Q961" s="133" t="s">
        <v>1755</v>
      </c>
      <c r="R961" s="142" t="s">
        <v>1601</v>
      </c>
      <c r="S961" s="174" t="s">
        <v>1601</v>
      </c>
      <c r="T961" s="175" t="s">
        <v>1754</v>
      </c>
      <c r="U961" s="133" t="s">
        <v>1756</v>
      </c>
      <c r="V961" s="133" t="s">
        <v>1754</v>
      </c>
      <c r="W961" s="133" t="str">
        <f>IF([Access_Indicator2]="Yes","No service",IF([Access_Indicator3]="Available", "Improved",IF([Access_Indicator4]="No", "Limited",IF(AND([Access_Indicator4]="yes", [Access_Indicator5]&lt;=[Access_Indicator6]),"Basic","Limited"))))</f>
        <v>Limited</v>
      </c>
      <c r="X961" s="133" t="str">
        <f>IF([Use_Indicator1]="", "Fill in data", IF([Use_Indicator1]="All", "Improved", IF([Use_Indicator1]="Some", "Basic", IF([Use_Indicator1]="No use", "No Service"))))</f>
        <v>Improved</v>
      </c>
      <c r="Y961" s="134" t="s">
        <v>1601</v>
      </c>
      <c r="Z961" s="134" t="str">
        <f>IF(S961="No data", "No Data", IF([Reliability_Indicator2]="Yes","No Service", IF(S961="Routine", "Improved", IF(S961="Unreliable", "Basic", IF(S961="No O&amp;M", "No service")))))</f>
        <v>No Data</v>
      </c>
      <c r="AA961" s="133" t="str">
        <f>IF([EnvPro_Indicator1]="", "Fill in data", IF([EnvPro_Indicator1]="Significant pollution", "No service", IF(AND([EnvPro_Indicator1]="Not polluting groundwater &amp; not untreated in river", [EnvPro_Indicator2]="No"),"Basic", IF([EnvPro_Indicator2]="Yes", "Improved"))))</f>
        <v>Basic</v>
      </c>
      <c r="AB961" s="134" t="str">
        <f t="shared" si="14"/>
        <v>Limited</v>
      </c>
      <c r="AC961" s="134" t="str">
        <f>IF(OR(San[[#This Row],[Access_SL1]]="No data",San[[#This Row],[Use_SL1]]="No data",San[[#This Row],[Reliability_SL1]]="No data",San[[#This Row],[EnvPro_SL1]]="No data"),"Incomplete", "Complete")</f>
        <v>Incomplete</v>
      </c>
      <c r="AD961" s="176" t="s">
        <v>1601</v>
      </c>
      <c r="AE961" s="176" t="s">
        <v>1601</v>
      </c>
      <c r="AF961" s="136" t="s">
        <v>1601</v>
      </c>
      <c r="AG961" s="136">
        <v>24.530616095858104</v>
      </c>
      <c r="AH961" s="136" t="s">
        <v>1601</v>
      </c>
      <c r="AW961" s="1">
        <f>IFERROR(VLOOKUP(San[[#This Row],[Access_SL1]],$AS$5:$AT$8,2,FALSE),"Error")</f>
        <v>1</v>
      </c>
      <c r="AX961" s="1">
        <f>IFERROR(VLOOKUP(San[[#This Row],[Use_SL1]],$AS$5:$AT$8,2,FALSE),"Error")</f>
        <v>3</v>
      </c>
      <c r="AY961" s="1" t="str">
        <f>IFERROR(VLOOKUP(San[[#This Row],[Use_SL2]],$AS$5:$AT$8,2,FALSE),"Error")</f>
        <v>Error</v>
      </c>
      <c r="AZ961" s="1" t="str">
        <f>IFERROR(VLOOKUP(San[[#This Row],[Reliability_SL1]],$AS$5:$AT$8,2,FALSE),"Error")</f>
        <v>Error</v>
      </c>
      <c r="BA961" s="1">
        <f>IFERROR(VLOOKUP(San[[#This Row],[EnvPro_SL1]],$AS$5:$AT$8,2,FALSE),"Error")</f>
        <v>2</v>
      </c>
    </row>
    <row r="962" spans="2:53">
      <c r="B962" s="133" t="s">
        <v>1273</v>
      </c>
      <c r="C962" s="171" t="s">
        <v>1649</v>
      </c>
      <c r="D962" s="171" t="s">
        <v>1609</v>
      </c>
      <c r="E962" s="171" t="s">
        <v>1190</v>
      </c>
      <c r="F962" s="172" t="s">
        <v>1620</v>
      </c>
      <c r="G962" s="173" t="s">
        <v>1996</v>
      </c>
      <c r="H962" s="50" t="s">
        <v>1783</v>
      </c>
      <c r="I962" s="50" t="s">
        <v>18</v>
      </c>
      <c r="J962" s="133" t="s">
        <v>1779</v>
      </c>
      <c r="K962" s="50" t="s">
        <v>1754</v>
      </c>
      <c r="L962" s="50" t="s">
        <v>1753</v>
      </c>
      <c r="M962" s="133" t="s">
        <v>1754</v>
      </c>
      <c r="N962" s="133" t="s">
        <v>1601</v>
      </c>
      <c r="O962" s="133" t="s">
        <v>1601</v>
      </c>
      <c r="P962" s="133" t="s">
        <v>1601</v>
      </c>
      <c r="Q962" s="133" t="s">
        <v>1755</v>
      </c>
      <c r="R962" s="142" t="s">
        <v>1601</v>
      </c>
      <c r="S962" s="174" t="s">
        <v>1601</v>
      </c>
      <c r="T962" s="175" t="s">
        <v>1754</v>
      </c>
      <c r="U962" s="133" t="s">
        <v>1756</v>
      </c>
      <c r="V962" s="133" t="s">
        <v>1754</v>
      </c>
      <c r="W962" s="133" t="str">
        <f>IF([Access_Indicator2]="Yes","No service",IF([Access_Indicator3]="Available", "Improved",IF([Access_Indicator4]="No", "Limited",IF(AND([Access_Indicator4]="yes", [Access_Indicator5]&lt;=[Access_Indicator6]),"Basic","Limited"))))</f>
        <v>Limited</v>
      </c>
      <c r="X962" s="133" t="str">
        <f>IF([Use_Indicator1]="", "Fill in data", IF([Use_Indicator1]="All", "Improved", IF([Use_Indicator1]="Some", "Basic", IF([Use_Indicator1]="No use", "No Service"))))</f>
        <v>Improved</v>
      </c>
      <c r="Y962" s="134" t="s">
        <v>1601</v>
      </c>
      <c r="Z962" s="134" t="str">
        <f>IF(S962="No data", "No Data", IF([Reliability_Indicator2]="Yes","No Service", IF(S962="Routine", "Improved", IF(S962="Unreliable", "Basic", IF(S962="No O&amp;M", "No service")))))</f>
        <v>No Data</v>
      </c>
      <c r="AA962" s="133" t="str">
        <f>IF([EnvPro_Indicator1]="", "Fill in data", IF([EnvPro_Indicator1]="Significant pollution", "No service", IF(AND([EnvPro_Indicator1]="Not polluting groundwater &amp; not untreated in river", [EnvPro_Indicator2]="No"),"Basic", IF([EnvPro_Indicator2]="Yes", "Improved"))))</f>
        <v>Basic</v>
      </c>
      <c r="AB962" s="134" t="str">
        <f t="shared" si="14"/>
        <v>Limited</v>
      </c>
      <c r="AC962" s="134" t="str">
        <f>IF(OR(San[[#This Row],[Access_SL1]]="No data",San[[#This Row],[Use_SL1]]="No data",San[[#This Row],[Reliability_SL1]]="No data",San[[#This Row],[EnvPro_SL1]]="No data"),"Incomplete", "Complete")</f>
        <v>Incomplete</v>
      </c>
      <c r="AD962" s="176" t="s">
        <v>1601</v>
      </c>
      <c r="AE962" s="176" t="s">
        <v>1601</v>
      </c>
      <c r="AF962" s="136" t="s">
        <v>1601</v>
      </c>
      <c r="AG962" s="136">
        <v>73.591848287574294</v>
      </c>
      <c r="AH962" s="136" t="s">
        <v>1601</v>
      </c>
      <c r="AW962" s="1">
        <f>IFERROR(VLOOKUP(San[[#This Row],[Access_SL1]],$AS$5:$AT$8,2,FALSE),"Error")</f>
        <v>1</v>
      </c>
      <c r="AX962" s="1">
        <f>IFERROR(VLOOKUP(San[[#This Row],[Use_SL1]],$AS$5:$AT$8,2,FALSE),"Error")</f>
        <v>3</v>
      </c>
      <c r="AY962" s="1" t="str">
        <f>IFERROR(VLOOKUP(San[[#This Row],[Use_SL2]],$AS$5:$AT$8,2,FALSE),"Error")</f>
        <v>Error</v>
      </c>
      <c r="AZ962" s="1" t="str">
        <f>IFERROR(VLOOKUP(San[[#This Row],[Reliability_SL1]],$AS$5:$AT$8,2,FALSE),"Error")</f>
        <v>Error</v>
      </c>
      <c r="BA962" s="1">
        <f>IFERROR(VLOOKUP(San[[#This Row],[EnvPro_SL1]],$AS$5:$AT$8,2,FALSE),"Error")</f>
        <v>2</v>
      </c>
    </row>
    <row r="963" spans="2:53">
      <c r="B963" s="133" t="s">
        <v>1274</v>
      </c>
      <c r="C963" s="171" t="s">
        <v>1649</v>
      </c>
      <c r="D963" s="171" t="s">
        <v>1609</v>
      </c>
      <c r="E963" s="171" t="s">
        <v>1275</v>
      </c>
      <c r="F963" s="172" t="s">
        <v>1614</v>
      </c>
      <c r="G963" s="173" t="s">
        <v>2017</v>
      </c>
      <c r="H963" s="50" t="s">
        <v>1786</v>
      </c>
      <c r="I963" s="50" t="s">
        <v>18</v>
      </c>
      <c r="J963" s="133" t="s">
        <v>1818</v>
      </c>
      <c r="K963" s="50" t="s">
        <v>1754</v>
      </c>
      <c r="L963" s="50" t="s">
        <v>1753</v>
      </c>
      <c r="M963" s="133" t="s">
        <v>1754</v>
      </c>
      <c r="N963" s="133" t="s">
        <v>1601</v>
      </c>
      <c r="O963" s="133" t="s">
        <v>1601</v>
      </c>
      <c r="P963" s="133" t="s">
        <v>1601</v>
      </c>
      <c r="Q963" s="133" t="s">
        <v>1755</v>
      </c>
      <c r="R963" s="142" t="s">
        <v>1601</v>
      </c>
      <c r="S963" s="174" t="s">
        <v>1601</v>
      </c>
      <c r="T963" s="175" t="s">
        <v>1754</v>
      </c>
      <c r="U963" s="133" t="s">
        <v>1756</v>
      </c>
      <c r="V963" s="133" t="s">
        <v>1754</v>
      </c>
      <c r="W963" s="133" t="str">
        <f>IF([Access_Indicator2]="Yes","No service",IF([Access_Indicator3]="Available", "Improved",IF([Access_Indicator4]="No", "Limited",IF(AND([Access_Indicator4]="yes", [Access_Indicator5]&lt;=[Access_Indicator6]),"Basic","Limited"))))</f>
        <v>Limited</v>
      </c>
      <c r="X963" s="133" t="str">
        <f>IF([Use_Indicator1]="", "Fill in data", IF([Use_Indicator1]="All", "Improved", IF([Use_Indicator1]="Some", "Basic", IF([Use_Indicator1]="No use", "No Service"))))</f>
        <v>Improved</v>
      </c>
      <c r="Y963" s="134" t="s">
        <v>1601</v>
      </c>
      <c r="Z963" s="134" t="str">
        <f>IF(S963="No data", "No Data", IF([Reliability_Indicator2]="Yes","No Service", IF(S963="Routine", "Improved", IF(S963="Unreliable", "Basic", IF(S963="No O&amp;M", "No service")))))</f>
        <v>No Data</v>
      </c>
      <c r="AA963" s="133" t="str">
        <f>IF([EnvPro_Indicator1]="", "Fill in data", IF([EnvPro_Indicator1]="Significant pollution", "No service", IF(AND([EnvPro_Indicator1]="Not polluting groundwater &amp; not untreated in river", [EnvPro_Indicator2]="No"),"Basic", IF([EnvPro_Indicator2]="Yes", "Improved"))))</f>
        <v>Basic</v>
      </c>
      <c r="AB963" s="134" t="str">
        <f t="shared" si="14"/>
        <v>Limited</v>
      </c>
      <c r="AC963" s="134" t="str">
        <f>IF(OR(San[[#This Row],[Access_SL1]]="No data",San[[#This Row],[Use_SL1]]="No data",San[[#This Row],[Reliability_SL1]]="No data",San[[#This Row],[EnvPro_SL1]]="No data"),"Incomplete", "Complete")</f>
        <v>Incomplete</v>
      </c>
      <c r="AD963" s="176" t="s">
        <v>1601</v>
      </c>
      <c r="AE963" s="176" t="s">
        <v>1601</v>
      </c>
      <c r="AF963" s="136" t="s">
        <v>1601</v>
      </c>
      <c r="AG963" s="136">
        <v>114.06736484574017</v>
      </c>
      <c r="AH963" s="136" t="s">
        <v>1601</v>
      </c>
      <c r="AW963" s="1">
        <f>IFERROR(VLOOKUP(San[[#This Row],[Access_SL1]],$AS$5:$AT$8,2,FALSE),"Error")</f>
        <v>1</v>
      </c>
      <c r="AX963" s="1">
        <f>IFERROR(VLOOKUP(San[[#This Row],[Use_SL1]],$AS$5:$AT$8,2,FALSE),"Error")</f>
        <v>3</v>
      </c>
      <c r="AY963" s="1" t="str">
        <f>IFERROR(VLOOKUP(San[[#This Row],[Use_SL2]],$AS$5:$AT$8,2,FALSE),"Error")</f>
        <v>Error</v>
      </c>
      <c r="AZ963" s="1" t="str">
        <f>IFERROR(VLOOKUP(San[[#This Row],[Reliability_SL1]],$AS$5:$AT$8,2,FALSE),"Error")</f>
        <v>Error</v>
      </c>
      <c r="BA963" s="1">
        <f>IFERROR(VLOOKUP(San[[#This Row],[EnvPro_SL1]],$AS$5:$AT$8,2,FALSE),"Error")</f>
        <v>2</v>
      </c>
    </row>
    <row r="964" spans="2:53">
      <c r="B964" s="133" t="s">
        <v>1276</v>
      </c>
      <c r="C964" s="171" t="s">
        <v>1649</v>
      </c>
      <c r="D964" s="171" t="s">
        <v>1609</v>
      </c>
      <c r="E964" s="171" t="s">
        <v>1275</v>
      </c>
      <c r="F964" s="172" t="s">
        <v>1614</v>
      </c>
      <c r="G964" s="173" t="s">
        <v>1951</v>
      </c>
      <c r="H964" s="50" t="s">
        <v>1786</v>
      </c>
      <c r="I964" s="50" t="s">
        <v>18</v>
      </c>
      <c r="J964" s="133" t="s">
        <v>1779</v>
      </c>
      <c r="K964" s="50" t="s">
        <v>1754</v>
      </c>
      <c r="L964" s="50" t="s">
        <v>1753</v>
      </c>
      <c r="M964" s="133" t="s">
        <v>1754</v>
      </c>
      <c r="N964" s="133" t="s">
        <v>1601</v>
      </c>
      <c r="O964" s="133" t="s">
        <v>1601</v>
      </c>
      <c r="P964" s="133" t="s">
        <v>1601</v>
      </c>
      <c r="Q964" s="133" t="s">
        <v>1755</v>
      </c>
      <c r="R964" s="142" t="s">
        <v>1601</v>
      </c>
      <c r="S964" s="174" t="s">
        <v>1601</v>
      </c>
      <c r="T964" s="175" t="s">
        <v>1754</v>
      </c>
      <c r="U964" s="133" t="s">
        <v>1756</v>
      </c>
      <c r="V964" s="133" t="s">
        <v>1754</v>
      </c>
      <c r="W964" s="133" t="str">
        <f>IF([Access_Indicator2]="Yes","No service",IF([Access_Indicator3]="Available", "Improved",IF([Access_Indicator4]="No", "Limited",IF(AND([Access_Indicator4]="yes", [Access_Indicator5]&lt;=[Access_Indicator6]),"Basic","Limited"))))</f>
        <v>Limited</v>
      </c>
      <c r="X964" s="133" t="str">
        <f>IF([Use_Indicator1]="", "Fill in data", IF([Use_Indicator1]="All", "Improved", IF([Use_Indicator1]="Some", "Basic", IF([Use_Indicator1]="No use", "No Service"))))</f>
        <v>Improved</v>
      </c>
      <c r="Y964" s="134" t="s">
        <v>1601</v>
      </c>
      <c r="Z964" s="134" t="str">
        <f>IF(S964="No data", "No Data", IF([Reliability_Indicator2]="Yes","No Service", IF(S964="Routine", "Improved", IF(S964="Unreliable", "Basic", IF(S964="No O&amp;M", "No service")))))</f>
        <v>No Data</v>
      </c>
      <c r="AA964" s="133" t="str">
        <f>IF([EnvPro_Indicator1]="", "Fill in data", IF([EnvPro_Indicator1]="Significant pollution", "No service", IF(AND([EnvPro_Indicator1]="Not polluting groundwater &amp; not untreated in river", [EnvPro_Indicator2]="No"),"Basic", IF([EnvPro_Indicator2]="Yes", "Improved"))))</f>
        <v>Basic</v>
      </c>
      <c r="AB964" s="134" t="str">
        <f t="shared" si="14"/>
        <v>Limited</v>
      </c>
      <c r="AC964" s="134" t="str">
        <f>IF(OR(San[[#This Row],[Access_SL1]]="No data",San[[#This Row],[Use_SL1]]="No data",San[[#This Row],[Reliability_SL1]]="No data",San[[#This Row],[EnvPro_SL1]]="No data"),"Incomplete", "Complete")</f>
        <v>Incomplete</v>
      </c>
      <c r="AD964" s="176" t="s">
        <v>1601</v>
      </c>
      <c r="AE964" s="176" t="s">
        <v>1601</v>
      </c>
      <c r="AF964" s="136" t="s">
        <v>1601</v>
      </c>
      <c r="AG964" s="136">
        <v>88.31021794508915</v>
      </c>
      <c r="AH964" s="136" t="s">
        <v>1601</v>
      </c>
      <c r="AW964" s="1">
        <f>IFERROR(VLOOKUP(San[[#This Row],[Access_SL1]],$AS$5:$AT$8,2,FALSE),"Error")</f>
        <v>1</v>
      </c>
      <c r="AX964" s="1">
        <f>IFERROR(VLOOKUP(San[[#This Row],[Use_SL1]],$AS$5:$AT$8,2,FALSE),"Error")</f>
        <v>3</v>
      </c>
      <c r="AY964" s="1" t="str">
        <f>IFERROR(VLOOKUP(San[[#This Row],[Use_SL2]],$AS$5:$AT$8,2,FALSE),"Error")</f>
        <v>Error</v>
      </c>
      <c r="AZ964" s="1" t="str">
        <f>IFERROR(VLOOKUP(San[[#This Row],[Reliability_SL1]],$AS$5:$AT$8,2,FALSE),"Error")</f>
        <v>Error</v>
      </c>
      <c r="BA964" s="1">
        <f>IFERROR(VLOOKUP(San[[#This Row],[EnvPro_SL1]],$AS$5:$AT$8,2,FALSE),"Error")</f>
        <v>2</v>
      </c>
    </row>
    <row r="965" spans="2:53">
      <c r="B965" s="133" t="s">
        <v>1277</v>
      </c>
      <c r="C965" s="171" t="s">
        <v>1649</v>
      </c>
      <c r="D965" s="171" t="s">
        <v>1609</v>
      </c>
      <c r="E965" s="171" t="s">
        <v>1275</v>
      </c>
      <c r="F965" s="172" t="s">
        <v>1614</v>
      </c>
      <c r="G965" s="173" t="s">
        <v>1949</v>
      </c>
      <c r="H965" s="50" t="s">
        <v>1786</v>
      </c>
      <c r="I965" s="50" t="s">
        <v>18</v>
      </c>
      <c r="J965" s="133" t="s">
        <v>1818</v>
      </c>
      <c r="K965" s="50" t="s">
        <v>1754</v>
      </c>
      <c r="L965" s="50" t="s">
        <v>1753</v>
      </c>
      <c r="M965" s="133" t="s">
        <v>1754</v>
      </c>
      <c r="N965" s="133" t="s">
        <v>1601</v>
      </c>
      <c r="O965" s="133" t="s">
        <v>1601</v>
      </c>
      <c r="P965" s="133" t="s">
        <v>1601</v>
      </c>
      <c r="Q965" s="133" t="s">
        <v>1755</v>
      </c>
      <c r="R965" s="142" t="s">
        <v>1601</v>
      </c>
      <c r="S965" s="174" t="s">
        <v>1601</v>
      </c>
      <c r="T965" s="175" t="s">
        <v>1754</v>
      </c>
      <c r="U965" s="133" t="s">
        <v>1756</v>
      </c>
      <c r="V965" s="133" t="s">
        <v>1754</v>
      </c>
      <c r="W965" s="133" t="str">
        <f>IF([Access_Indicator2]="Yes","No service",IF([Access_Indicator3]="Available", "Improved",IF([Access_Indicator4]="No", "Limited",IF(AND([Access_Indicator4]="yes", [Access_Indicator5]&lt;=[Access_Indicator6]),"Basic","Limited"))))</f>
        <v>Limited</v>
      </c>
      <c r="X965" s="133" t="str">
        <f>IF([Use_Indicator1]="", "Fill in data", IF([Use_Indicator1]="All", "Improved", IF([Use_Indicator1]="Some", "Basic", IF([Use_Indicator1]="No use", "No Service"))))</f>
        <v>Improved</v>
      </c>
      <c r="Y965" s="134" t="s">
        <v>1601</v>
      </c>
      <c r="Z965" s="134" t="str">
        <f>IF(S965="No data", "No Data", IF([Reliability_Indicator2]="Yes","No Service", IF(S965="Routine", "Improved", IF(S965="Unreliable", "Basic", IF(S965="No O&amp;M", "No service")))))</f>
        <v>No Data</v>
      </c>
      <c r="AA965" s="133" t="str">
        <f>IF([EnvPro_Indicator1]="", "Fill in data", IF([EnvPro_Indicator1]="Significant pollution", "No service", IF(AND([EnvPro_Indicator1]="Not polluting groundwater &amp; not untreated in river", [EnvPro_Indicator2]="No"),"Basic", IF([EnvPro_Indicator2]="Yes", "Improved"))))</f>
        <v>Basic</v>
      </c>
      <c r="AB965" s="134" t="str">
        <f t="shared" ref="AB965:AB1028" si="15">VLOOKUP(MIN(AW965:BA965),$AR$5:$AS$8,2,FALSE)</f>
        <v>Limited</v>
      </c>
      <c r="AC965" s="134" t="str">
        <f>IF(OR(San[[#This Row],[Access_SL1]]="No data",San[[#This Row],[Use_SL1]]="No data",San[[#This Row],[Reliability_SL1]]="No data",San[[#This Row],[EnvPro_SL1]]="No data"),"Incomplete", "Complete")</f>
        <v>Incomplete</v>
      </c>
      <c r="AD965" s="176" t="s">
        <v>1601</v>
      </c>
      <c r="AE965" s="176" t="s">
        <v>1601</v>
      </c>
      <c r="AF965" s="136" t="s">
        <v>1601</v>
      </c>
      <c r="AG965" s="136">
        <v>147.18369657514859</v>
      </c>
      <c r="AH965" s="136" t="s">
        <v>1601</v>
      </c>
      <c r="AW965" s="1">
        <f>IFERROR(VLOOKUP(San[[#This Row],[Access_SL1]],$AS$5:$AT$8,2,FALSE),"Error")</f>
        <v>1</v>
      </c>
      <c r="AX965" s="1">
        <f>IFERROR(VLOOKUP(San[[#This Row],[Use_SL1]],$AS$5:$AT$8,2,FALSE),"Error")</f>
        <v>3</v>
      </c>
      <c r="AY965" s="1" t="str">
        <f>IFERROR(VLOOKUP(San[[#This Row],[Use_SL2]],$AS$5:$AT$8,2,FALSE),"Error")</f>
        <v>Error</v>
      </c>
      <c r="AZ965" s="1" t="str">
        <f>IFERROR(VLOOKUP(San[[#This Row],[Reliability_SL1]],$AS$5:$AT$8,2,FALSE),"Error")</f>
        <v>Error</v>
      </c>
      <c r="BA965" s="1">
        <f>IFERROR(VLOOKUP(San[[#This Row],[EnvPro_SL1]],$AS$5:$AT$8,2,FALSE),"Error")</f>
        <v>2</v>
      </c>
    </row>
    <row r="966" spans="2:53">
      <c r="B966" s="133" t="s">
        <v>1278</v>
      </c>
      <c r="C966" s="171" t="s">
        <v>1649</v>
      </c>
      <c r="D966" s="171" t="s">
        <v>1609</v>
      </c>
      <c r="E966" s="171" t="s">
        <v>1275</v>
      </c>
      <c r="F966" s="172" t="s">
        <v>1614</v>
      </c>
      <c r="G966" s="173" t="s">
        <v>2013</v>
      </c>
      <c r="H966" s="50" t="s">
        <v>1786</v>
      </c>
      <c r="I966" s="50" t="s">
        <v>18</v>
      </c>
      <c r="J966" s="133" t="s">
        <v>1818</v>
      </c>
      <c r="K966" s="50" t="s">
        <v>1754</v>
      </c>
      <c r="L966" s="50" t="s">
        <v>1753</v>
      </c>
      <c r="M966" s="133" t="s">
        <v>1754</v>
      </c>
      <c r="N966" s="133" t="s">
        <v>1601</v>
      </c>
      <c r="O966" s="133" t="s">
        <v>1601</v>
      </c>
      <c r="P966" s="133" t="s">
        <v>1601</v>
      </c>
      <c r="Q966" s="133" t="s">
        <v>1755</v>
      </c>
      <c r="R966" s="142" t="s">
        <v>1601</v>
      </c>
      <c r="S966" s="174" t="s">
        <v>1601</v>
      </c>
      <c r="T966" s="175" t="s">
        <v>1754</v>
      </c>
      <c r="U966" s="133" t="s">
        <v>1756</v>
      </c>
      <c r="V966" s="133" t="s">
        <v>1754</v>
      </c>
      <c r="W966" s="133" t="str">
        <f>IF([Access_Indicator2]="Yes","No service",IF([Access_Indicator3]="Available", "Improved",IF([Access_Indicator4]="No", "Limited",IF(AND([Access_Indicator4]="yes", [Access_Indicator5]&lt;=[Access_Indicator6]),"Basic","Limited"))))</f>
        <v>Limited</v>
      </c>
      <c r="X966" s="133" t="str">
        <f>IF([Use_Indicator1]="", "Fill in data", IF([Use_Indicator1]="All", "Improved", IF([Use_Indicator1]="Some", "Basic", IF([Use_Indicator1]="No use", "No Service"))))</f>
        <v>Improved</v>
      </c>
      <c r="Y966" s="134" t="s">
        <v>1601</v>
      </c>
      <c r="Z966" s="134" t="str">
        <f>IF(S966="No data", "No Data", IF([Reliability_Indicator2]="Yes","No Service", IF(S966="Routine", "Improved", IF(S966="Unreliable", "Basic", IF(S966="No O&amp;M", "No service")))))</f>
        <v>No Data</v>
      </c>
      <c r="AA966" s="133" t="str">
        <f>IF([EnvPro_Indicator1]="", "Fill in data", IF([EnvPro_Indicator1]="Significant pollution", "No service", IF(AND([EnvPro_Indicator1]="Not polluting groundwater &amp; not untreated in river", [EnvPro_Indicator2]="No"),"Basic", IF([EnvPro_Indicator2]="Yes", "Improved"))))</f>
        <v>Basic</v>
      </c>
      <c r="AB966" s="134" t="str">
        <f t="shared" si="15"/>
        <v>Limited</v>
      </c>
      <c r="AC966" s="134" t="str">
        <f>IF(OR(San[[#This Row],[Access_SL1]]="No data",San[[#This Row],[Use_SL1]]="No data",San[[#This Row],[Reliability_SL1]]="No data",San[[#This Row],[EnvPro_SL1]]="No data"),"Incomplete", "Complete")</f>
        <v>Incomplete</v>
      </c>
      <c r="AD966" s="176" t="s">
        <v>1601</v>
      </c>
      <c r="AE966" s="176" t="s">
        <v>1601</v>
      </c>
      <c r="AF966" s="136" t="s">
        <v>1601</v>
      </c>
      <c r="AG966" s="136">
        <v>49.674497594112651</v>
      </c>
      <c r="AH966" s="136" t="s">
        <v>1601</v>
      </c>
      <c r="AW966" s="1">
        <f>IFERROR(VLOOKUP(San[[#This Row],[Access_SL1]],$AS$5:$AT$8,2,FALSE),"Error")</f>
        <v>1</v>
      </c>
      <c r="AX966" s="1">
        <f>IFERROR(VLOOKUP(San[[#This Row],[Use_SL1]],$AS$5:$AT$8,2,FALSE),"Error")</f>
        <v>3</v>
      </c>
      <c r="AY966" s="1" t="str">
        <f>IFERROR(VLOOKUP(San[[#This Row],[Use_SL2]],$AS$5:$AT$8,2,FALSE),"Error")</f>
        <v>Error</v>
      </c>
      <c r="AZ966" s="1" t="str">
        <f>IFERROR(VLOOKUP(San[[#This Row],[Reliability_SL1]],$AS$5:$AT$8,2,FALSE),"Error")</f>
        <v>Error</v>
      </c>
      <c r="BA966" s="1">
        <f>IFERROR(VLOOKUP(San[[#This Row],[EnvPro_SL1]],$AS$5:$AT$8,2,FALSE),"Error")</f>
        <v>2</v>
      </c>
    </row>
    <row r="967" spans="2:53">
      <c r="B967" s="133" t="s">
        <v>1279</v>
      </c>
      <c r="C967" s="171" t="s">
        <v>1649</v>
      </c>
      <c r="D967" s="171" t="s">
        <v>1609</v>
      </c>
      <c r="E967" s="171" t="s">
        <v>1275</v>
      </c>
      <c r="F967" s="172" t="s">
        <v>1614</v>
      </c>
      <c r="G967" s="173" t="s">
        <v>1936</v>
      </c>
      <c r="H967" s="50" t="s">
        <v>1783</v>
      </c>
      <c r="I967" s="50" t="s">
        <v>18</v>
      </c>
      <c r="J967" s="133" t="s">
        <v>1773</v>
      </c>
      <c r="K967" s="50" t="s">
        <v>1754</v>
      </c>
      <c r="L967" s="50" t="s">
        <v>1753</v>
      </c>
      <c r="M967" s="133" t="s">
        <v>1754</v>
      </c>
      <c r="N967" s="133" t="s">
        <v>1601</v>
      </c>
      <c r="O967" s="133" t="s">
        <v>1601</v>
      </c>
      <c r="P967" s="133" t="s">
        <v>1601</v>
      </c>
      <c r="Q967" s="133" t="s">
        <v>1755</v>
      </c>
      <c r="R967" s="142" t="s">
        <v>1601</v>
      </c>
      <c r="S967" s="174" t="s">
        <v>1601</v>
      </c>
      <c r="T967" s="175" t="s">
        <v>1601</v>
      </c>
      <c r="U967" s="133" t="s">
        <v>1756</v>
      </c>
      <c r="V967" s="133" t="s">
        <v>1754</v>
      </c>
      <c r="W967" s="133" t="str">
        <f>IF([Access_Indicator2]="Yes","No service",IF([Access_Indicator3]="Available", "Improved",IF([Access_Indicator4]="No", "Limited",IF(AND([Access_Indicator4]="yes", [Access_Indicator5]&lt;=[Access_Indicator6]),"Basic","Limited"))))</f>
        <v>Limited</v>
      </c>
      <c r="X967" s="133" t="str">
        <f>IF([Use_Indicator1]="", "Fill in data", IF([Use_Indicator1]="All", "Improved", IF([Use_Indicator1]="Some", "Basic", IF([Use_Indicator1]="No use", "No Service"))))</f>
        <v>Improved</v>
      </c>
      <c r="Y967" s="134" t="s">
        <v>1601</v>
      </c>
      <c r="Z967" s="134" t="str">
        <f>IF(S967="No data", "No Data", IF([Reliability_Indicator2]="Yes","No Service", IF(S967="Routine", "Improved", IF(S967="Unreliable", "Basic", IF(S967="No O&amp;M", "No service")))))</f>
        <v>No Data</v>
      </c>
      <c r="AA967" s="133" t="str">
        <f>IF([EnvPro_Indicator1]="", "Fill in data", IF([EnvPro_Indicator1]="Significant pollution", "No service", IF(AND([EnvPro_Indicator1]="Not polluting groundwater &amp; not untreated in river", [EnvPro_Indicator2]="No"),"Basic", IF([EnvPro_Indicator2]="Yes", "Improved"))))</f>
        <v>Basic</v>
      </c>
      <c r="AB967" s="134" t="str">
        <f t="shared" si="15"/>
        <v>Limited</v>
      </c>
      <c r="AC967" s="134" t="str">
        <f>IF(OR(San[[#This Row],[Access_SL1]]="No data",San[[#This Row],[Use_SL1]]="No data",San[[#This Row],[Reliability_SL1]]="No data",San[[#This Row],[EnvPro_SL1]]="No data"),"Incomplete", "Complete")</f>
        <v>Incomplete</v>
      </c>
      <c r="AD967" s="176" t="s">
        <v>1601</v>
      </c>
      <c r="AE967" s="176" t="s">
        <v>1601</v>
      </c>
      <c r="AF967" s="136" t="s">
        <v>1601</v>
      </c>
      <c r="AG967" s="136">
        <v>47.834701386923292</v>
      </c>
      <c r="AH967" s="136" t="s">
        <v>1601</v>
      </c>
      <c r="AW967" s="1">
        <f>IFERROR(VLOOKUP(San[[#This Row],[Access_SL1]],$AS$5:$AT$8,2,FALSE),"Error")</f>
        <v>1</v>
      </c>
      <c r="AX967" s="1">
        <f>IFERROR(VLOOKUP(San[[#This Row],[Use_SL1]],$AS$5:$AT$8,2,FALSE),"Error")</f>
        <v>3</v>
      </c>
      <c r="AY967" s="1" t="str">
        <f>IFERROR(VLOOKUP(San[[#This Row],[Use_SL2]],$AS$5:$AT$8,2,FALSE),"Error")</f>
        <v>Error</v>
      </c>
      <c r="AZ967" s="1" t="str">
        <f>IFERROR(VLOOKUP(San[[#This Row],[Reliability_SL1]],$AS$5:$AT$8,2,FALSE),"Error")</f>
        <v>Error</v>
      </c>
      <c r="BA967" s="1">
        <f>IFERROR(VLOOKUP(San[[#This Row],[EnvPro_SL1]],$AS$5:$AT$8,2,FALSE),"Error")</f>
        <v>2</v>
      </c>
    </row>
    <row r="968" spans="2:53">
      <c r="B968" s="133" t="s">
        <v>1280</v>
      </c>
      <c r="C968" s="171" t="s">
        <v>1649</v>
      </c>
      <c r="D968" s="171" t="s">
        <v>1609</v>
      </c>
      <c r="E968" s="171" t="s">
        <v>1275</v>
      </c>
      <c r="F968" s="172" t="s">
        <v>1614</v>
      </c>
      <c r="G968" s="173" t="s">
        <v>2023</v>
      </c>
      <c r="H968" s="50" t="s">
        <v>1783</v>
      </c>
      <c r="I968" s="50" t="s">
        <v>18</v>
      </c>
      <c r="J968" s="133" t="s">
        <v>1779</v>
      </c>
      <c r="K968" s="50" t="s">
        <v>1754</v>
      </c>
      <c r="L968" s="50" t="s">
        <v>1753</v>
      </c>
      <c r="M968" s="133" t="s">
        <v>1754</v>
      </c>
      <c r="N968" s="133" t="s">
        <v>1601</v>
      </c>
      <c r="O968" s="133" t="s">
        <v>1601</v>
      </c>
      <c r="P968" s="133" t="s">
        <v>1601</v>
      </c>
      <c r="Q968" s="133" t="s">
        <v>1755</v>
      </c>
      <c r="R968" s="142" t="s">
        <v>1601</v>
      </c>
      <c r="S968" s="174" t="s">
        <v>1601</v>
      </c>
      <c r="T968" s="175" t="s">
        <v>1754</v>
      </c>
      <c r="U968" s="133" t="s">
        <v>1756</v>
      </c>
      <c r="V968" s="133" t="s">
        <v>1754</v>
      </c>
      <c r="W968" s="133" t="str">
        <f>IF([Access_Indicator2]="Yes","No service",IF([Access_Indicator3]="Available", "Improved",IF([Access_Indicator4]="No", "Limited",IF(AND([Access_Indicator4]="yes", [Access_Indicator5]&lt;=[Access_Indicator6]),"Basic","Limited"))))</f>
        <v>Limited</v>
      </c>
      <c r="X968" s="133" t="str">
        <f>IF([Use_Indicator1]="", "Fill in data", IF([Use_Indicator1]="All", "Improved", IF([Use_Indicator1]="Some", "Basic", IF([Use_Indicator1]="No use", "No Service"))))</f>
        <v>Improved</v>
      </c>
      <c r="Y968" s="134" t="s">
        <v>1601</v>
      </c>
      <c r="Z968" s="134" t="str">
        <f>IF(S968="No data", "No Data", IF([Reliability_Indicator2]="Yes","No Service", IF(S968="Routine", "Improved", IF(S968="Unreliable", "Basic", IF(S968="No O&amp;M", "No service")))))</f>
        <v>No Data</v>
      </c>
      <c r="AA968" s="133" t="str">
        <f>IF([EnvPro_Indicator1]="", "Fill in data", IF([EnvPro_Indicator1]="Significant pollution", "No service", IF(AND([EnvPro_Indicator1]="Not polluting groundwater &amp; not untreated in river", [EnvPro_Indicator2]="No"),"Basic", IF([EnvPro_Indicator2]="Yes", "Improved"))))</f>
        <v>Basic</v>
      </c>
      <c r="AB968" s="134" t="str">
        <f t="shared" si="15"/>
        <v>Limited</v>
      </c>
      <c r="AC968" s="134" t="str">
        <f>IF(OR(San[[#This Row],[Access_SL1]]="No data",San[[#This Row],[Use_SL1]]="No data",San[[#This Row],[Reliability_SL1]]="No data",San[[#This Row],[EnvPro_SL1]]="No data"),"Incomplete", "Complete")</f>
        <v>Incomplete</v>
      </c>
      <c r="AD968" s="176" t="s">
        <v>1601</v>
      </c>
      <c r="AE968" s="176" t="s">
        <v>1601</v>
      </c>
      <c r="AF968" s="136" t="s">
        <v>1601</v>
      </c>
      <c r="AG968" s="136">
        <v>110.38777243136146</v>
      </c>
      <c r="AH968" s="136" t="s">
        <v>1601</v>
      </c>
      <c r="AW968" s="1">
        <f>IFERROR(VLOOKUP(San[[#This Row],[Access_SL1]],$AS$5:$AT$8,2,FALSE),"Error")</f>
        <v>1</v>
      </c>
      <c r="AX968" s="1">
        <f>IFERROR(VLOOKUP(San[[#This Row],[Use_SL1]],$AS$5:$AT$8,2,FALSE),"Error")</f>
        <v>3</v>
      </c>
      <c r="AY968" s="1" t="str">
        <f>IFERROR(VLOOKUP(San[[#This Row],[Use_SL2]],$AS$5:$AT$8,2,FALSE),"Error")</f>
        <v>Error</v>
      </c>
      <c r="AZ968" s="1" t="str">
        <f>IFERROR(VLOOKUP(San[[#This Row],[Reliability_SL1]],$AS$5:$AT$8,2,FALSE),"Error")</f>
        <v>Error</v>
      </c>
      <c r="BA968" s="1">
        <f>IFERROR(VLOOKUP(San[[#This Row],[EnvPro_SL1]],$AS$5:$AT$8,2,FALSE),"Error")</f>
        <v>2</v>
      </c>
    </row>
    <row r="969" spans="2:53">
      <c r="B969" s="133" t="s">
        <v>1281</v>
      </c>
      <c r="C969" s="171" t="s">
        <v>1649</v>
      </c>
      <c r="D969" s="171" t="s">
        <v>1609</v>
      </c>
      <c r="E969" s="171" t="s">
        <v>1275</v>
      </c>
      <c r="F969" s="172" t="s">
        <v>1614</v>
      </c>
      <c r="G969" s="173" t="s">
        <v>2002</v>
      </c>
      <c r="H969" s="50" t="s">
        <v>1783</v>
      </c>
      <c r="I969" s="50" t="s">
        <v>18</v>
      </c>
      <c r="J969" s="133" t="s">
        <v>1779</v>
      </c>
      <c r="K969" s="50" t="s">
        <v>1754</v>
      </c>
      <c r="L969" s="50" t="s">
        <v>1753</v>
      </c>
      <c r="M969" s="133" t="s">
        <v>1754</v>
      </c>
      <c r="N969" s="133" t="s">
        <v>1601</v>
      </c>
      <c r="O969" s="133" t="s">
        <v>1601</v>
      </c>
      <c r="P969" s="133" t="s">
        <v>1601</v>
      </c>
      <c r="Q969" s="133" t="s">
        <v>1755</v>
      </c>
      <c r="R969" s="142" t="s">
        <v>1601</v>
      </c>
      <c r="S969" s="174" t="s">
        <v>1601</v>
      </c>
      <c r="T969" s="175" t="s">
        <v>1754</v>
      </c>
      <c r="U969" s="133" t="s">
        <v>1756</v>
      </c>
      <c r="V969" s="133" t="s">
        <v>1754</v>
      </c>
      <c r="W969" s="133" t="str">
        <f>IF([Access_Indicator2]="Yes","No service",IF([Access_Indicator3]="Available", "Improved",IF([Access_Indicator4]="No", "Limited",IF(AND([Access_Indicator4]="yes", [Access_Indicator5]&lt;=[Access_Indicator6]),"Basic","Limited"))))</f>
        <v>Limited</v>
      </c>
      <c r="X969" s="133" t="str">
        <f>IF([Use_Indicator1]="", "Fill in data", IF([Use_Indicator1]="All", "Improved", IF([Use_Indicator1]="Some", "Basic", IF([Use_Indicator1]="No use", "No Service"))))</f>
        <v>Improved</v>
      </c>
      <c r="Y969" s="134" t="s">
        <v>1601</v>
      </c>
      <c r="Z969" s="134" t="str">
        <f>IF(S969="No data", "No Data", IF([Reliability_Indicator2]="Yes","No Service", IF(S969="Routine", "Improved", IF(S969="Unreliable", "Basic", IF(S969="No O&amp;M", "No service")))))</f>
        <v>No Data</v>
      </c>
      <c r="AA969" s="133" t="str">
        <f>IF([EnvPro_Indicator1]="", "Fill in data", IF([EnvPro_Indicator1]="Significant pollution", "No service", IF(AND([EnvPro_Indicator1]="Not polluting groundwater &amp; not untreated in river", [EnvPro_Indicator2]="No"),"Basic", IF([EnvPro_Indicator2]="Yes", "Improved"))))</f>
        <v>Basic</v>
      </c>
      <c r="AB969" s="134" t="str">
        <f t="shared" si="15"/>
        <v>Limited</v>
      </c>
      <c r="AC969" s="134" t="str">
        <f>IF(OR(San[[#This Row],[Access_SL1]]="No data",San[[#This Row],[Use_SL1]]="No data",San[[#This Row],[Reliability_SL1]]="No data",San[[#This Row],[EnvPro_SL1]]="No data"),"Incomplete", "Complete")</f>
        <v>Incomplete</v>
      </c>
      <c r="AD969" s="176" t="s">
        <v>1601</v>
      </c>
      <c r="AE969" s="176" t="s">
        <v>1601</v>
      </c>
      <c r="AF969" s="136" t="s">
        <v>1601</v>
      </c>
      <c r="AG969" s="136">
        <v>217.09595244834418</v>
      </c>
      <c r="AH969" s="136" t="s">
        <v>1601</v>
      </c>
      <c r="AW969" s="1">
        <f>IFERROR(VLOOKUP(San[[#This Row],[Access_SL1]],$AS$5:$AT$8,2,FALSE),"Error")</f>
        <v>1</v>
      </c>
      <c r="AX969" s="1">
        <f>IFERROR(VLOOKUP(San[[#This Row],[Use_SL1]],$AS$5:$AT$8,2,FALSE),"Error")</f>
        <v>3</v>
      </c>
      <c r="AY969" s="1" t="str">
        <f>IFERROR(VLOOKUP(San[[#This Row],[Use_SL2]],$AS$5:$AT$8,2,FALSE),"Error")</f>
        <v>Error</v>
      </c>
      <c r="AZ969" s="1" t="str">
        <f>IFERROR(VLOOKUP(San[[#This Row],[Reliability_SL1]],$AS$5:$AT$8,2,FALSE),"Error")</f>
        <v>Error</v>
      </c>
      <c r="BA969" s="1">
        <f>IFERROR(VLOOKUP(San[[#This Row],[EnvPro_SL1]],$AS$5:$AT$8,2,FALSE),"Error")</f>
        <v>2</v>
      </c>
    </row>
    <row r="970" spans="2:53">
      <c r="B970" s="133" t="s">
        <v>1282</v>
      </c>
      <c r="C970" s="171" t="s">
        <v>1649</v>
      </c>
      <c r="D970" s="171" t="s">
        <v>1609</v>
      </c>
      <c r="E970" s="171" t="s">
        <v>1275</v>
      </c>
      <c r="F970" s="172" t="s">
        <v>1614</v>
      </c>
      <c r="G970" s="173" t="s">
        <v>1948</v>
      </c>
      <c r="H970" s="50" t="s">
        <v>1783</v>
      </c>
      <c r="I970" s="50" t="s">
        <v>18</v>
      </c>
      <c r="J970" s="133" t="s">
        <v>1779</v>
      </c>
      <c r="K970" s="50" t="s">
        <v>1754</v>
      </c>
      <c r="L970" s="50" t="s">
        <v>1753</v>
      </c>
      <c r="M970" s="133" t="s">
        <v>1754</v>
      </c>
      <c r="N970" s="133" t="s">
        <v>1601</v>
      </c>
      <c r="O970" s="133" t="s">
        <v>1601</v>
      </c>
      <c r="P970" s="133" t="s">
        <v>1601</v>
      </c>
      <c r="Q970" s="133" t="s">
        <v>1755</v>
      </c>
      <c r="R970" s="142" t="s">
        <v>1601</v>
      </c>
      <c r="S970" s="174" t="s">
        <v>1601</v>
      </c>
      <c r="T970" s="175" t="s">
        <v>1754</v>
      </c>
      <c r="U970" s="133" t="s">
        <v>1756</v>
      </c>
      <c r="V970" s="133" t="s">
        <v>1754</v>
      </c>
      <c r="W970" s="133" t="str">
        <f>IF([Access_Indicator2]="Yes","No service",IF([Access_Indicator3]="Available", "Improved",IF([Access_Indicator4]="No", "Limited",IF(AND([Access_Indicator4]="yes", [Access_Indicator5]&lt;=[Access_Indicator6]),"Basic","Limited"))))</f>
        <v>Limited</v>
      </c>
      <c r="X970" s="133" t="str">
        <f>IF([Use_Indicator1]="", "Fill in data", IF([Use_Indicator1]="All", "Improved", IF([Use_Indicator1]="Some", "Basic", IF([Use_Indicator1]="No use", "No Service"))))</f>
        <v>Improved</v>
      </c>
      <c r="Y970" s="134" t="s">
        <v>1601</v>
      </c>
      <c r="Z970" s="134" t="str">
        <f>IF(S970="No data", "No Data", IF([Reliability_Indicator2]="Yes","No Service", IF(S970="Routine", "Improved", IF(S970="Unreliable", "Basic", IF(S970="No O&amp;M", "No service")))))</f>
        <v>No Data</v>
      </c>
      <c r="AA970" s="133" t="str">
        <f>IF([EnvPro_Indicator1]="", "Fill in data", IF([EnvPro_Indicator1]="Significant pollution", "No service", IF(AND([EnvPro_Indicator1]="Not polluting groundwater &amp; not untreated in river", [EnvPro_Indicator2]="No"),"Basic", IF([EnvPro_Indicator2]="Yes", "Improved"))))</f>
        <v>Basic</v>
      </c>
      <c r="AB970" s="134" t="str">
        <f t="shared" si="15"/>
        <v>Limited</v>
      </c>
      <c r="AC970" s="134" t="str">
        <f>IF(OR(San[[#This Row],[Access_SL1]]="No data",San[[#This Row],[Use_SL1]]="No data",San[[#This Row],[Reliability_SL1]]="No data",San[[#This Row],[EnvPro_SL1]]="No data"),"Incomplete", "Complete")</f>
        <v>Incomplete</v>
      </c>
      <c r="AD970" s="176" t="s">
        <v>1601</v>
      </c>
      <c r="AE970" s="176" t="s">
        <v>1601</v>
      </c>
      <c r="AF970" s="136" t="s">
        <v>1601</v>
      </c>
      <c r="AG970" s="136">
        <v>128.78573450325501</v>
      </c>
      <c r="AH970" s="136" t="s">
        <v>1601</v>
      </c>
      <c r="AW970" s="1">
        <f>IFERROR(VLOOKUP(San[[#This Row],[Access_SL1]],$AS$5:$AT$8,2,FALSE),"Error")</f>
        <v>1</v>
      </c>
      <c r="AX970" s="1">
        <f>IFERROR(VLOOKUP(San[[#This Row],[Use_SL1]],$AS$5:$AT$8,2,FALSE),"Error")</f>
        <v>3</v>
      </c>
      <c r="AY970" s="1" t="str">
        <f>IFERROR(VLOOKUP(San[[#This Row],[Use_SL2]],$AS$5:$AT$8,2,FALSE),"Error")</f>
        <v>Error</v>
      </c>
      <c r="AZ970" s="1" t="str">
        <f>IFERROR(VLOOKUP(San[[#This Row],[Reliability_SL1]],$AS$5:$AT$8,2,FALSE),"Error")</f>
        <v>Error</v>
      </c>
      <c r="BA970" s="1">
        <f>IFERROR(VLOOKUP(San[[#This Row],[EnvPro_SL1]],$AS$5:$AT$8,2,FALSE),"Error")</f>
        <v>2</v>
      </c>
    </row>
    <row r="971" spans="2:53">
      <c r="B971" s="133" t="s">
        <v>1283</v>
      </c>
      <c r="C971" s="171" t="s">
        <v>1649</v>
      </c>
      <c r="D971" s="171" t="s">
        <v>1609</v>
      </c>
      <c r="E971" s="171" t="s">
        <v>1275</v>
      </c>
      <c r="F971" s="172" t="s">
        <v>1614</v>
      </c>
      <c r="G971" s="173" t="s">
        <v>1955</v>
      </c>
      <c r="H971" s="50" t="s">
        <v>1783</v>
      </c>
      <c r="I971" s="50" t="s">
        <v>18</v>
      </c>
      <c r="J971" s="133" t="s">
        <v>1751</v>
      </c>
      <c r="K971" s="50" t="s">
        <v>1752</v>
      </c>
      <c r="L971" s="50" t="s">
        <v>1753</v>
      </c>
      <c r="M971" s="133" t="s">
        <v>1754</v>
      </c>
      <c r="N971" s="133" t="s">
        <v>1601</v>
      </c>
      <c r="O971" s="133" t="s">
        <v>1601</v>
      </c>
      <c r="P971" s="133" t="s">
        <v>1601</v>
      </c>
      <c r="Q971" s="133" t="s">
        <v>1755</v>
      </c>
      <c r="R971" s="142" t="s">
        <v>1601</v>
      </c>
      <c r="S971" s="174" t="s">
        <v>1601</v>
      </c>
      <c r="T971" s="175" t="s">
        <v>1601</v>
      </c>
      <c r="U971" s="133" t="s">
        <v>1756</v>
      </c>
      <c r="V971" s="133" t="s">
        <v>1754</v>
      </c>
      <c r="W971" s="133" t="str">
        <f>IF([Access_Indicator2]="Yes","No service",IF([Access_Indicator3]="Available", "Improved",IF([Access_Indicator4]="No", "Limited",IF(AND([Access_Indicator4]="yes", [Access_Indicator5]&lt;=[Access_Indicator6]),"Basic","Limited"))))</f>
        <v>No service</v>
      </c>
      <c r="X971" s="133" t="str">
        <f>IF([Use_Indicator1]="", "Fill in data", IF([Use_Indicator1]="All", "Improved", IF([Use_Indicator1]="Some", "Basic", IF([Use_Indicator1]="No use", "No Service"))))</f>
        <v>Improved</v>
      </c>
      <c r="Y971" s="134" t="s">
        <v>1601</v>
      </c>
      <c r="Z971" s="134" t="str">
        <f>IF(S971="No data", "No Data", IF([Reliability_Indicator2]="Yes","No Service", IF(S971="Routine", "Improved", IF(S971="Unreliable", "Basic", IF(S971="No O&amp;M", "No service")))))</f>
        <v>No Data</v>
      </c>
      <c r="AA971" s="133" t="str">
        <f>IF([EnvPro_Indicator1]="", "Fill in data", IF([EnvPro_Indicator1]="Significant pollution", "No service", IF(AND([EnvPro_Indicator1]="Not polluting groundwater &amp; not untreated in river", [EnvPro_Indicator2]="No"),"Basic", IF([EnvPro_Indicator2]="Yes", "Improved"))))</f>
        <v>Basic</v>
      </c>
      <c r="AB971" s="134" t="str">
        <f t="shared" si="15"/>
        <v>No Service</v>
      </c>
      <c r="AC971" s="134" t="str">
        <f>IF(OR(San[[#This Row],[Access_SL1]]="No data",San[[#This Row],[Use_SL1]]="No data",San[[#This Row],[Reliability_SL1]]="No data",San[[#This Row],[EnvPro_SL1]]="No data"),"Incomplete", "Complete")</f>
        <v>Incomplete</v>
      </c>
      <c r="AD971" s="176" t="s">
        <v>1601</v>
      </c>
      <c r="AE971" s="176" t="s">
        <v>1601</v>
      </c>
      <c r="AF971" s="136" t="s">
        <v>1601</v>
      </c>
      <c r="AG971" s="136">
        <v>147.18369657514859</v>
      </c>
      <c r="AH971" s="136" t="s">
        <v>1601</v>
      </c>
      <c r="AW971" s="1">
        <f>IFERROR(VLOOKUP(San[[#This Row],[Access_SL1]],$AS$5:$AT$8,2,FALSE),"Error")</f>
        <v>0</v>
      </c>
      <c r="AX971" s="1">
        <f>IFERROR(VLOOKUP(San[[#This Row],[Use_SL1]],$AS$5:$AT$8,2,FALSE),"Error")</f>
        <v>3</v>
      </c>
      <c r="AY971" s="1" t="str">
        <f>IFERROR(VLOOKUP(San[[#This Row],[Use_SL2]],$AS$5:$AT$8,2,FALSE),"Error")</f>
        <v>Error</v>
      </c>
      <c r="AZ971" s="1" t="str">
        <f>IFERROR(VLOOKUP(San[[#This Row],[Reliability_SL1]],$AS$5:$AT$8,2,FALSE),"Error")</f>
        <v>Error</v>
      </c>
      <c r="BA971" s="1">
        <f>IFERROR(VLOOKUP(San[[#This Row],[EnvPro_SL1]],$AS$5:$AT$8,2,FALSE),"Error")</f>
        <v>2</v>
      </c>
    </row>
    <row r="972" spans="2:53">
      <c r="B972" s="133" t="s">
        <v>1284</v>
      </c>
      <c r="C972" s="171" t="s">
        <v>1649</v>
      </c>
      <c r="D972" s="171" t="s">
        <v>1609</v>
      </c>
      <c r="E972" s="171" t="s">
        <v>1275</v>
      </c>
      <c r="F972" s="172" t="s">
        <v>1614</v>
      </c>
      <c r="G972" s="173" t="s">
        <v>2011</v>
      </c>
      <c r="H972" s="50" t="s">
        <v>1783</v>
      </c>
      <c r="I972" s="50" t="s">
        <v>18</v>
      </c>
      <c r="J972" s="133" t="s">
        <v>1779</v>
      </c>
      <c r="K972" s="50" t="s">
        <v>1754</v>
      </c>
      <c r="L972" s="50" t="s">
        <v>1753</v>
      </c>
      <c r="M972" s="133" t="s">
        <v>1754</v>
      </c>
      <c r="N972" s="133" t="s">
        <v>1601</v>
      </c>
      <c r="O972" s="133" t="s">
        <v>1601</v>
      </c>
      <c r="P972" s="133" t="s">
        <v>1601</v>
      </c>
      <c r="Q972" s="133" t="s">
        <v>1755</v>
      </c>
      <c r="R972" s="142" t="s">
        <v>1601</v>
      </c>
      <c r="S972" s="174" t="s">
        <v>1601</v>
      </c>
      <c r="T972" s="175" t="s">
        <v>1754</v>
      </c>
      <c r="U972" s="133" t="s">
        <v>1756</v>
      </c>
      <c r="V972" s="133" t="s">
        <v>1754</v>
      </c>
      <c r="W972" s="133" t="str">
        <f>IF([Access_Indicator2]="Yes","No service",IF([Access_Indicator3]="Available", "Improved",IF([Access_Indicator4]="No", "Limited",IF(AND([Access_Indicator4]="yes", [Access_Indicator5]&lt;=[Access_Indicator6]),"Basic","Limited"))))</f>
        <v>Limited</v>
      </c>
      <c r="X972" s="133" t="str">
        <f>IF([Use_Indicator1]="", "Fill in data", IF([Use_Indicator1]="All", "Improved", IF([Use_Indicator1]="Some", "Basic", IF([Use_Indicator1]="No use", "No Service"))))</f>
        <v>Improved</v>
      </c>
      <c r="Y972" s="134" t="s">
        <v>1601</v>
      </c>
      <c r="Z972" s="134" t="str">
        <f>IF(S972="No data", "No Data", IF([Reliability_Indicator2]="Yes","No Service", IF(S972="Routine", "Improved", IF(S972="Unreliable", "Basic", IF(S972="No O&amp;M", "No service")))))</f>
        <v>No Data</v>
      </c>
      <c r="AA972" s="133" t="str">
        <f>IF([EnvPro_Indicator1]="", "Fill in data", IF([EnvPro_Indicator1]="Significant pollution", "No service", IF(AND([EnvPro_Indicator1]="Not polluting groundwater &amp; not untreated in river", [EnvPro_Indicator2]="No"),"Basic", IF([EnvPro_Indicator2]="Yes", "Improved"))))</f>
        <v>Basic</v>
      </c>
      <c r="AB972" s="134" t="str">
        <f t="shared" si="15"/>
        <v>Limited</v>
      </c>
      <c r="AC972" s="134" t="str">
        <f>IF(OR(San[[#This Row],[Access_SL1]]="No data",San[[#This Row],[Use_SL1]]="No data",San[[#This Row],[Reliability_SL1]]="No data",San[[#This Row],[EnvPro_SL1]]="No data"),"Incomplete", "Complete")</f>
        <v>Incomplete</v>
      </c>
      <c r="AD972" s="176" t="s">
        <v>1601</v>
      </c>
      <c r="AE972" s="176" t="s">
        <v>1601</v>
      </c>
      <c r="AF972" s="136" t="s">
        <v>1601</v>
      </c>
      <c r="AG972" s="136">
        <v>55.193886215680728</v>
      </c>
      <c r="AH972" s="136" t="s">
        <v>1601</v>
      </c>
      <c r="AW972" s="1">
        <f>IFERROR(VLOOKUP(San[[#This Row],[Access_SL1]],$AS$5:$AT$8,2,FALSE),"Error")</f>
        <v>1</v>
      </c>
      <c r="AX972" s="1">
        <f>IFERROR(VLOOKUP(San[[#This Row],[Use_SL1]],$AS$5:$AT$8,2,FALSE),"Error")</f>
        <v>3</v>
      </c>
      <c r="AY972" s="1" t="str">
        <f>IFERROR(VLOOKUP(San[[#This Row],[Use_SL2]],$AS$5:$AT$8,2,FALSE),"Error")</f>
        <v>Error</v>
      </c>
      <c r="AZ972" s="1" t="str">
        <f>IFERROR(VLOOKUP(San[[#This Row],[Reliability_SL1]],$AS$5:$AT$8,2,FALSE),"Error")</f>
        <v>Error</v>
      </c>
      <c r="BA972" s="1">
        <f>IFERROR(VLOOKUP(San[[#This Row],[EnvPro_SL1]],$AS$5:$AT$8,2,FALSE),"Error")</f>
        <v>2</v>
      </c>
    </row>
    <row r="973" spans="2:53">
      <c r="B973" s="133" t="s">
        <v>1285</v>
      </c>
      <c r="C973" s="171" t="s">
        <v>1649</v>
      </c>
      <c r="D973" s="171" t="s">
        <v>1609</v>
      </c>
      <c r="E973" s="171" t="s">
        <v>1275</v>
      </c>
      <c r="F973" s="172" t="s">
        <v>1614</v>
      </c>
      <c r="G973" s="173" t="s">
        <v>1990</v>
      </c>
      <c r="H973" s="50" t="s">
        <v>1783</v>
      </c>
      <c r="I973" s="50" t="s">
        <v>18</v>
      </c>
      <c r="J973" s="133" t="s">
        <v>1774</v>
      </c>
      <c r="K973" s="50" t="s">
        <v>1754</v>
      </c>
      <c r="L973" s="50" t="s">
        <v>1776</v>
      </c>
      <c r="M973" s="133" t="s">
        <v>1752</v>
      </c>
      <c r="N973" s="133" t="s">
        <v>1601</v>
      </c>
      <c r="O973" s="133" t="s">
        <v>1601</v>
      </c>
      <c r="P973" s="133" t="s">
        <v>1601</v>
      </c>
      <c r="Q973" s="133" t="s">
        <v>1755</v>
      </c>
      <c r="R973" s="142" t="s">
        <v>1601</v>
      </c>
      <c r="S973" s="174" t="s">
        <v>1777</v>
      </c>
      <c r="T973" s="175" t="s">
        <v>1754</v>
      </c>
      <c r="U973" s="133" t="s">
        <v>1756</v>
      </c>
      <c r="V973" s="133" t="s">
        <v>1754</v>
      </c>
      <c r="W973" s="133" t="str">
        <f>IF([Access_Indicator2]="Yes","No service",IF([Access_Indicator3]="Available", "Improved",IF([Access_Indicator4]="No", "Limited",IF(AND([Access_Indicator4]="yes", [Access_Indicator5]&lt;=[Access_Indicator6]),"Basic","Limited"))))</f>
        <v>Improved</v>
      </c>
      <c r="X973" s="133" t="str">
        <f>IF([Use_Indicator1]="", "Fill in data", IF([Use_Indicator1]="All", "Improved", IF([Use_Indicator1]="Some", "Basic", IF([Use_Indicator1]="No use", "No Service"))))</f>
        <v>Improved</v>
      </c>
      <c r="Y973" s="134" t="s">
        <v>1601</v>
      </c>
      <c r="Z973" s="134" t="str">
        <f>IF(S973="No data", "No Data", IF([Reliability_Indicator2]="Yes","No Service", IF(S973="Routine", "Improved", IF(S973="Unreliable", "Basic", IF(S973="No O&amp;M", "No service")))))</f>
        <v>No service</v>
      </c>
      <c r="AA973" s="133" t="str">
        <f>IF([EnvPro_Indicator1]="", "Fill in data", IF([EnvPro_Indicator1]="Significant pollution", "No service", IF(AND([EnvPro_Indicator1]="Not polluting groundwater &amp; not untreated in river", [EnvPro_Indicator2]="No"),"Basic", IF([EnvPro_Indicator2]="Yes", "Improved"))))</f>
        <v>Basic</v>
      </c>
      <c r="AB973" s="134" t="str">
        <f t="shared" si="15"/>
        <v>No Service</v>
      </c>
      <c r="AC973" s="134" t="str">
        <f>IF(OR(San[[#This Row],[Access_SL1]]="No data",San[[#This Row],[Use_SL1]]="No data",San[[#This Row],[Reliability_SL1]]="No data",San[[#This Row],[EnvPro_SL1]]="No data"),"Incomplete", "Complete")</f>
        <v>Complete</v>
      </c>
      <c r="AD973" s="176" t="s">
        <v>1601</v>
      </c>
      <c r="AE973" s="176" t="s">
        <v>1601</v>
      </c>
      <c r="AF973" s="136" t="s">
        <v>1601</v>
      </c>
      <c r="AG973" s="136">
        <v>50.594395697707327</v>
      </c>
      <c r="AH973" s="136" t="s">
        <v>1601</v>
      </c>
      <c r="AW973" s="1">
        <f>IFERROR(VLOOKUP(San[[#This Row],[Access_SL1]],$AS$5:$AT$8,2,FALSE),"Error")</f>
        <v>3</v>
      </c>
      <c r="AX973" s="1">
        <f>IFERROR(VLOOKUP(San[[#This Row],[Use_SL1]],$AS$5:$AT$8,2,FALSE),"Error")</f>
        <v>3</v>
      </c>
      <c r="AY973" s="1" t="str">
        <f>IFERROR(VLOOKUP(San[[#This Row],[Use_SL2]],$AS$5:$AT$8,2,FALSE),"Error")</f>
        <v>Error</v>
      </c>
      <c r="AZ973" s="1">
        <f>IFERROR(VLOOKUP(San[[#This Row],[Reliability_SL1]],$AS$5:$AT$8,2,FALSE),"Error")</f>
        <v>0</v>
      </c>
      <c r="BA973" s="1">
        <f>IFERROR(VLOOKUP(San[[#This Row],[EnvPro_SL1]],$AS$5:$AT$8,2,FALSE),"Error")</f>
        <v>2</v>
      </c>
    </row>
    <row r="974" spans="2:53">
      <c r="B974" s="133" t="s">
        <v>1286</v>
      </c>
      <c r="C974" s="171" t="s">
        <v>1649</v>
      </c>
      <c r="D974" s="171" t="s">
        <v>1609</v>
      </c>
      <c r="E974" s="171" t="s">
        <v>1275</v>
      </c>
      <c r="F974" s="172" t="s">
        <v>1614</v>
      </c>
      <c r="G974" s="173" t="s">
        <v>2084</v>
      </c>
      <c r="H974" s="50" t="s">
        <v>1783</v>
      </c>
      <c r="I974" s="50" t="s">
        <v>18</v>
      </c>
      <c r="J974" s="133" t="s">
        <v>1751</v>
      </c>
      <c r="K974" s="50" t="s">
        <v>1752</v>
      </c>
      <c r="L974" s="50" t="s">
        <v>1753</v>
      </c>
      <c r="M974" s="133" t="s">
        <v>1754</v>
      </c>
      <c r="N974" s="133" t="s">
        <v>1601</v>
      </c>
      <c r="O974" s="133" t="s">
        <v>1601</v>
      </c>
      <c r="P974" s="133" t="s">
        <v>1601</v>
      </c>
      <c r="Q974" s="133" t="s">
        <v>1755</v>
      </c>
      <c r="R974" s="142" t="s">
        <v>1601</v>
      </c>
      <c r="S974" s="174" t="s">
        <v>1601</v>
      </c>
      <c r="T974" s="175" t="s">
        <v>1601</v>
      </c>
      <c r="U974" s="133" t="s">
        <v>1756</v>
      </c>
      <c r="V974" s="133" t="s">
        <v>1754</v>
      </c>
      <c r="W974" s="133" t="str">
        <f>IF([Access_Indicator2]="Yes","No service",IF([Access_Indicator3]="Available", "Improved",IF([Access_Indicator4]="No", "Limited",IF(AND([Access_Indicator4]="yes", [Access_Indicator5]&lt;=[Access_Indicator6]),"Basic","Limited"))))</f>
        <v>No service</v>
      </c>
      <c r="X974" s="133" t="str">
        <f>IF([Use_Indicator1]="", "Fill in data", IF([Use_Indicator1]="All", "Improved", IF([Use_Indicator1]="Some", "Basic", IF([Use_Indicator1]="No use", "No Service"))))</f>
        <v>Improved</v>
      </c>
      <c r="Y974" s="134" t="s">
        <v>1601</v>
      </c>
      <c r="Z974" s="134" t="str">
        <f>IF(S974="No data", "No Data", IF([Reliability_Indicator2]="Yes","No Service", IF(S974="Routine", "Improved", IF(S974="Unreliable", "Basic", IF(S974="No O&amp;M", "No service")))))</f>
        <v>No Data</v>
      </c>
      <c r="AA974" s="133" t="str">
        <f>IF([EnvPro_Indicator1]="", "Fill in data", IF([EnvPro_Indicator1]="Significant pollution", "No service", IF(AND([EnvPro_Indicator1]="Not polluting groundwater &amp; not untreated in river", [EnvPro_Indicator2]="No"),"Basic", IF([EnvPro_Indicator2]="Yes", "Improved"))))</f>
        <v>Basic</v>
      </c>
      <c r="AB974" s="134" t="str">
        <f t="shared" si="15"/>
        <v>No Service</v>
      </c>
      <c r="AC974" s="134" t="str">
        <f>IF(OR(San[[#This Row],[Access_SL1]]="No data",San[[#This Row],[Use_SL1]]="No data",San[[#This Row],[Reliability_SL1]]="No data",San[[#This Row],[EnvPro_SL1]]="No data"),"Incomplete", "Complete")</f>
        <v>Incomplete</v>
      </c>
      <c r="AD974" s="176" t="s">
        <v>1601</v>
      </c>
      <c r="AE974" s="176" t="s">
        <v>1601</v>
      </c>
      <c r="AF974" s="136" t="s">
        <v>1601</v>
      </c>
      <c r="AG974" s="136">
        <v>44.155108972544582</v>
      </c>
      <c r="AH974" s="136" t="s">
        <v>1601</v>
      </c>
      <c r="AW974" s="1">
        <f>IFERROR(VLOOKUP(San[[#This Row],[Access_SL1]],$AS$5:$AT$8,2,FALSE),"Error")</f>
        <v>0</v>
      </c>
      <c r="AX974" s="1">
        <f>IFERROR(VLOOKUP(San[[#This Row],[Use_SL1]],$AS$5:$AT$8,2,FALSE),"Error")</f>
        <v>3</v>
      </c>
      <c r="AY974" s="1" t="str">
        <f>IFERROR(VLOOKUP(San[[#This Row],[Use_SL2]],$AS$5:$AT$8,2,FALSE),"Error")</f>
        <v>Error</v>
      </c>
      <c r="AZ974" s="1" t="str">
        <f>IFERROR(VLOOKUP(San[[#This Row],[Reliability_SL1]],$AS$5:$AT$8,2,FALSE),"Error")</f>
        <v>Error</v>
      </c>
      <c r="BA974" s="1">
        <f>IFERROR(VLOOKUP(San[[#This Row],[EnvPro_SL1]],$AS$5:$AT$8,2,FALSE),"Error")</f>
        <v>2</v>
      </c>
    </row>
    <row r="975" spans="2:53">
      <c r="B975" s="133" t="s">
        <v>1287</v>
      </c>
      <c r="C975" s="171" t="s">
        <v>1649</v>
      </c>
      <c r="D975" s="171" t="s">
        <v>1609</v>
      </c>
      <c r="E975" s="171" t="s">
        <v>1275</v>
      </c>
      <c r="F975" s="172" t="s">
        <v>1614</v>
      </c>
      <c r="G975" s="173" t="s">
        <v>1946</v>
      </c>
      <c r="H975" s="50" t="s">
        <v>1786</v>
      </c>
      <c r="I975" s="50" t="s">
        <v>18</v>
      </c>
      <c r="J975" s="133" t="s">
        <v>1773</v>
      </c>
      <c r="K975" s="50" t="s">
        <v>1754</v>
      </c>
      <c r="L975" s="50" t="s">
        <v>1753</v>
      </c>
      <c r="M975" s="133" t="s">
        <v>1754</v>
      </c>
      <c r="N975" s="133" t="s">
        <v>1601</v>
      </c>
      <c r="O975" s="133" t="s">
        <v>1601</v>
      </c>
      <c r="P975" s="133" t="s">
        <v>1601</v>
      </c>
      <c r="Q975" s="133" t="s">
        <v>1755</v>
      </c>
      <c r="R975" s="142" t="s">
        <v>1601</v>
      </c>
      <c r="S975" s="174" t="s">
        <v>1601</v>
      </c>
      <c r="T975" s="175" t="s">
        <v>1601</v>
      </c>
      <c r="U975" s="133" t="s">
        <v>1756</v>
      </c>
      <c r="V975" s="133" t="s">
        <v>1754</v>
      </c>
      <c r="W975" s="133" t="str">
        <f>IF([Access_Indicator2]="Yes","No service",IF([Access_Indicator3]="Available", "Improved",IF([Access_Indicator4]="No", "Limited",IF(AND([Access_Indicator4]="yes", [Access_Indicator5]&lt;=[Access_Indicator6]),"Basic","Limited"))))</f>
        <v>Limited</v>
      </c>
      <c r="X975" s="133" t="str">
        <f>IF([Use_Indicator1]="", "Fill in data", IF([Use_Indicator1]="All", "Improved", IF([Use_Indicator1]="Some", "Basic", IF([Use_Indicator1]="No use", "No Service"))))</f>
        <v>Improved</v>
      </c>
      <c r="Y975" s="134" t="s">
        <v>1601</v>
      </c>
      <c r="Z975" s="134" t="str">
        <f>IF(S975="No data", "No Data", IF([Reliability_Indicator2]="Yes","No Service", IF(S975="Routine", "Improved", IF(S975="Unreliable", "Basic", IF(S975="No O&amp;M", "No service")))))</f>
        <v>No Data</v>
      </c>
      <c r="AA975" s="133" t="str">
        <f>IF([EnvPro_Indicator1]="", "Fill in data", IF([EnvPro_Indicator1]="Significant pollution", "No service", IF(AND([EnvPro_Indicator1]="Not polluting groundwater &amp; not untreated in river", [EnvPro_Indicator2]="No"),"Basic", IF([EnvPro_Indicator2]="Yes", "Improved"))))</f>
        <v>Basic</v>
      </c>
      <c r="AB975" s="134" t="str">
        <f t="shared" si="15"/>
        <v>Limited</v>
      </c>
      <c r="AC975" s="134" t="str">
        <f>IF(OR(San[[#This Row],[Access_SL1]]="No data",San[[#This Row],[Use_SL1]]="No data",San[[#This Row],[Reliability_SL1]]="No data",San[[#This Row],[EnvPro_SL1]]="No data"),"Incomplete", "Complete")</f>
        <v>Incomplete</v>
      </c>
      <c r="AD975" s="176" t="s">
        <v>1601</v>
      </c>
      <c r="AE975" s="176" t="s">
        <v>1601</v>
      </c>
      <c r="AF975" s="136" t="s">
        <v>1601</v>
      </c>
      <c r="AG975" s="136">
        <v>28.70082083215398</v>
      </c>
      <c r="AH975" s="136" t="s">
        <v>1601</v>
      </c>
      <c r="AW975" s="1">
        <f>IFERROR(VLOOKUP(San[[#This Row],[Access_SL1]],$AS$5:$AT$8,2,FALSE),"Error")</f>
        <v>1</v>
      </c>
      <c r="AX975" s="1">
        <f>IFERROR(VLOOKUP(San[[#This Row],[Use_SL1]],$AS$5:$AT$8,2,FALSE),"Error")</f>
        <v>3</v>
      </c>
      <c r="AY975" s="1" t="str">
        <f>IFERROR(VLOOKUP(San[[#This Row],[Use_SL2]],$AS$5:$AT$8,2,FALSE),"Error")</f>
        <v>Error</v>
      </c>
      <c r="AZ975" s="1" t="str">
        <f>IFERROR(VLOOKUP(San[[#This Row],[Reliability_SL1]],$AS$5:$AT$8,2,FALSE),"Error")</f>
        <v>Error</v>
      </c>
      <c r="BA975" s="1">
        <f>IFERROR(VLOOKUP(San[[#This Row],[EnvPro_SL1]],$AS$5:$AT$8,2,FALSE),"Error")</f>
        <v>2</v>
      </c>
    </row>
    <row r="976" spans="2:53">
      <c r="B976" s="133" t="s">
        <v>1288</v>
      </c>
      <c r="C976" s="171" t="s">
        <v>1649</v>
      </c>
      <c r="D976" s="171" t="s">
        <v>1609</v>
      </c>
      <c r="E976" s="171" t="s">
        <v>1275</v>
      </c>
      <c r="F976" s="172" t="s">
        <v>1614</v>
      </c>
      <c r="G976" s="173" t="s">
        <v>2008</v>
      </c>
      <c r="H976" s="50" t="s">
        <v>1786</v>
      </c>
      <c r="I976" s="50" t="s">
        <v>18</v>
      </c>
      <c r="J976" s="133" t="s">
        <v>1773</v>
      </c>
      <c r="K976" s="50" t="s">
        <v>1754</v>
      </c>
      <c r="L976" s="50" t="s">
        <v>1753</v>
      </c>
      <c r="M976" s="133" t="s">
        <v>1754</v>
      </c>
      <c r="N976" s="133" t="s">
        <v>1601</v>
      </c>
      <c r="O976" s="133" t="s">
        <v>1601</v>
      </c>
      <c r="P976" s="133" t="s">
        <v>1601</v>
      </c>
      <c r="Q976" s="133" t="s">
        <v>1755</v>
      </c>
      <c r="R976" s="142" t="s">
        <v>1601</v>
      </c>
      <c r="S976" s="174" t="s">
        <v>1601</v>
      </c>
      <c r="T976" s="175" t="s">
        <v>1601</v>
      </c>
      <c r="U976" s="133" t="s">
        <v>1756</v>
      </c>
      <c r="V976" s="133" t="s">
        <v>1754</v>
      </c>
      <c r="W976" s="133" t="str">
        <f>IF([Access_Indicator2]="Yes","No service",IF([Access_Indicator3]="Available", "Improved",IF([Access_Indicator4]="No", "Limited",IF(AND([Access_Indicator4]="yes", [Access_Indicator5]&lt;=[Access_Indicator6]),"Basic","Limited"))))</f>
        <v>Limited</v>
      </c>
      <c r="X976" s="133" t="str">
        <f>IF([Use_Indicator1]="", "Fill in data", IF([Use_Indicator1]="All", "Improved", IF([Use_Indicator1]="Some", "Basic", IF([Use_Indicator1]="No use", "No Service"))))</f>
        <v>Improved</v>
      </c>
      <c r="Y976" s="134" t="s">
        <v>1601</v>
      </c>
      <c r="Z976" s="134" t="str">
        <f>IF(S976="No data", "No Data", IF([Reliability_Indicator2]="Yes","No Service", IF(S976="Routine", "Improved", IF(S976="Unreliable", "Basic", IF(S976="No O&amp;M", "No service")))))</f>
        <v>No Data</v>
      </c>
      <c r="AA976" s="133" t="str">
        <f>IF([EnvPro_Indicator1]="", "Fill in data", IF([EnvPro_Indicator1]="Significant pollution", "No service", IF(AND([EnvPro_Indicator1]="Not polluting groundwater &amp; not untreated in river", [EnvPro_Indicator2]="No"),"Basic", IF([EnvPro_Indicator2]="Yes", "Improved"))))</f>
        <v>Basic</v>
      </c>
      <c r="AB976" s="134" t="str">
        <f t="shared" si="15"/>
        <v>Limited</v>
      </c>
      <c r="AC976" s="134" t="str">
        <f>IF(OR(San[[#This Row],[Access_SL1]]="No data",San[[#This Row],[Use_SL1]]="No data",San[[#This Row],[Reliability_SL1]]="No data",San[[#This Row],[EnvPro_SL1]]="No data"),"Incomplete", "Complete")</f>
        <v>Incomplete</v>
      </c>
      <c r="AD976" s="176" t="s">
        <v>1601</v>
      </c>
      <c r="AE976" s="176" t="s">
        <v>1601</v>
      </c>
      <c r="AF976" s="136" t="s">
        <v>1601</v>
      </c>
      <c r="AG976" s="136">
        <v>51.51429380130201</v>
      </c>
      <c r="AH976" s="136" t="s">
        <v>1601</v>
      </c>
      <c r="AW976" s="1">
        <f>IFERROR(VLOOKUP(San[[#This Row],[Access_SL1]],$AS$5:$AT$8,2,FALSE),"Error")</f>
        <v>1</v>
      </c>
      <c r="AX976" s="1">
        <f>IFERROR(VLOOKUP(San[[#This Row],[Use_SL1]],$AS$5:$AT$8,2,FALSE),"Error")</f>
        <v>3</v>
      </c>
      <c r="AY976" s="1" t="str">
        <f>IFERROR(VLOOKUP(San[[#This Row],[Use_SL2]],$AS$5:$AT$8,2,FALSE),"Error")</f>
        <v>Error</v>
      </c>
      <c r="AZ976" s="1" t="str">
        <f>IFERROR(VLOOKUP(San[[#This Row],[Reliability_SL1]],$AS$5:$AT$8,2,FALSE),"Error")</f>
        <v>Error</v>
      </c>
      <c r="BA976" s="1">
        <f>IFERROR(VLOOKUP(San[[#This Row],[EnvPro_SL1]],$AS$5:$AT$8,2,FALSE),"Error")</f>
        <v>2</v>
      </c>
    </row>
    <row r="977" spans="2:53">
      <c r="B977" s="133" t="s">
        <v>1289</v>
      </c>
      <c r="C977" s="171" t="s">
        <v>1649</v>
      </c>
      <c r="D977" s="171" t="s">
        <v>1609</v>
      </c>
      <c r="E977" s="171" t="s">
        <v>1275</v>
      </c>
      <c r="F977" s="172" t="s">
        <v>1614</v>
      </c>
      <c r="G977" s="173" t="s">
        <v>1947</v>
      </c>
      <c r="H977" s="50" t="s">
        <v>1786</v>
      </c>
      <c r="I977" s="50" t="s">
        <v>18</v>
      </c>
      <c r="J977" s="133" t="s">
        <v>1773</v>
      </c>
      <c r="K977" s="50" t="s">
        <v>1754</v>
      </c>
      <c r="L977" s="50" t="s">
        <v>1753</v>
      </c>
      <c r="M977" s="133" t="s">
        <v>1754</v>
      </c>
      <c r="N977" s="133" t="s">
        <v>1601</v>
      </c>
      <c r="O977" s="133" t="s">
        <v>1601</v>
      </c>
      <c r="P977" s="133" t="s">
        <v>1601</v>
      </c>
      <c r="Q977" s="133" t="s">
        <v>1755</v>
      </c>
      <c r="R977" s="142" t="s">
        <v>1601</v>
      </c>
      <c r="S977" s="174" t="s">
        <v>1601</v>
      </c>
      <c r="T977" s="175" t="s">
        <v>1601</v>
      </c>
      <c r="U977" s="133" t="s">
        <v>1756</v>
      </c>
      <c r="V977" s="133" t="s">
        <v>1754</v>
      </c>
      <c r="W977" s="133" t="str">
        <f>IF([Access_Indicator2]="Yes","No service",IF([Access_Indicator3]="Available", "Improved",IF([Access_Indicator4]="No", "Limited",IF(AND([Access_Indicator4]="yes", [Access_Indicator5]&lt;=[Access_Indicator6]),"Basic","Limited"))))</f>
        <v>Limited</v>
      </c>
      <c r="X977" s="133" t="str">
        <f>IF([Use_Indicator1]="", "Fill in data", IF([Use_Indicator1]="All", "Improved", IF([Use_Indicator1]="Some", "Basic", IF([Use_Indicator1]="No use", "No Service"))))</f>
        <v>Improved</v>
      </c>
      <c r="Y977" s="134" t="s">
        <v>1601</v>
      </c>
      <c r="Z977" s="134" t="str">
        <f>IF(S977="No data", "No Data", IF([Reliability_Indicator2]="Yes","No Service", IF(S977="Routine", "Improved", IF(S977="Unreliable", "Basic", IF(S977="No O&amp;M", "No service")))))</f>
        <v>No Data</v>
      </c>
      <c r="AA977" s="133" t="str">
        <f>IF([EnvPro_Indicator1]="", "Fill in data", IF([EnvPro_Indicator1]="Significant pollution", "No service", IF(AND([EnvPro_Indicator1]="Not polluting groundwater &amp; not untreated in river", [EnvPro_Indicator2]="No"),"Basic", IF([EnvPro_Indicator2]="Yes", "Improved"))))</f>
        <v>Basic</v>
      </c>
      <c r="AB977" s="134" t="str">
        <f t="shared" si="15"/>
        <v>Limited</v>
      </c>
      <c r="AC977" s="134" t="str">
        <f>IF(OR(San[[#This Row],[Access_SL1]]="No data",San[[#This Row],[Use_SL1]]="No data",San[[#This Row],[Reliability_SL1]]="No data",San[[#This Row],[EnvPro_SL1]]="No data"),"Incomplete", "Complete")</f>
        <v>Incomplete</v>
      </c>
      <c r="AD977" s="176" t="s">
        <v>1601</v>
      </c>
      <c r="AE977" s="176" t="s">
        <v>1601</v>
      </c>
      <c r="AF977" s="136" t="s">
        <v>1601</v>
      </c>
      <c r="AG977" s="136">
        <v>128.78573450325501</v>
      </c>
      <c r="AH977" s="136" t="s">
        <v>1601</v>
      </c>
      <c r="AW977" s="1">
        <f>IFERROR(VLOOKUP(San[[#This Row],[Access_SL1]],$AS$5:$AT$8,2,FALSE),"Error")</f>
        <v>1</v>
      </c>
      <c r="AX977" s="1">
        <f>IFERROR(VLOOKUP(San[[#This Row],[Use_SL1]],$AS$5:$AT$8,2,FALSE),"Error")</f>
        <v>3</v>
      </c>
      <c r="AY977" s="1" t="str">
        <f>IFERROR(VLOOKUP(San[[#This Row],[Use_SL2]],$AS$5:$AT$8,2,FALSE),"Error")</f>
        <v>Error</v>
      </c>
      <c r="AZ977" s="1" t="str">
        <f>IFERROR(VLOOKUP(San[[#This Row],[Reliability_SL1]],$AS$5:$AT$8,2,FALSE),"Error")</f>
        <v>Error</v>
      </c>
      <c r="BA977" s="1">
        <f>IFERROR(VLOOKUP(San[[#This Row],[EnvPro_SL1]],$AS$5:$AT$8,2,FALSE),"Error")</f>
        <v>2</v>
      </c>
    </row>
    <row r="978" spans="2:53">
      <c r="B978" s="133" t="s">
        <v>1290</v>
      </c>
      <c r="C978" s="171" t="s">
        <v>1649</v>
      </c>
      <c r="D978" s="171" t="s">
        <v>1609</v>
      </c>
      <c r="E978" s="171" t="s">
        <v>1275</v>
      </c>
      <c r="F978" s="172" t="s">
        <v>1614</v>
      </c>
      <c r="G978" s="173" t="s">
        <v>1945</v>
      </c>
      <c r="H978" s="50" t="s">
        <v>1786</v>
      </c>
      <c r="I978" s="50" t="s">
        <v>18</v>
      </c>
      <c r="J978" s="133" t="s">
        <v>1773</v>
      </c>
      <c r="K978" s="50" t="s">
        <v>1754</v>
      </c>
      <c r="L978" s="50" t="s">
        <v>1753</v>
      </c>
      <c r="M978" s="133" t="s">
        <v>1754</v>
      </c>
      <c r="N978" s="133" t="s">
        <v>1601</v>
      </c>
      <c r="O978" s="133" t="s">
        <v>1601</v>
      </c>
      <c r="P978" s="133" t="s">
        <v>1601</v>
      </c>
      <c r="Q978" s="133" t="s">
        <v>1755</v>
      </c>
      <c r="R978" s="142" t="s">
        <v>1601</v>
      </c>
      <c r="S978" s="174" t="s">
        <v>1601</v>
      </c>
      <c r="T978" s="175" t="s">
        <v>1601</v>
      </c>
      <c r="U978" s="133" t="s">
        <v>1756</v>
      </c>
      <c r="V978" s="133" t="s">
        <v>1754</v>
      </c>
      <c r="W978" s="133" t="str">
        <f>IF([Access_Indicator2]="Yes","No service",IF([Access_Indicator3]="Available", "Improved",IF([Access_Indicator4]="No", "Limited",IF(AND([Access_Indicator4]="yes", [Access_Indicator5]&lt;=[Access_Indicator6]),"Basic","Limited"))))</f>
        <v>Limited</v>
      </c>
      <c r="X978" s="133" t="str">
        <f>IF([Use_Indicator1]="", "Fill in data", IF([Use_Indicator1]="All", "Improved", IF([Use_Indicator1]="Some", "Basic", IF([Use_Indicator1]="No use", "No Service"))))</f>
        <v>Improved</v>
      </c>
      <c r="Y978" s="134" t="s">
        <v>1601</v>
      </c>
      <c r="Z978" s="134" t="str">
        <f>IF(S978="No data", "No Data", IF([Reliability_Indicator2]="Yes","No Service", IF(S978="Routine", "Improved", IF(S978="Unreliable", "Basic", IF(S978="No O&amp;M", "No service")))))</f>
        <v>No Data</v>
      </c>
      <c r="AA978" s="133" t="str">
        <f>IF([EnvPro_Indicator1]="", "Fill in data", IF([EnvPro_Indicator1]="Significant pollution", "No service", IF(AND([EnvPro_Indicator1]="Not polluting groundwater &amp; not untreated in river", [EnvPro_Indicator2]="No"),"Basic", IF([EnvPro_Indicator2]="Yes", "Improved"))))</f>
        <v>Basic</v>
      </c>
      <c r="AB978" s="134" t="str">
        <f t="shared" si="15"/>
        <v>Limited</v>
      </c>
      <c r="AC978" s="134" t="str">
        <f>IF(OR(San[[#This Row],[Access_SL1]]="No data",San[[#This Row],[Use_SL1]]="No data",San[[#This Row],[Reliability_SL1]]="No data",San[[#This Row],[EnvPro_SL1]]="No data"),"Incomplete", "Complete")</f>
        <v>Incomplete</v>
      </c>
      <c r="AD978" s="176" t="s">
        <v>1601</v>
      </c>
      <c r="AE978" s="176" t="s">
        <v>1601</v>
      </c>
      <c r="AF978" s="136" t="s">
        <v>1601</v>
      </c>
      <c r="AG978" s="136">
        <v>22.077554486272287</v>
      </c>
      <c r="AH978" s="136" t="s">
        <v>1601</v>
      </c>
      <c r="AW978" s="1">
        <f>IFERROR(VLOOKUP(San[[#This Row],[Access_SL1]],$AS$5:$AT$8,2,FALSE),"Error")</f>
        <v>1</v>
      </c>
      <c r="AX978" s="1">
        <f>IFERROR(VLOOKUP(San[[#This Row],[Use_SL1]],$AS$5:$AT$8,2,FALSE),"Error")</f>
        <v>3</v>
      </c>
      <c r="AY978" s="1" t="str">
        <f>IFERROR(VLOOKUP(San[[#This Row],[Use_SL2]],$AS$5:$AT$8,2,FALSE),"Error")</f>
        <v>Error</v>
      </c>
      <c r="AZ978" s="1" t="str">
        <f>IFERROR(VLOOKUP(San[[#This Row],[Reliability_SL1]],$AS$5:$AT$8,2,FALSE),"Error")</f>
        <v>Error</v>
      </c>
      <c r="BA978" s="1">
        <f>IFERROR(VLOOKUP(San[[#This Row],[EnvPro_SL1]],$AS$5:$AT$8,2,FALSE),"Error")</f>
        <v>2</v>
      </c>
    </row>
    <row r="979" spans="2:53">
      <c r="B979" s="133" t="s">
        <v>1291</v>
      </c>
      <c r="C979" s="171" t="s">
        <v>1649</v>
      </c>
      <c r="D979" s="171" t="s">
        <v>1609</v>
      </c>
      <c r="E979" s="171" t="s">
        <v>1275</v>
      </c>
      <c r="F979" s="172" t="s">
        <v>1614</v>
      </c>
      <c r="G979" s="173" t="s">
        <v>1962</v>
      </c>
      <c r="H979" s="50" t="s">
        <v>1786</v>
      </c>
      <c r="I979" s="50" t="s">
        <v>18</v>
      </c>
      <c r="J979" s="133" t="s">
        <v>1773</v>
      </c>
      <c r="K979" s="50" t="s">
        <v>1754</v>
      </c>
      <c r="L979" s="50" t="s">
        <v>1753</v>
      </c>
      <c r="M979" s="133" t="s">
        <v>1754</v>
      </c>
      <c r="N979" s="133" t="s">
        <v>1601</v>
      </c>
      <c r="O979" s="133" t="s">
        <v>1601</v>
      </c>
      <c r="P979" s="133" t="s">
        <v>1601</v>
      </c>
      <c r="Q979" s="133" t="s">
        <v>1755</v>
      </c>
      <c r="R979" s="142" t="s">
        <v>1601</v>
      </c>
      <c r="S979" s="174" t="s">
        <v>1601</v>
      </c>
      <c r="T979" s="175" t="s">
        <v>1601</v>
      </c>
      <c r="U979" s="133" t="s">
        <v>1756</v>
      </c>
      <c r="V979" s="133" t="s">
        <v>1754</v>
      </c>
      <c r="W979" s="133" t="str">
        <f>IF([Access_Indicator2]="Yes","No service",IF([Access_Indicator3]="Available", "Improved",IF([Access_Indicator4]="No", "Limited",IF(AND([Access_Indicator4]="yes", [Access_Indicator5]&lt;=[Access_Indicator6]),"Basic","Limited"))))</f>
        <v>Limited</v>
      </c>
      <c r="X979" s="133" t="str">
        <f>IF([Use_Indicator1]="", "Fill in data", IF([Use_Indicator1]="All", "Improved", IF([Use_Indicator1]="Some", "Basic", IF([Use_Indicator1]="No use", "No Service"))))</f>
        <v>Improved</v>
      </c>
      <c r="Y979" s="134" t="s">
        <v>1601</v>
      </c>
      <c r="Z979" s="134" t="str">
        <f>IF(S979="No data", "No Data", IF([Reliability_Indicator2]="Yes","No Service", IF(S979="Routine", "Improved", IF(S979="Unreliable", "Basic", IF(S979="No O&amp;M", "No service")))))</f>
        <v>No Data</v>
      </c>
      <c r="AA979" s="133" t="str">
        <f>IF([EnvPro_Indicator1]="", "Fill in data", IF([EnvPro_Indicator1]="Significant pollution", "No service", IF(AND([EnvPro_Indicator1]="Not polluting groundwater &amp; not untreated in river", [EnvPro_Indicator2]="No"),"Basic", IF([EnvPro_Indicator2]="Yes", "Improved"))))</f>
        <v>Basic</v>
      </c>
      <c r="AB979" s="134" t="str">
        <f t="shared" si="15"/>
        <v>Limited</v>
      </c>
      <c r="AC979" s="134" t="str">
        <f>IF(OR(San[[#This Row],[Access_SL1]]="No data",San[[#This Row],[Use_SL1]]="No data",San[[#This Row],[Reliability_SL1]]="No data",San[[#This Row],[EnvPro_SL1]]="No data"),"Incomplete", "Complete")</f>
        <v>Incomplete</v>
      </c>
      <c r="AD979" s="176" t="s">
        <v>1601</v>
      </c>
      <c r="AE979" s="176" t="s">
        <v>1601</v>
      </c>
      <c r="AF979" s="136" t="s">
        <v>1601</v>
      </c>
      <c r="AG979" s="136">
        <v>139.82451174639115</v>
      </c>
      <c r="AH979" s="136" t="s">
        <v>1601</v>
      </c>
      <c r="AW979" s="1">
        <f>IFERROR(VLOOKUP(San[[#This Row],[Access_SL1]],$AS$5:$AT$8,2,FALSE),"Error")</f>
        <v>1</v>
      </c>
      <c r="AX979" s="1">
        <f>IFERROR(VLOOKUP(San[[#This Row],[Use_SL1]],$AS$5:$AT$8,2,FALSE),"Error")</f>
        <v>3</v>
      </c>
      <c r="AY979" s="1" t="str">
        <f>IFERROR(VLOOKUP(San[[#This Row],[Use_SL2]],$AS$5:$AT$8,2,FALSE),"Error")</f>
        <v>Error</v>
      </c>
      <c r="AZ979" s="1" t="str">
        <f>IFERROR(VLOOKUP(San[[#This Row],[Reliability_SL1]],$AS$5:$AT$8,2,FALSE),"Error")</f>
        <v>Error</v>
      </c>
      <c r="BA979" s="1">
        <f>IFERROR(VLOOKUP(San[[#This Row],[EnvPro_SL1]],$AS$5:$AT$8,2,FALSE),"Error")</f>
        <v>2</v>
      </c>
    </row>
    <row r="980" spans="2:53">
      <c r="B980" s="133" t="s">
        <v>1292</v>
      </c>
      <c r="C980" s="171" t="s">
        <v>1649</v>
      </c>
      <c r="D980" s="171" t="s">
        <v>1609</v>
      </c>
      <c r="E980" s="171" t="s">
        <v>1275</v>
      </c>
      <c r="F980" s="172" t="s">
        <v>1614</v>
      </c>
      <c r="G980" s="173" t="s">
        <v>1960</v>
      </c>
      <c r="H980" s="50" t="s">
        <v>1783</v>
      </c>
      <c r="I980" s="50" t="s">
        <v>18</v>
      </c>
      <c r="J980" s="133" t="s">
        <v>1773</v>
      </c>
      <c r="K980" s="50" t="s">
        <v>1754</v>
      </c>
      <c r="L980" s="50" t="s">
        <v>1753</v>
      </c>
      <c r="M980" s="133" t="s">
        <v>1754</v>
      </c>
      <c r="N980" s="133" t="s">
        <v>1601</v>
      </c>
      <c r="O980" s="133" t="s">
        <v>1601</v>
      </c>
      <c r="P980" s="133" t="s">
        <v>1601</v>
      </c>
      <c r="Q980" s="133" t="s">
        <v>1755</v>
      </c>
      <c r="R980" s="142" t="s">
        <v>1601</v>
      </c>
      <c r="S980" s="174" t="s">
        <v>1601</v>
      </c>
      <c r="T980" s="175" t="s">
        <v>1601</v>
      </c>
      <c r="U980" s="133" t="s">
        <v>1756</v>
      </c>
      <c r="V980" s="133" t="s">
        <v>1754</v>
      </c>
      <c r="W980" s="133" t="str">
        <f>IF([Access_Indicator2]="Yes","No service",IF([Access_Indicator3]="Available", "Improved",IF([Access_Indicator4]="No", "Limited",IF(AND([Access_Indicator4]="yes", [Access_Indicator5]&lt;=[Access_Indicator6]),"Basic","Limited"))))</f>
        <v>Limited</v>
      </c>
      <c r="X980" s="133" t="str">
        <f>IF([Use_Indicator1]="", "Fill in data", IF([Use_Indicator1]="All", "Improved", IF([Use_Indicator1]="Some", "Basic", IF([Use_Indicator1]="No use", "No Service"))))</f>
        <v>Improved</v>
      </c>
      <c r="Y980" s="134" t="s">
        <v>1601</v>
      </c>
      <c r="Z980" s="134" t="str">
        <f>IF(S980="No data", "No Data", IF([Reliability_Indicator2]="Yes","No Service", IF(S980="Routine", "Improved", IF(S980="Unreliable", "Basic", IF(S980="No O&amp;M", "No service")))))</f>
        <v>No Data</v>
      </c>
      <c r="AA980" s="133" t="str">
        <f>IF([EnvPro_Indicator1]="", "Fill in data", IF([EnvPro_Indicator1]="Significant pollution", "No service", IF(AND([EnvPro_Indicator1]="Not polluting groundwater &amp; not untreated in river", [EnvPro_Indicator2]="No"),"Basic", IF([EnvPro_Indicator2]="Yes", "Improved"))))</f>
        <v>Basic</v>
      </c>
      <c r="AB980" s="134" t="str">
        <f t="shared" si="15"/>
        <v>Limited</v>
      </c>
      <c r="AC980" s="134" t="str">
        <f>IF(OR(San[[#This Row],[Access_SL1]]="No data",San[[#This Row],[Use_SL1]]="No data",San[[#This Row],[Reliability_SL1]]="No data",San[[#This Row],[EnvPro_SL1]]="No data"),"Incomplete", "Complete")</f>
        <v>Incomplete</v>
      </c>
      <c r="AD980" s="176" t="s">
        <v>1601</v>
      </c>
      <c r="AE980" s="176" t="s">
        <v>1601</v>
      </c>
      <c r="AF980" s="136" t="s">
        <v>1601</v>
      </c>
      <c r="AG980" s="136">
        <v>25.757146900651005</v>
      </c>
      <c r="AH980" s="136" t="s">
        <v>1601</v>
      </c>
      <c r="AW980" s="1">
        <f>IFERROR(VLOOKUP(San[[#This Row],[Access_SL1]],$AS$5:$AT$8,2,FALSE),"Error")</f>
        <v>1</v>
      </c>
      <c r="AX980" s="1">
        <f>IFERROR(VLOOKUP(San[[#This Row],[Use_SL1]],$AS$5:$AT$8,2,FALSE),"Error")</f>
        <v>3</v>
      </c>
      <c r="AY980" s="1" t="str">
        <f>IFERROR(VLOOKUP(San[[#This Row],[Use_SL2]],$AS$5:$AT$8,2,FALSE),"Error")</f>
        <v>Error</v>
      </c>
      <c r="AZ980" s="1" t="str">
        <f>IFERROR(VLOOKUP(San[[#This Row],[Reliability_SL1]],$AS$5:$AT$8,2,FALSE),"Error")</f>
        <v>Error</v>
      </c>
      <c r="BA980" s="1">
        <f>IFERROR(VLOOKUP(San[[#This Row],[EnvPro_SL1]],$AS$5:$AT$8,2,FALSE),"Error")</f>
        <v>2</v>
      </c>
    </row>
    <row r="981" spans="2:53">
      <c r="B981" s="133" t="s">
        <v>1293</v>
      </c>
      <c r="C981" s="171" t="s">
        <v>1649</v>
      </c>
      <c r="D981" s="171" t="s">
        <v>1609</v>
      </c>
      <c r="E981" s="171" t="s">
        <v>1275</v>
      </c>
      <c r="F981" s="172" t="s">
        <v>1614</v>
      </c>
      <c r="G981" s="173" t="s">
        <v>1959</v>
      </c>
      <c r="H981" s="50" t="s">
        <v>1786</v>
      </c>
      <c r="I981" s="50" t="s">
        <v>18</v>
      </c>
      <c r="J981" s="133" t="s">
        <v>1773</v>
      </c>
      <c r="K981" s="50" t="s">
        <v>1754</v>
      </c>
      <c r="L981" s="50" t="s">
        <v>1753</v>
      </c>
      <c r="M981" s="133" t="s">
        <v>1754</v>
      </c>
      <c r="N981" s="133" t="s">
        <v>1601</v>
      </c>
      <c r="O981" s="133" t="s">
        <v>1601</v>
      </c>
      <c r="P981" s="133" t="s">
        <v>1601</v>
      </c>
      <c r="Q981" s="133" t="s">
        <v>1755</v>
      </c>
      <c r="R981" s="142" t="s">
        <v>1601</v>
      </c>
      <c r="S981" s="174" t="s">
        <v>1601</v>
      </c>
      <c r="T981" s="175" t="s">
        <v>1601</v>
      </c>
      <c r="U981" s="133" t="s">
        <v>1756</v>
      </c>
      <c r="V981" s="133" t="s">
        <v>1754</v>
      </c>
      <c r="W981" s="133" t="str">
        <f>IF([Access_Indicator2]="Yes","No service",IF([Access_Indicator3]="Available", "Improved",IF([Access_Indicator4]="No", "Limited",IF(AND([Access_Indicator4]="yes", [Access_Indicator5]&lt;=[Access_Indicator6]),"Basic","Limited"))))</f>
        <v>Limited</v>
      </c>
      <c r="X981" s="133" t="str">
        <f>IF([Use_Indicator1]="", "Fill in data", IF([Use_Indicator1]="All", "Improved", IF([Use_Indicator1]="Some", "Basic", IF([Use_Indicator1]="No use", "No Service"))))</f>
        <v>Improved</v>
      </c>
      <c r="Y981" s="134" t="s">
        <v>1601</v>
      </c>
      <c r="Z981" s="134" t="str">
        <f>IF(S981="No data", "No Data", IF([Reliability_Indicator2]="Yes","No Service", IF(S981="Routine", "Improved", IF(S981="Unreliable", "Basic", IF(S981="No O&amp;M", "No service")))))</f>
        <v>No Data</v>
      </c>
      <c r="AA981" s="133" t="str">
        <f>IF([EnvPro_Indicator1]="", "Fill in data", IF([EnvPro_Indicator1]="Significant pollution", "No service", IF(AND([EnvPro_Indicator1]="Not polluting groundwater &amp; not untreated in river", [EnvPro_Indicator2]="No"),"Basic", IF([EnvPro_Indicator2]="Yes", "Improved"))))</f>
        <v>Basic</v>
      </c>
      <c r="AB981" s="134" t="str">
        <f t="shared" si="15"/>
        <v>Limited</v>
      </c>
      <c r="AC981" s="134" t="str">
        <f>IF(OR(San[[#This Row],[Access_SL1]]="No data",San[[#This Row],[Use_SL1]]="No data",San[[#This Row],[Reliability_SL1]]="No data",San[[#This Row],[EnvPro_SL1]]="No data"),"Incomplete", "Complete")</f>
        <v>Incomplete</v>
      </c>
      <c r="AD981" s="176" t="s">
        <v>1601</v>
      </c>
      <c r="AE981" s="176" t="s">
        <v>1601</v>
      </c>
      <c r="AF981" s="136" t="s">
        <v>1601</v>
      </c>
      <c r="AG981" s="136">
        <v>0</v>
      </c>
      <c r="AH981" s="136" t="s">
        <v>1601</v>
      </c>
      <c r="AW981" s="1">
        <f>IFERROR(VLOOKUP(San[[#This Row],[Access_SL1]],$AS$5:$AT$8,2,FALSE),"Error")</f>
        <v>1</v>
      </c>
      <c r="AX981" s="1">
        <f>IFERROR(VLOOKUP(San[[#This Row],[Use_SL1]],$AS$5:$AT$8,2,FALSE),"Error")</f>
        <v>3</v>
      </c>
      <c r="AY981" s="1" t="str">
        <f>IFERROR(VLOOKUP(San[[#This Row],[Use_SL2]],$AS$5:$AT$8,2,FALSE),"Error")</f>
        <v>Error</v>
      </c>
      <c r="AZ981" s="1" t="str">
        <f>IFERROR(VLOOKUP(San[[#This Row],[Reliability_SL1]],$AS$5:$AT$8,2,FALSE),"Error")</f>
        <v>Error</v>
      </c>
      <c r="BA981" s="1">
        <f>IFERROR(VLOOKUP(San[[#This Row],[EnvPro_SL1]],$AS$5:$AT$8,2,FALSE),"Error")</f>
        <v>2</v>
      </c>
    </row>
    <row r="982" spans="2:53">
      <c r="B982" s="133" t="s">
        <v>1293</v>
      </c>
      <c r="C982" s="171" t="s">
        <v>1649</v>
      </c>
      <c r="D982" s="171" t="s">
        <v>1609</v>
      </c>
      <c r="E982" s="171" t="s">
        <v>1275</v>
      </c>
      <c r="F982" s="172" t="s">
        <v>1614</v>
      </c>
      <c r="G982" s="173" t="s">
        <v>1959</v>
      </c>
      <c r="H982" s="50" t="s">
        <v>1783</v>
      </c>
      <c r="I982" s="50" t="s">
        <v>18</v>
      </c>
      <c r="J982" s="133" t="s">
        <v>1773</v>
      </c>
      <c r="K982" s="50" t="s">
        <v>1754</v>
      </c>
      <c r="L982" s="50" t="s">
        <v>1753</v>
      </c>
      <c r="M982" s="133" t="s">
        <v>1754</v>
      </c>
      <c r="N982" s="133" t="s">
        <v>1601</v>
      </c>
      <c r="O982" s="133" t="s">
        <v>1601</v>
      </c>
      <c r="P982" s="133" t="s">
        <v>1601</v>
      </c>
      <c r="Q982" s="133" t="s">
        <v>1755</v>
      </c>
      <c r="R982" s="142" t="s">
        <v>1601</v>
      </c>
      <c r="S982" s="174" t="s">
        <v>1601</v>
      </c>
      <c r="T982" s="175" t="s">
        <v>1601</v>
      </c>
      <c r="U982" s="133" t="s">
        <v>1756</v>
      </c>
      <c r="V982" s="133" t="s">
        <v>1754</v>
      </c>
      <c r="W982" s="133" t="str">
        <f>IF([Access_Indicator2]="Yes","No service",IF([Access_Indicator3]="Available", "Improved",IF([Access_Indicator4]="No", "Limited",IF(AND([Access_Indicator4]="yes", [Access_Indicator5]&lt;=[Access_Indicator6]),"Basic","Limited"))))</f>
        <v>Limited</v>
      </c>
      <c r="X982" s="133" t="str">
        <f>IF([Use_Indicator1]="", "Fill in data", IF([Use_Indicator1]="All", "Improved", IF([Use_Indicator1]="Some", "Basic", IF([Use_Indicator1]="No use", "No Service"))))</f>
        <v>Improved</v>
      </c>
      <c r="Y982" s="134" t="s">
        <v>1601</v>
      </c>
      <c r="Z982" s="134" t="str">
        <f>IF(S982="No data", "No Data", IF([Reliability_Indicator2]="Yes","No Service", IF(S982="Routine", "Improved", IF(S982="Unreliable", "Basic", IF(S982="No O&amp;M", "No service")))))</f>
        <v>No Data</v>
      </c>
      <c r="AA982" s="133" t="str">
        <f>IF([EnvPro_Indicator1]="", "Fill in data", IF([EnvPro_Indicator1]="Significant pollution", "No service", IF(AND([EnvPro_Indicator1]="Not polluting groundwater &amp; not untreated in river", [EnvPro_Indicator2]="No"),"Basic", IF([EnvPro_Indicator2]="Yes", "Improved"))))</f>
        <v>Basic</v>
      </c>
      <c r="AB982" s="134" t="str">
        <f t="shared" si="15"/>
        <v>Limited</v>
      </c>
      <c r="AC982" s="134" t="str">
        <f>IF(OR(San[[#This Row],[Access_SL1]]="No data",San[[#This Row],[Use_SL1]]="No data",San[[#This Row],[Reliability_SL1]]="No data",San[[#This Row],[EnvPro_SL1]]="No data"),"Incomplete", "Complete")</f>
        <v>Incomplete</v>
      </c>
      <c r="AD982" s="176" t="s">
        <v>1601</v>
      </c>
      <c r="AE982" s="176" t="s">
        <v>1601</v>
      </c>
      <c r="AF982" s="136" t="s">
        <v>1601</v>
      </c>
      <c r="AG982" s="136">
        <v>44.155108972544575</v>
      </c>
      <c r="AH982" s="136" t="s">
        <v>1601</v>
      </c>
      <c r="AW982" s="1">
        <f>IFERROR(VLOOKUP(San[[#This Row],[Access_SL1]],$AS$5:$AT$8,2,FALSE),"Error")</f>
        <v>1</v>
      </c>
      <c r="AX982" s="1">
        <f>IFERROR(VLOOKUP(San[[#This Row],[Use_SL1]],$AS$5:$AT$8,2,FALSE),"Error")</f>
        <v>3</v>
      </c>
      <c r="AY982" s="1" t="str">
        <f>IFERROR(VLOOKUP(San[[#This Row],[Use_SL2]],$AS$5:$AT$8,2,FALSE),"Error")</f>
        <v>Error</v>
      </c>
      <c r="AZ982" s="1" t="str">
        <f>IFERROR(VLOOKUP(San[[#This Row],[Reliability_SL1]],$AS$5:$AT$8,2,FALSE),"Error")</f>
        <v>Error</v>
      </c>
      <c r="BA982" s="1">
        <f>IFERROR(VLOOKUP(San[[#This Row],[EnvPro_SL1]],$AS$5:$AT$8,2,FALSE),"Error")</f>
        <v>2</v>
      </c>
    </row>
    <row r="983" spans="2:53">
      <c r="B983" s="133" t="s">
        <v>1294</v>
      </c>
      <c r="C983" s="171" t="s">
        <v>1649</v>
      </c>
      <c r="D983" s="171" t="s">
        <v>1609</v>
      </c>
      <c r="E983" s="171" t="s">
        <v>1275</v>
      </c>
      <c r="F983" s="172" t="s">
        <v>1614</v>
      </c>
      <c r="G983" s="173" t="s">
        <v>1958</v>
      </c>
      <c r="H983" s="50" t="s">
        <v>1783</v>
      </c>
      <c r="I983" s="50" t="s">
        <v>18</v>
      </c>
      <c r="J983" s="133" t="s">
        <v>1773</v>
      </c>
      <c r="K983" s="50" t="s">
        <v>1754</v>
      </c>
      <c r="L983" s="50" t="s">
        <v>1753</v>
      </c>
      <c r="M983" s="133" t="s">
        <v>1754</v>
      </c>
      <c r="N983" s="133" t="s">
        <v>1601</v>
      </c>
      <c r="O983" s="133" t="s">
        <v>1601</v>
      </c>
      <c r="P983" s="133" t="s">
        <v>1601</v>
      </c>
      <c r="Q983" s="133" t="s">
        <v>1755</v>
      </c>
      <c r="R983" s="142" t="s">
        <v>1601</v>
      </c>
      <c r="S983" s="174" t="s">
        <v>1601</v>
      </c>
      <c r="T983" s="175" t="s">
        <v>1601</v>
      </c>
      <c r="U983" s="133" t="s">
        <v>1756</v>
      </c>
      <c r="V983" s="133" t="s">
        <v>1754</v>
      </c>
      <c r="W983" s="133" t="str">
        <f>IF([Access_Indicator2]="Yes","No service",IF([Access_Indicator3]="Available", "Improved",IF([Access_Indicator4]="No", "Limited",IF(AND([Access_Indicator4]="yes", [Access_Indicator5]&lt;=[Access_Indicator6]),"Basic","Limited"))))</f>
        <v>Limited</v>
      </c>
      <c r="X983" s="133" t="str">
        <f>IF([Use_Indicator1]="", "Fill in data", IF([Use_Indicator1]="All", "Improved", IF([Use_Indicator1]="Some", "Basic", IF([Use_Indicator1]="No use", "No Service"))))</f>
        <v>Improved</v>
      </c>
      <c r="Y983" s="134" t="s">
        <v>1601</v>
      </c>
      <c r="Z983" s="134" t="str">
        <f>IF(S983="No data", "No Data", IF([Reliability_Indicator2]="Yes","No Service", IF(S983="Routine", "Improved", IF(S983="Unreliable", "Basic", IF(S983="No O&amp;M", "No service")))))</f>
        <v>No Data</v>
      </c>
      <c r="AA983" s="133" t="str">
        <f>IF([EnvPro_Indicator1]="", "Fill in data", IF([EnvPro_Indicator1]="Significant pollution", "No service", IF(AND([EnvPro_Indicator1]="Not polluting groundwater &amp; not untreated in river", [EnvPro_Indicator2]="No"),"Basic", IF([EnvPro_Indicator2]="Yes", "Improved"))))</f>
        <v>Basic</v>
      </c>
      <c r="AB983" s="134" t="str">
        <f t="shared" si="15"/>
        <v>Limited</v>
      </c>
      <c r="AC983" s="134" t="str">
        <f>IF(OR(San[[#This Row],[Access_SL1]]="No data",San[[#This Row],[Use_SL1]]="No data",San[[#This Row],[Reliability_SL1]]="No data",San[[#This Row],[EnvPro_SL1]]="No data"),"Incomplete", "Complete")</f>
        <v>Incomplete</v>
      </c>
      <c r="AD983" s="176" t="s">
        <v>1601</v>
      </c>
      <c r="AE983" s="176" t="s">
        <v>1601</v>
      </c>
      <c r="AF983" s="136" t="s">
        <v>1601</v>
      </c>
      <c r="AG983" s="136">
        <v>49.367864892914433</v>
      </c>
      <c r="AH983" s="136" t="s">
        <v>1601</v>
      </c>
      <c r="AW983" s="1">
        <f>IFERROR(VLOOKUP(San[[#This Row],[Access_SL1]],$AS$5:$AT$8,2,FALSE),"Error")</f>
        <v>1</v>
      </c>
      <c r="AX983" s="1">
        <f>IFERROR(VLOOKUP(San[[#This Row],[Use_SL1]],$AS$5:$AT$8,2,FALSE),"Error")</f>
        <v>3</v>
      </c>
      <c r="AY983" s="1" t="str">
        <f>IFERROR(VLOOKUP(San[[#This Row],[Use_SL2]],$AS$5:$AT$8,2,FALSE),"Error")</f>
        <v>Error</v>
      </c>
      <c r="AZ983" s="1" t="str">
        <f>IFERROR(VLOOKUP(San[[#This Row],[Reliability_SL1]],$AS$5:$AT$8,2,FALSE),"Error")</f>
        <v>Error</v>
      </c>
      <c r="BA983" s="1">
        <f>IFERROR(VLOOKUP(San[[#This Row],[EnvPro_SL1]],$AS$5:$AT$8,2,FALSE),"Error")</f>
        <v>2</v>
      </c>
    </row>
    <row r="984" spans="2:53">
      <c r="B984" s="133" t="s">
        <v>1295</v>
      </c>
      <c r="C984" s="171" t="s">
        <v>1649</v>
      </c>
      <c r="D984" s="171" t="s">
        <v>1609</v>
      </c>
      <c r="E984" s="171" t="s">
        <v>1275</v>
      </c>
      <c r="F984" s="172" t="s">
        <v>1614</v>
      </c>
      <c r="G984" s="173" t="s">
        <v>1979</v>
      </c>
      <c r="H984" s="50" t="s">
        <v>1786</v>
      </c>
      <c r="I984" s="50" t="s">
        <v>18</v>
      </c>
      <c r="J984" s="133" t="s">
        <v>1751</v>
      </c>
      <c r="K984" s="50" t="s">
        <v>1752</v>
      </c>
      <c r="L984" s="50" t="s">
        <v>1753</v>
      </c>
      <c r="M984" s="133" t="s">
        <v>1754</v>
      </c>
      <c r="N984" s="133" t="s">
        <v>1601</v>
      </c>
      <c r="O984" s="133" t="s">
        <v>1601</v>
      </c>
      <c r="P984" s="133" t="s">
        <v>1601</v>
      </c>
      <c r="Q984" s="133" t="s">
        <v>1755</v>
      </c>
      <c r="R984" s="142" t="s">
        <v>1601</v>
      </c>
      <c r="S984" s="174" t="s">
        <v>1601</v>
      </c>
      <c r="T984" s="175" t="s">
        <v>1601</v>
      </c>
      <c r="U984" s="133" t="s">
        <v>1756</v>
      </c>
      <c r="V984" s="133" t="s">
        <v>1754</v>
      </c>
      <c r="W984" s="133" t="str">
        <f>IF([Access_Indicator2]="Yes","No service",IF([Access_Indicator3]="Available", "Improved",IF([Access_Indicator4]="No", "Limited",IF(AND([Access_Indicator4]="yes", [Access_Indicator5]&lt;=[Access_Indicator6]),"Basic","Limited"))))</f>
        <v>No service</v>
      </c>
      <c r="X984" s="133" t="str">
        <f>IF([Use_Indicator1]="", "Fill in data", IF([Use_Indicator1]="All", "Improved", IF([Use_Indicator1]="Some", "Basic", IF([Use_Indicator1]="No use", "No Service"))))</f>
        <v>Improved</v>
      </c>
      <c r="Y984" s="134" t="s">
        <v>1601</v>
      </c>
      <c r="Z984" s="134" t="str">
        <f>IF(S984="No data", "No Data", IF([Reliability_Indicator2]="Yes","No Service", IF(S984="Routine", "Improved", IF(S984="Unreliable", "Basic", IF(S984="No O&amp;M", "No service")))))</f>
        <v>No Data</v>
      </c>
      <c r="AA984" s="133" t="str">
        <f>IF([EnvPro_Indicator1]="", "Fill in data", IF([EnvPro_Indicator1]="Significant pollution", "No service", IF(AND([EnvPro_Indicator1]="Not polluting groundwater &amp; not untreated in river", [EnvPro_Indicator2]="No"),"Basic", IF([EnvPro_Indicator2]="Yes", "Improved"))))</f>
        <v>Basic</v>
      </c>
      <c r="AB984" s="134" t="str">
        <f t="shared" si="15"/>
        <v>No Service</v>
      </c>
      <c r="AC984" s="134" t="str">
        <f>IF(OR(San[[#This Row],[Access_SL1]]="No data",San[[#This Row],[Use_SL1]]="No data",San[[#This Row],[Reliability_SL1]]="No data",San[[#This Row],[EnvPro_SL1]]="No data"),"Incomplete", "Complete")</f>
        <v>Incomplete</v>
      </c>
      <c r="AD984" s="176" t="s">
        <v>1601</v>
      </c>
      <c r="AE984" s="176" t="s">
        <v>1601</v>
      </c>
      <c r="AF984" s="136" t="s">
        <v>1601</v>
      </c>
      <c r="AG984" s="136">
        <v>47.8347013869233</v>
      </c>
      <c r="AH984" s="136" t="s">
        <v>1601</v>
      </c>
      <c r="AW984" s="1">
        <f>IFERROR(VLOOKUP(San[[#This Row],[Access_SL1]],$AS$5:$AT$8,2,FALSE),"Error")</f>
        <v>0</v>
      </c>
      <c r="AX984" s="1">
        <f>IFERROR(VLOOKUP(San[[#This Row],[Use_SL1]],$AS$5:$AT$8,2,FALSE),"Error")</f>
        <v>3</v>
      </c>
      <c r="AY984" s="1" t="str">
        <f>IFERROR(VLOOKUP(San[[#This Row],[Use_SL2]],$AS$5:$AT$8,2,FALSE),"Error")</f>
        <v>Error</v>
      </c>
      <c r="AZ984" s="1" t="str">
        <f>IFERROR(VLOOKUP(San[[#This Row],[Reliability_SL1]],$AS$5:$AT$8,2,FALSE),"Error")</f>
        <v>Error</v>
      </c>
      <c r="BA984" s="1">
        <f>IFERROR(VLOOKUP(San[[#This Row],[EnvPro_SL1]],$AS$5:$AT$8,2,FALSE),"Error")</f>
        <v>2</v>
      </c>
    </row>
    <row r="985" spans="2:53">
      <c r="B985" s="133" t="s">
        <v>1296</v>
      </c>
      <c r="C985" s="171" t="s">
        <v>1649</v>
      </c>
      <c r="D985" s="171" t="s">
        <v>1609</v>
      </c>
      <c r="E985" s="171" t="s">
        <v>1275</v>
      </c>
      <c r="F985" s="172" t="s">
        <v>1614</v>
      </c>
      <c r="G985" s="173" t="s">
        <v>1978</v>
      </c>
      <c r="H985" s="50" t="s">
        <v>1783</v>
      </c>
      <c r="I985" s="50" t="s">
        <v>18</v>
      </c>
      <c r="J985" s="133" t="s">
        <v>1751</v>
      </c>
      <c r="K985" s="50" t="s">
        <v>1752</v>
      </c>
      <c r="L985" s="50" t="s">
        <v>1753</v>
      </c>
      <c r="M985" s="133" t="s">
        <v>1754</v>
      </c>
      <c r="N985" s="133" t="s">
        <v>1601</v>
      </c>
      <c r="O985" s="133" t="s">
        <v>1601</v>
      </c>
      <c r="P985" s="133" t="s">
        <v>1601</v>
      </c>
      <c r="Q985" s="133" t="s">
        <v>1755</v>
      </c>
      <c r="R985" s="142" t="s">
        <v>1601</v>
      </c>
      <c r="S985" s="174" t="s">
        <v>1601</v>
      </c>
      <c r="T985" s="175" t="s">
        <v>1601</v>
      </c>
      <c r="U985" s="133" t="s">
        <v>1756</v>
      </c>
      <c r="V985" s="133" t="s">
        <v>1754</v>
      </c>
      <c r="W985" s="133" t="str">
        <f>IF([Access_Indicator2]="Yes","No service",IF([Access_Indicator3]="Available", "Improved",IF([Access_Indicator4]="No", "Limited",IF(AND([Access_Indicator4]="yes", [Access_Indicator5]&lt;=[Access_Indicator6]),"Basic","Limited"))))</f>
        <v>No service</v>
      </c>
      <c r="X985" s="133" t="str">
        <f>IF([Use_Indicator1]="", "Fill in data", IF([Use_Indicator1]="All", "Improved", IF([Use_Indicator1]="Some", "Basic", IF([Use_Indicator1]="No use", "No Service"))))</f>
        <v>Improved</v>
      </c>
      <c r="Y985" s="134" t="s">
        <v>1601</v>
      </c>
      <c r="Z985" s="134" t="str">
        <f>IF(S985="No data", "No Data", IF([Reliability_Indicator2]="Yes","No Service", IF(S985="Routine", "Improved", IF(S985="Unreliable", "Basic", IF(S985="No O&amp;M", "No service")))))</f>
        <v>No Data</v>
      </c>
      <c r="AA985" s="133" t="str">
        <f>IF([EnvPro_Indicator1]="", "Fill in data", IF([EnvPro_Indicator1]="Significant pollution", "No service", IF(AND([EnvPro_Indicator1]="Not polluting groundwater &amp; not untreated in river", [EnvPro_Indicator2]="No"),"Basic", IF([EnvPro_Indicator2]="Yes", "Improved"))))</f>
        <v>Basic</v>
      </c>
      <c r="AB985" s="134" t="str">
        <f t="shared" si="15"/>
        <v>No Service</v>
      </c>
      <c r="AC985" s="134" t="str">
        <f>IF(OR(San[[#This Row],[Access_SL1]]="No data",San[[#This Row],[Use_SL1]]="No data",San[[#This Row],[Reliability_SL1]]="No data",San[[#This Row],[EnvPro_SL1]]="No data"),"Incomplete", "Complete")</f>
        <v>Incomplete</v>
      </c>
      <c r="AD985" s="176" t="s">
        <v>1601</v>
      </c>
      <c r="AE985" s="176" t="s">
        <v>1601</v>
      </c>
      <c r="AF985" s="136" t="s">
        <v>1601</v>
      </c>
      <c r="AG985" s="136">
        <v>66.232663458816873</v>
      </c>
      <c r="AH985" s="136" t="s">
        <v>1601</v>
      </c>
      <c r="AW985" s="1">
        <f>IFERROR(VLOOKUP(San[[#This Row],[Access_SL1]],$AS$5:$AT$8,2,FALSE),"Error")</f>
        <v>0</v>
      </c>
      <c r="AX985" s="1">
        <f>IFERROR(VLOOKUP(San[[#This Row],[Use_SL1]],$AS$5:$AT$8,2,FALSE),"Error")</f>
        <v>3</v>
      </c>
      <c r="AY985" s="1" t="str">
        <f>IFERROR(VLOOKUP(San[[#This Row],[Use_SL2]],$AS$5:$AT$8,2,FALSE),"Error")</f>
        <v>Error</v>
      </c>
      <c r="AZ985" s="1" t="str">
        <f>IFERROR(VLOOKUP(San[[#This Row],[Reliability_SL1]],$AS$5:$AT$8,2,FALSE),"Error")</f>
        <v>Error</v>
      </c>
      <c r="BA985" s="1">
        <f>IFERROR(VLOOKUP(San[[#This Row],[EnvPro_SL1]],$AS$5:$AT$8,2,FALSE),"Error")</f>
        <v>2</v>
      </c>
    </row>
    <row r="986" spans="2:53">
      <c r="B986" s="133" t="s">
        <v>1297</v>
      </c>
      <c r="C986" s="171" t="s">
        <v>1649</v>
      </c>
      <c r="D986" s="171" t="s">
        <v>1609</v>
      </c>
      <c r="E986" s="171" t="s">
        <v>1275</v>
      </c>
      <c r="F986" s="172" t="s">
        <v>1614</v>
      </c>
      <c r="G986" s="173" t="s">
        <v>1977</v>
      </c>
      <c r="H986" s="50" t="s">
        <v>1783</v>
      </c>
      <c r="I986" s="50" t="s">
        <v>18</v>
      </c>
      <c r="J986" s="133" t="s">
        <v>1751</v>
      </c>
      <c r="K986" s="50" t="s">
        <v>1752</v>
      </c>
      <c r="L986" s="50" t="s">
        <v>1753</v>
      </c>
      <c r="M986" s="133" t="s">
        <v>1754</v>
      </c>
      <c r="N986" s="133" t="s">
        <v>1601</v>
      </c>
      <c r="O986" s="133" t="s">
        <v>1601</v>
      </c>
      <c r="P986" s="133" t="s">
        <v>1601</v>
      </c>
      <c r="Q986" s="133" t="s">
        <v>1755</v>
      </c>
      <c r="R986" s="142" t="s">
        <v>1601</v>
      </c>
      <c r="S986" s="174" t="s">
        <v>1601</v>
      </c>
      <c r="T986" s="175" t="s">
        <v>1601</v>
      </c>
      <c r="U986" s="133" t="s">
        <v>1756</v>
      </c>
      <c r="V986" s="133" t="s">
        <v>1754</v>
      </c>
      <c r="W986" s="133" t="str">
        <f>IF([Access_Indicator2]="Yes","No service",IF([Access_Indicator3]="Available", "Improved",IF([Access_Indicator4]="No", "Limited",IF(AND([Access_Indicator4]="yes", [Access_Indicator5]&lt;=[Access_Indicator6]),"Basic","Limited"))))</f>
        <v>No service</v>
      </c>
      <c r="X986" s="133" t="str">
        <f>IF([Use_Indicator1]="", "Fill in data", IF([Use_Indicator1]="All", "Improved", IF([Use_Indicator1]="Some", "Basic", IF([Use_Indicator1]="No use", "No Service"))))</f>
        <v>Improved</v>
      </c>
      <c r="Y986" s="134" t="s">
        <v>1601</v>
      </c>
      <c r="Z986" s="134" t="str">
        <f>IF(S986="No data", "No Data", IF([Reliability_Indicator2]="Yes","No Service", IF(S986="Routine", "Improved", IF(S986="Unreliable", "Basic", IF(S986="No O&amp;M", "No service")))))</f>
        <v>No Data</v>
      </c>
      <c r="AA986" s="133" t="str">
        <f>IF([EnvPro_Indicator1]="", "Fill in data", IF([EnvPro_Indicator1]="Significant pollution", "No service", IF(AND([EnvPro_Indicator1]="Not polluting groundwater &amp; not untreated in river", [EnvPro_Indicator2]="No"),"Basic", IF([EnvPro_Indicator2]="Yes", "Improved"))))</f>
        <v>Basic</v>
      </c>
      <c r="AB986" s="134" t="str">
        <f t="shared" si="15"/>
        <v>No Service</v>
      </c>
      <c r="AC986" s="134" t="str">
        <f>IF(OR(San[[#This Row],[Access_SL1]]="No data",San[[#This Row],[Use_SL1]]="No data",San[[#This Row],[Reliability_SL1]]="No data",San[[#This Row],[EnvPro_SL1]]="No data"),"Incomplete", "Complete")</f>
        <v>Incomplete</v>
      </c>
      <c r="AD986" s="176" t="s">
        <v>1601</v>
      </c>
      <c r="AE986" s="176" t="s">
        <v>1601</v>
      </c>
      <c r="AF986" s="136" t="s">
        <v>1601</v>
      </c>
      <c r="AG986" s="136">
        <v>36.795924143787147</v>
      </c>
      <c r="AH986" s="136" t="s">
        <v>1601</v>
      </c>
      <c r="AW986" s="1">
        <f>IFERROR(VLOOKUP(San[[#This Row],[Access_SL1]],$AS$5:$AT$8,2,FALSE),"Error")</f>
        <v>0</v>
      </c>
      <c r="AX986" s="1">
        <f>IFERROR(VLOOKUP(San[[#This Row],[Use_SL1]],$AS$5:$AT$8,2,FALSE),"Error")</f>
        <v>3</v>
      </c>
      <c r="AY986" s="1" t="str">
        <f>IFERROR(VLOOKUP(San[[#This Row],[Use_SL2]],$AS$5:$AT$8,2,FALSE),"Error")</f>
        <v>Error</v>
      </c>
      <c r="AZ986" s="1" t="str">
        <f>IFERROR(VLOOKUP(San[[#This Row],[Reliability_SL1]],$AS$5:$AT$8,2,FALSE),"Error")</f>
        <v>Error</v>
      </c>
      <c r="BA986" s="1">
        <f>IFERROR(VLOOKUP(San[[#This Row],[EnvPro_SL1]],$AS$5:$AT$8,2,FALSE),"Error")</f>
        <v>2</v>
      </c>
    </row>
    <row r="987" spans="2:53">
      <c r="B987" s="133" t="s">
        <v>1294</v>
      </c>
      <c r="C987" s="171" t="s">
        <v>1649</v>
      </c>
      <c r="D987" s="171" t="s">
        <v>1609</v>
      </c>
      <c r="E987" s="171" t="s">
        <v>1275</v>
      </c>
      <c r="F987" s="172" t="s">
        <v>1614</v>
      </c>
      <c r="G987" s="173" t="s">
        <v>1958</v>
      </c>
      <c r="H987" s="50" t="s">
        <v>1783</v>
      </c>
      <c r="I987" s="50" t="s">
        <v>18</v>
      </c>
      <c r="J987" s="133" t="s">
        <v>1751</v>
      </c>
      <c r="K987" s="50" t="s">
        <v>1752</v>
      </c>
      <c r="L987" s="50" t="s">
        <v>1753</v>
      </c>
      <c r="M987" s="133" t="s">
        <v>1754</v>
      </c>
      <c r="N987" s="133" t="s">
        <v>1601</v>
      </c>
      <c r="O987" s="133" t="s">
        <v>1601</v>
      </c>
      <c r="P987" s="133" t="s">
        <v>1601</v>
      </c>
      <c r="Q987" s="133" t="s">
        <v>1755</v>
      </c>
      <c r="R987" s="142" t="s">
        <v>1601</v>
      </c>
      <c r="S987" s="174" t="s">
        <v>1601</v>
      </c>
      <c r="T987" s="175" t="s">
        <v>1601</v>
      </c>
      <c r="U987" s="133" t="s">
        <v>1756</v>
      </c>
      <c r="V987" s="133" t="s">
        <v>1754</v>
      </c>
      <c r="W987" s="133" t="str">
        <f>IF([Access_Indicator2]="Yes","No service",IF([Access_Indicator3]="Available", "Improved",IF([Access_Indicator4]="No", "Limited",IF(AND([Access_Indicator4]="yes", [Access_Indicator5]&lt;=[Access_Indicator6]),"Basic","Limited"))))</f>
        <v>No service</v>
      </c>
      <c r="X987" s="133" t="str">
        <f>IF([Use_Indicator1]="", "Fill in data", IF([Use_Indicator1]="All", "Improved", IF([Use_Indicator1]="Some", "Basic", IF([Use_Indicator1]="No use", "No Service"))))</f>
        <v>Improved</v>
      </c>
      <c r="Y987" s="134" t="s">
        <v>1601</v>
      </c>
      <c r="Z987" s="134" t="str">
        <f>IF(S987="No data", "No Data", IF([Reliability_Indicator2]="Yes","No Service", IF(S987="Routine", "Improved", IF(S987="Unreliable", "Basic", IF(S987="No O&amp;M", "No service")))))</f>
        <v>No Data</v>
      </c>
      <c r="AA987" s="133" t="str">
        <f>IF([EnvPro_Indicator1]="", "Fill in data", IF([EnvPro_Indicator1]="Significant pollution", "No service", IF(AND([EnvPro_Indicator1]="Not polluting groundwater &amp; not untreated in river", [EnvPro_Indicator2]="No"),"Basic", IF([EnvPro_Indicator2]="Yes", "Improved"))))</f>
        <v>Basic</v>
      </c>
      <c r="AB987" s="134" t="str">
        <f t="shared" si="15"/>
        <v>No Service</v>
      </c>
      <c r="AC987" s="134" t="str">
        <f>IF(OR(San[[#This Row],[Access_SL1]]="No data",San[[#This Row],[Use_SL1]]="No data",San[[#This Row],[Reliability_SL1]]="No data",San[[#This Row],[EnvPro_SL1]]="No data"),"Incomplete", "Complete")</f>
        <v>Incomplete</v>
      </c>
      <c r="AD987" s="176" t="s">
        <v>1601</v>
      </c>
      <c r="AE987" s="176" t="s">
        <v>1601</v>
      </c>
      <c r="AF987" s="136" t="s">
        <v>1601</v>
      </c>
      <c r="AG987" s="136">
        <v>47.8347013869233</v>
      </c>
      <c r="AH987" s="136" t="s">
        <v>1601</v>
      </c>
      <c r="AW987" s="1">
        <f>IFERROR(VLOOKUP(San[[#This Row],[Access_SL1]],$AS$5:$AT$8,2,FALSE),"Error")</f>
        <v>0</v>
      </c>
      <c r="AX987" s="1">
        <f>IFERROR(VLOOKUP(San[[#This Row],[Use_SL1]],$AS$5:$AT$8,2,FALSE),"Error")</f>
        <v>3</v>
      </c>
      <c r="AY987" s="1" t="str">
        <f>IFERROR(VLOOKUP(San[[#This Row],[Use_SL2]],$AS$5:$AT$8,2,FALSE),"Error")</f>
        <v>Error</v>
      </c>
      <c r="AZ987" s="1" t="str">
        <f>IFERROR(VLOOKUP(San[[#This Row],[Reliability_SL1]],$AS$5:$AT$8,2,FALSE),"Error")</f>
        <v>Error</v>
      </c>
      <c r="BA987" s="1">
        <f>IFERROR(VLOOKUP(San[[#This Row],[EnvPro_SL1]],$AS$5:$AT$8,2,FALSE),"Error")</f>
        <v>2</v>
      </c>
    </row>
    <row r="988" spans="2:53">
      <c r="B988" s="133" t="s">
        <v>1298</v>
      </c>
      <c r="C988" s="171" t="s">
        <v>1649</v>
      </c>
      <c r="D988" s="171" t="s">
        <v>1609</v>
      </c>
      <c r="E988" s="171" t="s">
        <v>1275</v>
      </c>
      <c r="F988" s="172" t="s">
        <v>1614</v>
      </c>
      <c r="G988" s="173" t="s">
        <v>1975</v>
      </c>
      <c r="H988" s="50" t="s">
        <v>1786</v>
      </c>
      <c r="I988" s="50" t="s">
        <v>18</v>
      </c>
      <c r="J988" s="133" t="s">
        <v>1773</v>
      </c>
      <c r="K988" s="50" t="s">
        <v>1754</v>
      </c>
      <c r="L988" s="50" t="s">
        <v>1753</v>
      </c>
      <c r="M988" s="133" t="s">
        <v>1754</v>
      </c>
      <c r="N988" s="133" t="s">
        <v>1601</v>
      </c>
      <c r="O988" s="133" t="s">
        <v>1601</v>
      </c>
      <c r="P988" s="133" t="s">
        <v>1601</v>
      </c>
      <c r="Q988" s="133" t="s">
        <v>1755</v>
      </c>
      <c r="R988" s="142" t="s">
        <v>1601</v>
      </c>
      <c r="S988" s="174" t="s">
        <v>1601</v>
      </c>
      <c r="T988" s="175" t="s">
        <v>1601</v>
      </c>
      <c r="U988" s="133" t="s">
        <v>1756</v>
      </c>
      <c r="V988" s="133" t="s">
        <v>1754</v>
      </c>
      <c r="W988" s="133" t="str">
        <f>IF([Access_Indicator2]="Yes","No service",IF([Access_Indicator3]="Available", "Improved",IF([Access_Indicator4]="No", "Limited",IF(AND([Access_Indicator4]="yes", [Access_Indicator5]&lt;=[Access_Indicator6]),"Basic","Limited"))))</f>
        <v>Limited</v>
      </c>
      <c r="X988" s="133" t="str">
        <f>IF([Use_Indicator1]="", "Fill in data", IF([Use_Indicator1]="All", "Improved", IF([Use_Indicator1]="Some", "Basic", IF([Use_Indicator1]="No use", "No Service"))))</f>
        <v>Improved</v>
      </c>
      <c r="Y988" s="134" t="s">
        <v>1601</v>
      </c>
      <c r="Z988" s="134" t="str">
        <f>IF(S988="No data", "No Data", IF([Reliability_Indicator2]="Yes","No Service", IF(S988="Routine", "Improved", IF(S988="Unreliable", "Basic", IF(S988="No O&amp;M", "No service")))))</f>
        <v>No Data</v>
      </c>
      <c r="AA988" s="133" t="str">
        <f>IF([EnvPro_Indicator1]="", "Fill in data", IF([EnvPro_Indicator1]="Significant pollution", "No service", IF(AND([EnvPro_Indicator1]="Not polluting groundwater &amp; not untreated in river", [EnvPro_Indicator2]="No"),"Basic", IF([EnvPro_Indicator2]="Yes", "Improved"))))</f>
        <v>Basic</v>
      </c>
      <c r="AB988" s="134" t="str">
        <f t="shared" si="15"/>
        <v>Limited</v>
      </c>
      <c r="AC988" s="134" t="str">
        <f>IF(OR(San[[#This Row],[Access_SL1]]="No data",San[[#This Row],[Use_SL1]]="No data",San[[#This Row],[Reliability_SL1]]="No data",San[[#This Row],[EnvPro_SL1]]="No data"),"Incomplete", "Complete")</f>
        <v>Incomplete</v>
      </c>
      <c r="AD988" s="176" t="s">
        <v>1601</v>
      </c>
      <c r="AE988" s="176" t="s">
        <v>1601</v>
      </c>
      <c r="AF988" s="136" t="s">
        <v>1601</v>
      </c>
      <c r="AG988" s="136">
        <v>42.315312765355216</v>
      </c>
      <c r="AH988" s="136" t="s">
        <v>1601</v>
      </c>
      <c r="AW988" s="1">
        <f>IFERROR(VLOOKUP(San[[#This Row],[Access_SL1]],$AS$5:$AT$8,2,FALSE),"Error")</f>
        <v>1</v>
      </c>
      <c r="AX988" s="1">
        <f>IFERROR(VLOOKUP(San[[#This Row],[Use_SL1]],$AS$5:$AT$8,2,FALSE),"Error")</f>
        <v>3</v>
      </c>
      <c r="AY988" s="1" t="str">
        <f>IFERROR(VLOOKUP(San[[#This Row],[Use_SL2]],$AS$5:$AT$8,2,FALSE),"Error")</f>
        <v>Error</v>
      </c>
      <c r="AZ988" s="1" t="str">
        <f>IFERROR(VLOOKUP(San[[#This Row],[Reliability_SL1]],$AS$5:$AT$8,2,FALSE),"Error")</f>
        <v>Error</v>
      </c>
      <c r="BA988" s="1">
        <f>IFERROR(VLOOKUP(San[[#This Row],[EnvPro_SL1]],$AS$5:$AT$8,2,FALSE),"Error")</f>
        <v>2</v>
      </c>
    </row>
    <row r="989" spans="2:53">
      <c r="B989" s="133" t="s">
        <v>1299</v>
      </c>
      <c r="C989" s="171" t="s">
        <v>1649</v>
      </c>
      <c r="D989" s="171" t="s">
        <v>1609</v>
      </c>
      <c r="E989" s="171" t="s">
        <v>1275</v>
      </c>
      <c r="F989" s="172" t="s">
        <v>1614</v>
      </c>
      <c r="G989" s="173" t="s">
        <v>1974</v>
      </c>
      <c r="H989" s="50" t="s">
        <v>1786</v>
      </c>
      <c r="I989" s="50" t="s">
        <v>18</v>
      </c>
      <c r="J989" s="133" t="s">
        <v>1773</v>
      </c>
      <c r="K989" s="50" t="s">
        <v>1754</v>
      </c>
      <c r="L989" s="50" t="s">
        <v>1753</v>
      </c>
      <c r="M989" s="133" t="s">
        <v>1754</v>
      </c>
      <c r="N989" s="133" t="s">
        <v>1601</v>
      </c>
      <c r="O989" s="133" t="s">
        <v>1601</v>
      </c>
      <c r="P989" s="133" t="s">
        <v>1601</v>
      </c>
      <c r="Q989" s="133" t="s">
        <v>1755</v>
      </c>
      <c r="R989" s="142" t="s">
        <v>1601</v>
      </c>
      <c r="S989" s="174" t="s">
        <v>1601</v>
      </c>
      <c r="T989" s="175" t="s">
        <v>1601</v>
      </c>
      <c r="U989" s="133" t="s">
        <v>1756</v>
      </c>
      <c r="V989" s="133" t="s">
        <v>1754</v>
      </c>
      <c r="W989" s="133" t="str">
        <f>IF([Access_Indicator2]="Yes","No service",IF([Access_Indicator3]="Available", "Improved",IF([Access_Indicator4]="No", "Limited",IF(AND([Access_Indicator4]="yes", [Access_Indicator5]&lt;=[Access_Indicator6]),"Basic","Limited"))))</f>
        <v>Limited</v>
      </c>
      <c r="X989" s="133" t="str">
        <f>IF([Use_Indicator1]="", "Fill in data", IF([Use_Indicator1]="All", "Improved", IF([Use_Indicator1]="Some", "Basic", IF([Use_Indicator1]="No use", "No Service"))))</f>
        <v>Improved</v>
      </c>
      <c r="Y989" s="134" t="s">
        <v>1601</v>
      </c>
      <c r="Z989" s="134" t="str">
        <f>IF(S989="No data", "No Data", IF([Reliability_Indicator2]="Yes","No Service", IF(S989="Routine", "Improved", IF(S989="Unreliable", "Basic", IF(S989="No O&amp;M", "No service")))))</f>
        <v>No Data</v>
      </c>
      <c r="AA989" s="133" t="str">
        <f>IF([EnvPro_Indicator1]="", "Fill in data", IF([EnvPro_Indicator1]="Significant pollution", "No service", IF(AND([EnvPro_Indicator1]="Not polluting groundwater &amp; not untreated in river", [EnvPro_Indicator2]="No"),"Basic", IF([EnvPro_Indicator2]="Yes", "Improved"))))</f>
        <v>Basic</v>
      </c>
      <c r="AB989" s="134" t="str">
        <f t="shared" si="15"/>
        <v>Limited</v>
      </c>
      <c r="AC989" s="134" t="str">
        <f>IF(OR(San[[#This Row],[Access_SL1]]="No data",San[[#This Row],[Use_SL1]]="No data",San[[#This Row],[Reliability_SL1]]="No data",San[[#This Row],[EnvPro_SL1]]="No data"),"Incomplete", "Complete")</f>
        <v>Incomplete</v>
      </c>
      <c r="AD989" s="176" t="s">
        <v>1601</v>
      </c>
      <c r="AE989" s="176" t="s">
        <v>1601</v>
      </c>
      <c r="AF989" s="136" t="s">
        <v>1601</v>
      </c>
      <c r="AG989" s="136">
        <v>77.271440701953026</v>
      </c>
      <c r="AH989" s="136" t="s">
        <v>1601</v>
      </c>
      <c r="AW989" s="1">
        <f>IFERROR(VLOOKUP(San[[#This Row],[Access_SL1]],$AS$5:$AT$8,2,FALSE),"Error")</f>
        <v>1</v>
      </c>
      <c r="AX989" s="1">
        <f>IFERROR(VLOOKUP(San[[#This Row],[Use_SL1]],$AS$5:$AT$8,2,FALSE),"Error")</f>
        <v>3</v>
      </c>
      <c r="AY989" s="1" t="str">
        <f>IFERROR(VLOOKUP(San[[#This Row],[Use_SL2]],$AS$5:$AT$8,2,FALSE),"Error")</f>
        <v>Error</v>
      </c>
      <c r="AZ989" s="1" t="str">
        <f>IFERROR(VLOOKUP(San[[#This Row],[Reliability_SL1]],$AS$5:$AT$8,2,FALSE),"Error")</f>
        <v>Error</v>
      </c>
      <c r="BA989" s="1">
        <f>IFERROR(VLOOKUP(San[[#This Row],[EnvPro_SL1]],$AS$5:$AT$8,2,FALSE),"Error")</f>
        <v>2</v>
      </c>
    </row>
    <row r="990" spans="2:53">
      <c r="B990" s="133" t="s">
        <v>1300</v>
      </c>
      <c r="C990" s="171" t="s">
        <v>1649</v>
      </c>
      <c r="D990" s="171" t="s">
        <v>1609</v>
      </c>
      <c r="E990" s="171" t="s">
        <v>1275</v>
      </c>
      <c r="F990" s="172" t="s">
        <v>1614</v>
      </c>
      <c r="G990" s="173" t="s">
        <v>1956</v>
      </c>
      <c r="H990" s="50" t="s">
        <v>1786</v>
      </c>
      <c r="I990" s="50" t="s">
        <v>18</v>
      </c>
      <c r="J990" s="133" t="s">
        <v>1773</v>
      </c>
      <c r="K990" s="50" t="s">
        <v>1754</v>
      </c>
      <c r="L990" s="50" t="s">
        <v>1753</v>
      </c>
      <c r="M990" s="133" t="s">
        <v>1754</v>
      </c>
      <c r="N990" s="133" t="s">
        <v>1601</v>
      </c>
      <c r="O990" s="133" t="s">
        <v>1601</v>
      </c>
      <c r="P990" s="133" t="s">
        <v>1601</v>
      </c>
      <c r="Q990" s="133" t="s">
        <v>1755</v>
      </c>
      <c r="R990" s="142" t="s">
        <v>1601</v>
      </c>
      <c r="S990" s="174" t="s">
        <v>1601</v>
      </c>
      <c r="T990" s="175" t="s">
        <v>1601</v>
      </c>
      <c r="U990" s="133" t="s">
        <v>1756</v>
      </c>
      <c r="V990" s="133" t="s">
        <v>1754</v>
      </c>
      <c r="W990" s="133" t="str">
        <f>IF([Access_Indicator2]="Yes","No service",IF([Access_Indicator3]="Available", "Improved",IF([Access_Indicator4]="No", "Limited",IF(AND([Access_Indicator4]="yes", [Access_Indicator5]&lt;=[Access_Indicator6]),"Basic","Limited"))))</f>
        <v>Limited</v>
      </c>
      <c r="X990" s="133" t="str">
        <f>IF([Use_Indicator1]="", "Fill in data", IF([Use_Indicator1]="All", "Improved", IF([Use_Indicator1]="Some", "Basic", IF([Use_Indicator1]="No use", "No Service"))))</f>
        <v>Improved</v>
      </c>
      <c r="Y990" s="134" t="s">
        <v>1601</v>
      </c>
      <c r="Z990" s="134" t="str">
        <f>IF(S990="No data", "No Data", IF([Reliability_Indicator2]="Yes","No Service", IF(S990="Routine", "Improved", IF(S990="Unreliable", "Basic", IF(S990="No O&amp;M", "No service")))))</f>
        <v>No Data</v>
      </c>
      <c r="AA990" s="133" t="str">
        <f>IF([EnvPro_Indicator1]="", "Fill in data", IF([EnvPro_Indicator1]="Significant pollution", "No service", IF(AND([EnvPro_Indicator1]="Not polluting groundwater &amp; not untreated in river", [EnvPro_Indicator2]="No"),"Basic", IF([EnvPro_Indicator2]="Yes", "Improved"))))</f>
        <v>Basic</v>
      </c>
      <c r="AB990" s="134" t="str">
        <f t="shared" si="15"/>
        <v>Limited</v>
      </c>
      <c r="AC990" s="134" t="str">
        <f>IF(OR(San[[#This Row],[Access_SL1]]="No data",San[[#This Row],[Use_SL1]]="No data",San[[#This Row],[Reliability_SL1]]="No data",San[[#This Row],[EnvPro_SL1]]="No data"),"Incomplete", "Complete")</f>
        <v>Incomplete</v>
      </c>
      <c r="AD990" s="176" t="s">
        <v>1601</v>
      </c>
      <c r="AE990" s="176" t="s">
        <v>1601</v>
      </c>
      <c r="AF990" s="136" t="s">
        <v>1601</v>
      </c>
      <c r="AG990" s="136">
        <v>72.692392364059486</v>
      </c>
      <c r="AH990" s="136" t="s">
        <v>1601</v>
      </c>
      <c r="AW990" s="1">
        <f>IFERROR(VLOOKUP(San[[#This Row],[Access_SL1]],$AS$5:$AT$8,2,FALSE),"Error")</f>
        <v>1</v>
      </c>
      <c r="AX990" s="1">
        <f>IFERROR(VLOOKUP(San[[#This Row],[Use_SL1]],$AS$5:$AT$8,2,FALSE),"Error")</f>
        <v>3</v>
      </c>
      <c r="AY990" s="1" t="str">
        <f>IFERROR(VLOOKUP(San[[#This Row],[Use_SL2]],$AS$5:$AT$8,2,FALSE),"Error")</f>
        <v>Error</v>
      </c>
      <c r="AZ990" s="1" t="str">
        <f>IFERROR(VLOOKUP(San[[#This Row],[Reliability_SL1]],$AS$5:$AT$8,2,FALSE),"Error")</f>
        <v>Error</v>
      </c>
      <c r="BA990" s="1">
        <f>IFERROR(VLOOKUP(San[[#This Row],[EnvPro_SL1]],$AS$5:$AT$8,2,FALSE),"Error")</f>
        <v>2</v>
      </c>
    </row>
    <row r="991" spans="2:53">
      <c r="B991" s="133" t="s">
        <v>1301</v>
      </c>
      <c r="C991" s="171" t="s">
        <v>1649</v>
      </c>
      <c r="D991" s="171" t="s">
        <v>1609</v>
      </c>
      <c r="E991" s="171" t="s">
        <v>1275</v>
      </c>
      <c r="F991" s="172" t="s">
        <v>1614</v>
      </c>
      <c r="G991" s="173" t="s">
        <v>1954</v>
      </c>
      <c r="H991" s="50" t="s">
        <v>1786</v>
      </c>
      <c r="I991" s="50" t="s">
        <v>18</v>
      </c>
      <c r="J991" s="133" t="s">
        <v>1779</v>
      </c>
      <c r="K991" s="50" t="s">
        <v>1754</v>
      </c>
      <c r="L991" s="50" t="s">
        <v>1753</v>
      </c>
      <c r="M991" s="133" t="s">
        <v>1754</v>
      </c>
      <c r="N991" s="133" t="s">
        <v>1601</v>
      </c>
      <c r="O991" s="133" t="s">
        <v>1601</v>
      </c>
      <c r="P991" s="133" t="s">
        <v>1601</v>
      </c>
      <c r="Q991" s="133" t="s">
        <v>1755</v>
      </c>
      <c r="R991" s="142" t="s">
        <v>1601</v>
      </c>
      <c r="S991" s="174" t="s">
        <v>1601</v>
      </c>
      <c r="T991" s="175" t="s">
        <v>1754</v>
      </c>
      <c r="U991" s="133" t="s">
        <v>1756</v>
      </c>
      <c r="V991" s="133" t="s">
        <v>1754</v>
      </c>
      <c r="W991" s="133" t="str">
        <f>IF([Access_Indicator2]="Yes","No service",IF([Access_Indicator3]="Available", "Improved",IF([Access_Indicator4]="No", "Limited",IF(AND([Access_Indicator4]="yes", [Access_Indicator5]&lt;=[Access_Indicator6]),"Basic","Limited"))))</f>
        <v>Limited</v>
      </c>
      <c r="X991" s="133" t="str">
        <f>IF([Use_Indicator1]="", "Fill in data", IF([Use_Indicator1]="All", "Improved", IF([Use_Indicator1]="Some", "Basic", IF([Use_Indicator1]="No use", "No Service"))))</f>
        <v>Improved</v>
      </c>
      <c r="Y991" s="134" t="s">
        <v>1601</v>
      </c>
      <c r="Z991" s="134" t="str">
        <f>IF(S991="No data", "No Data", IF([Reliability_Indicator2]="Yes","No Service", IF(S991="Routine", "Improved", IF(S991="Unreliable", "Basic", IF(S991="No O&amp;M", "No service")))))</f>
        <v>No Data</v>
      </c>
      <c r="AA991" s="133" t="str">
        <f>IF([EnvPro_Indicator1]="", "Fill in data", IF([EnvPro_Indicator1]="Significant pollution", "No service", IF(AND([EnvPro_Indicator1]="Not polluting groundwater &amp; not untreated in river", [EnvPro_Indicator2]="No"),"Basic", IF([EnvPro_Indicator2]="Yes", "Improved"))))</f>
        <v>Basic</v>
      </c>
      <c r="AB991" s="134" t="str">
        <f t="shared" si="15"/>
        <v>Limited</v>
      </c>
      <c r="AC991" s="134" t="str">
        <f>IF(OR(San[[#This Row],[Access_SL1]]="No data",San[[#This Row],[Use_SL1]]="No data",San[[#This Row],[Reliability_SL1]]="No data",San[[#This Row],[EnvPro_SL1]]="No data"),"Incomplete", "Complete")</f>
        <v>Incomplete</v>
      </c>
      <c r="AD991" s="176" t="s">
        <v>1601</v>
      </c>
      <c r="AE991" s="176" t="s">
        <v>1601</v>
      </c>
      <c r="AF991" s="136" t="s">
        <v>1601</v>
      </c>
      <c r="AG991" s="136">
        <v>40.475516558165864</v>
      </c>
      <c r="AH991" s="136" t="s">
        <v>1601</v>
      </c>
      <c r="AW991" s="1">
        <f>IFERROR(VLOOKUP(San[[#This Row],[Access_SL1]],$AS$5:$AT$8,2,FALSE),"Error")</f>
        <v>1</v>
      </c>
      <c r="AX991" s="1">
        <f>IFERROR(VLOOKUP(San[[#This Row],[Use_SL1]],$AS$5:$AT$8,2,FALSE),"Error")</f>
        <v>3</v>
      </c>
      <c r="AY991" s="1" t="str">
        <f>IFERROR(VLOOKUP(San[[#This Row],[Use_SL2]],$AS$5:$AT$8,2,FALSE),"Error")</f>
        <v>Error</v>
      </c>
      <c r="AZ991" s="1" t="str">
        <f>IFERROR(VLOOKUP(San[[#This Row],[Reliability_SL1]],$AS$5:$AT$8,2,FALSE),"Error")</f>
        <v>Error</v>
      </c>
      <c r="BA991" s="1">
        <f>IFERROR(VLOOKUP(San[[#This Row],[EnvPro_SL1]],$AS$5:$AT$8,2,FALSE),"Error")</f>
        <v>2</v>
      </c>
    </row>
    <row r="992" spans="2:53">
      <c r="B992" s="133" t="s">
        <v>1302</v>
      </c>
      <c r="C992" s="171" t="s">
        <v>1649</v>
      </c>
      <c r="D992" s="171" t="s">
        <v>1609</v>
      </c>
      <c r="E992" s="171" t="s">
        <v>1275</v>
      </c>
      <c r="F992" s="172" t="s">
        <v>1614</v>
      </c>
      <c r="G992" s="173" t="s">
        <v>1952</v>
      </c>
      <c r="H992" s="50" t="s">
        <v>1786</v>
      </c>
      <c r="I992" s="50" t="s">
        <v>18</v>
      </c>
      <c r="J992" s="133" t="s">
        <v>1779</v>
      </c>
      <c r="K992" s="50" t="s">
        <v>1754</v>
      </c>
      <c r="L992" s="50" t="s">
        <v>1753</v>
      </c>
      <c r="M992" s="133" t="s">
        <v>1754</v>
      </c>
      <c r="N992" s="133" t="s">
        <v>1601</v>
      </c>
      <c r="O992" s="133" t="s">
        <v>1601</v>
      </c>
      <c r="P992" s="133" t="s">
        <v>1601</v>
      </c>
      <c r="Q992" s="133" t="s">
        <v>1755</v>
      </c>
      <c r="R992" s="142" t="s">
        <v>1601</v>
      </c>
      <c r="S992" s="174" t="s">
        <v>1601</v>
      </c>
      <c r="T992" s="175" t="s">
        <v>1754</v>
      </c>
      <c r="U992" s="133" t="s">
        <v>1756</v>
      </c>
      <c r="V992" s="133" t="s">
        <v>1754</v>
      </c>
      <c r="W992" s="133" t="str">
        <f>IF([Access_Indicator2]="Yes","No service",IF([Access_Indicator3]="Available", "Improved",IF([Access_Indicator4]="No", "Limited",IF(AND([Access_Indicator4]="yes", [Access_Indicator5]&lt;=[Access_Indicator6]),"Basic","Limited"))))</f>
        <v>Limited</v>
      </c>
      <c r="X992" s="133" t="str">
        <f>IF([Use_Indicator1]="", "Fill in data", IF([Use_Indicator1]="All", "Improved", IF([Use_Indicator1]="Some", "Basic", IF([Use_Indicator1]="No use", "No Service"))))</f>
        <v>Improved</v>
      </c>
      <c r="Y992" s="134" t="s">
        <v>1601</v>
      </c>
      <c r="Z992" s="134" t="str">
        <f>IF(S992="No data", "No Data", IF([Reliability_Indicator2]="Yes","No Service", IF(S992="Routine", "Improved", IF(S992="Unreliable", "Basic", IF(S992="No O&amp;M", "No service")))))</f>
        <v>No Data</v>
      </c>
      <c r="AA992" s="133" t="str">
        <f>IF([EnvPro_Indicator1]="", "Fill in data", IF([EnvPro_Indicator1]="Significant pollution", "No service", IF(AND([EnvPro_Indicator1]="Not polluting groundwater &amp; not untreated in river", [EnvPro_Indicator2]="No"),"Basic", IF([EnvPro_Indicator2]="Yes", "Improved"))))</f>
        <v>Basic</v>
      </c>
      <c r="AB992" s="134" t="str">
        <f t="shared" si="15"/>
        <v>Limited</v>
      </c>
      <c r="AC992" s="134" t="str">
        <f>IF(OR(San[[#This Row],[Access_SL1]]="No data",San[[#This Row],[Use_SL1]]="No data",San[[#This Row],[Reliability_SL1]]="No data",San[[#This Row],[EnvPro_SL1]]="No data"),"Incomplete", "Complete")</f>
        <v>Incomplete</v>
      </c>
      <c r="AD992" s="176" t="s">
        <v>1601</v>
      </c>
      <c r="AE992" s="176" t="s">
        <v>1601</v>
      </c>
      <c r="AF992" s="136" t="s">
        <v>1601</v>
      </c>
      <c r="AG992" s="136">
        <v>147.18369657514859</v>
      </c>
      <c r="AH992" s="136" t="s">
        <v>1601</v>
      </c>
      <c r="AW992" s="1">
        <f>IFERROR(VLOOKUP(San[[#This Row],[Access_SL1]],$AS$5:$AT$8,2,FALSE),"Error")</f>
        <v>1</v>
      </c>
      <c r="AX992" s="1">
        <f>IFERROR(VLOOKUP(San[[#This Row],[Use_SL1]],$AS$5:$AT$8,2,FALSE),"Error")</f>
        <v>3</v>
      </c>
      <c r="AY992" s="1" t="str">
        <f>IFERROR(VLOOKUP(San[[#This Row],[Use_SL2]],$AS$5:$AT$8,2,FALSE),"Error")</f>
        <v>Error</v>
      </c>
      <c r="AZ992" s="1" t="str">
        <f>IFERROR(VLOOKUP(San[[#This Row],[Reliability_SL1]],$AS$5:$AT$8,2,FALSE),"Error")</f>
        <v>Error</v>
      </c>
      <c r="BA992" s="1">
        <f>IFERROR(VLOOKUP(San[[#This Row],[EnvPro_SL1]],$AS$5:$AT$8,2,FALSE),"Error")</f>
        <v>2</v>
      </c>
    </row>
    <row r="993" spans="2:53">
      <c r="B993" s="133" t="s">
        <v>1303</v>
      </c>
      <c r="C993" s="171" t="s">
        <v>1649</v>
      </c>
      <c r="D993" s="171" t="s">
        <v>1609</v>
      </c>
      <c r="E993" s="171" t="s">
        <v>1275</v>
      </c>
      <c r="F993" s="172" t="s">
        <v>1614</v>
      </c>
      <c r="G993" s="173" t="s">
        <v>1950</v>
      </c>
      <c r="H993" s="50" t="s">
        <v>1786</v>
      </c>
      <c r="I993" s="50" t="s">
        <v>18</v>
      </c>
      <c r="J993" s="133" t="s">
        <v>1818</v>
      </c>
      <c r="K993" s="50" t="s">
        <v>1754</v>
      </c>
      <c r="L993" s="50" t="s">
        <v>1753</v>
      </c>
      <c r="M993" s="133" t="s">
        <v>1754</v>
      </c>
      <c r="N993" s="133" t="s">
        <v>1601</v>
      </c>
      <c r="O993" s="133" t="s">
        <v>1601</v>
      </c>
      <c r="P993" s="133" t="s">
        <v>1601</v>
      </c>
      <c r="Q993" s="133" t="s">
        <v>1755</v>
      </c>
      <c r="R993" s="142" t="s">
        <v>1601</v>
      </c>
      <c r="S993" s="174" t="s">
        <v>1601</v>
      </c>
      <c r="T993" s="175" t="s">
        <v>1754</v>
      </c>
      <c r="U993" s="133" t="s">
        <v>1756</v>
      </c>
      <c r="V993" s="133" t="s">
        <v>1754</v>
      </c>
      <c r="W993" s="133" t="str">
        <f>IF([Access_Indicator2]="Yes","No service",IF([Access_Indicator3]="Available", "Improved",IF([Access_Indicator4]="No", "Limited",IF(AND([Access_Indicator4]="yes", [Access_Indicator5]&lt;=[Access_Indicator6]),"Basic","Limited"))))</f>
        <v>Limited</v>
      </c>
      <c r="X993" s="133" t="str">
        <f>IF([Use_Indicator1]="", "Fill in data", IF([Use_Indicator1]="All", "Improved", IF([Use_Indicator1]="Some", "Basic", IF([Use_Indicator1]="No use", "No Service"))))</f>
        <v>Improved</v>
      </c>
      <c r="Y993" s="134" t="s">
        <v>1601</v>
      </c>
      <c r="Z993" s="134" t="str">
        <f>IF(S993="No data", "No Data", IF([Reliability_Indicator2]="Yes","No Service", IF(S993="Routine", "Improved", IF(S993="Unreliable", "Basic", IF(S993="No O&amp;M", "No service")))))</f>
        <v>No Data</v>
      </c>
      <c r="AA993" s="133" t="str">
        <f>IF([EnvPro_Indicator1]="", "Fill in data", IF([EnvPro_Indicator1]="Significant pollution", "No service", IF(AND([EnvPro_Indicator1]="Not polluting groundwater &amp; not untreated in river", [EnvPro_Indicator2]="No"),"Basic", IF([EnvPro_Indicator2]="Yes", "Improved"))))</f>
        <v>Basic</v>
      </c>
      <c r="AB993" s="134" t="str">
        <f t="shared" si="15"/>
        <v>Limited</v>
      </c>
      <c r="AC993" s="134" t="str">
        <f>IF(OR(San[[#This Row],[Access_SL1]]="No data",San[[#This Row],[Use_SL1]]="No data",San[[#This Row],[Reliability_SL1]]="No data",San[[#This Row],[EnvPro_SL1]]="No data"),"Incomplete", "Complete")</f>
        <v>Incomplete</v>
      </c>
      <c r="AD993" s="176" t="s">
        <v>1601</v>
      </c>
      <c r="AE993" s="176" t="s">
        <v>1601</v>
      </c>
      <c r="AF993" s="136" t="s">
        <v>1601</v>
      </c>
      <c r="AG993" s="136">
        <v>125.1061420888763</v>
      </c>
      <c r="AH993" s="136" t="s">
        <v>1601</v>
      </c>
      <c r="AW993" s="1">
        <f>IFERROR(VLOOKUP(San[[#This Row],[Access_SL1]],$AS$5:$AT$8,2,FALSE),"Error")</f>
        <v>1</v>
      </c>
      <c r="AX993" s="1">
        <f>IFERROR(VLOOKUP(San[[#This Row],[Use_SL1]],$AS$5:$AT$8,2,FALSE),"Error")</f>
        <v>3</v>
      </c>
      <c r="AY993" s="1" t="str">
        <f>IFERROR(VLOOKUP(San[[#This Row],[Use_SL2]],$AS$5:$AT$8,2,FALSE),"Error")</f>
        <v>Error</v>
      </c>
      <c r="AZ993" s="1" t="str">
        <f>IFERROR(VLOOKUP(San[[#This Row],[Reliability_SL1]],$AS$5:$AT$8,2,FALSE),"Error")</f>
        <v>Error</v>
      </c>
      <c r="BA993" s="1">
        <f>IFERROR(VLOOKUP(San[[#This Row],[EnvPro_SL1]],$AS$5:$AT$8,2,FALSE),"Error")</f>
        <v>2</v>
      </c>
    </row>
    <row r="994" spans="2:53">
      <c r="B994" s="133" t="s">
        <v>1304</v>
      </c>
      <c r="C994" s="171" t="s">
        <v>1649</v>
      </c>
      <c r="D994" s="171" t="s">
        <v>1609</v>
      </c>
      <c r="E994" s="171" t="s">
        <v>1275</v>
      </c>
      <c r="F994" s="172" t="s">
        <v>1614</v>
      </c>
      <c r="G994" s="173" t="s">
        <v>2019</v>
      </c>
      <c r="H994" s="50" t="s">
        <v>1786</v>
      </c>
      <c r="I994" s="50" t="s">
        <v>18</v>
      </c>
      <c r="J994" s="133" t="s">
        <v>1779</v>
      </c>
      <c r="K994" s="50" t="s">
        <v>1754</v>
      </c>
      <c r="L994" s="50" t="s">
        <v>1753</v>
      </c>
      <c r="M994" s="133" t="s">
        <v>1754</v>
      </c>
      <c r="N994" s="133" t="s">
        <v>1601</v>
      </c>
      <c r="O994" s="133" t="s">
        <v>1601</v>
      </c>
      <c r="P994" s="133" t="s">
        <v>1601</v>
      </c>
      <c r="Q994" s="133" t="s">
        <v>1755</v>
      </c>
      <c r="R994" s="142" t="s">
        <v>1601</v>
      </c>
      <c r="S994" s="174" t="s">
        <v>1601</v>
      </c>
      <c r="T994" s="175" t="s">
        <v>1754</v>
      </c>
      <c r="U994" s="133" t="s">
        <v>1756</v>
      </c>
      <c r="V994" s="133" t="s">
        <v>1754</v>
      </c>
      <c r="W994" s="133" t="str">
        <f>IF([Access_Indicator2]="Yes","No service",IF([Access_Indicator3]="Available", "Improved",IF([Access_Indicator4]="No", "Limited",IF(AND([Access_Indicator4]="yes", [Access_Indicator5]&lt;=[Access_Indicator6]),"Basic","Limited"))))</f>
        <v>Limited</v>
      </c>
      <c r="X994" s="133" t="str">
        <f>IF([Use_Indicator1]="", "Fill in data", IF([Use_Indicator1]="All", "Improved", IF([Use_Indicator1]="Some", "Basic", IF([Use_Indicator1]="No use", "No Service"))))</f>
        <v>Improved</v>
      </c>
      <c r="Y994" s="134" t="s">
        <v>1601</v>
      </c>
      <c r="Z994" s="134" t="str">
        <f>IF(S994="No data", "No Data", IF([Reliability_Indicator2]="Yes","No Service", IF(S994="Routine", "Improved", IF(S994="Unreliable", "Basic", IF(S994="No O&amp;M", "No service")))))</f>
        <v>No Data</v>
      </c>
      <c r="AA994" s="133" t="str">
        <f>IF([EnvPro_Indicator1]="", "Fill in data", IF([EnvPro_Indicator1]="Significant pollution", "No service", IF(AND([EnvPro_Indicator1]="Not polluting groundwater &amp; not untreated in river", [EnvPro_Indicator2]="No"),"Basic", IF([EnvPro_Indicator2]="Yes", "Improved"))))</f>
        <v>Basic</v>
      </c>
      <c r="AB994" s="134" t="str">
        <f t="shared" si="15"/>
        <v>Limited</v>
      </c>
      <c r="AC994" s="134" t="str">
        <f>IF(OR(San[[#This Row],[Access_SL1]]="No data",San[[#This Row],[Use_SL1]]="No data",San[[#This Row],[Reliability_SL1]]="No data",San[[#This Row],[EnvPro_SL1]]="No data"),"Incomplete", "Complete")</f>
        <v>Incomplete</v>
      </c>
      <c r="AD994" s="176" t="s">
        <v>1601</v>
      </c>
      <c r="AE994" s="176" t="s">
        <v>1601</v>
      </c>
      <c r="AF994" s="136" t="s">
        <v>1601</v>
      </c>
      <c r="AG994" s="136">
        <v>121.42654967449756</v>
      </c>
      <c r="AH994" s="136" t="s">
        <v>1601</v>
      </c>
      <c r="AW994" s="1">
        <f>IFERROR(VLOOKUP(San[[#This Row],[Access_SL1]],$AS$5:$AT$8,2,FALSE),"Error")</f>
        <v>1</v>
      </c>
      <c r="AX994" s="1">
        <f>IFERROR(VLOOKUP(San[[#This Row],[Use_SL1]],$AS$5:$AT$8,2,FALSE),"Error")</f>
        <v>3</v>
      </c>
      <c r="AY994" s="1" t="str">
        <f>IFERROR(VLOOKUP(San[[#This Row],[Use_SL2]],$AS$5:$AT$8,2,FALSE),"Error")</f>
        <v>Error</v>
      </c>
      <c r="AZ994" s="1" t="str">
        <f>IFERROR(VLOOKUP(San[[#This Row],[Reliability_SL1]],$AS$5:$AT$8,2,FALSE),"Error")</f>
        <v>Error</v>
      </c>
      <c r="BA994" s="1">
        <f>IFERROR(VLOOKUP(San[[#This Row],[EnvPro_SL1]],$AS$5:$AT$8,2,FALSE),"Error")</f>
        <v>2</v>
      </c>
    </row>
    <row r="995" spans="2:53">
      <c r="B995" s="133" t="s">
        <v>1305</v>
      </c>
      <c r="C995" s="171" t="s">
        <v>1649</v>
      </c>
      <c r="D995" s="171" t="s">
        <v>1609</v>
      </c>
      <c r="E995" s="171" t="s">
        <v>1275</v>
      </c>
      <c r="F995" s="172" t="s">
        <v>1614</v>
      </c>
      <c r="G995" s="173" t="s">
        <v>2026</v>
      </c>
      <c r="H995" s="50" t="s">
        <v>1783</v>
      </c>
      <c r="I995" s="50" t="s">
        <v>18</v>
      </c>
      <c r="J995" s="133" t="s">
        <v>1818</v>
      </c>
      <c r="K995" s="50" t="s">
        <v>1754</v>
      </c>
      <c r="L995" s="50" t="s">
        <v>1753</v>
      </c>
      <c r="M995" s="133" t="s">
        <v>1754</v>
      </c>
      <c r="N995" s="133" t="s">
        <v>1601</v>
      </c>
      <c r="O995" s="133" t="s">
        <v>1601</v>
      </c>
      <c r="P995" s="133" t="s">
        <v>1601</v>
      </c>
      <c r="Q995" s="133" t="s">
        <v>1755</v>
      </c>
      <c r="R995" s="142" t="s">
        <v>1601</v>
      </c>
      <c r="S995" s="174" t="s">
        <v>1601</v>
      </c>
      <c r="T995" s="175" t="s">
        <v>1754</v>
      </c>
      <c r="U995" s="133" t="s">
        <v>1756</v>
      </c>
      <c r="V995" s="133" t="s">
        <v>1754</v>
      </c>
      <c r="W995" s="133" t="str">
        <f>IF([Access_Indicator2]="Yes","No service",IF([Access_Indicator3]="Available", "Improved",IF([Access_Indicator4]="No", "Limited",IF(AND([Access_Indicator4]="yes", [Access_Indicator5]&lt;=[Access_Indicator6]),"Basic","Limited"))))</f>
        <v>Limited</v>
      </c>
      <c r="X995" s="133" t="str">
        <f>IF([Use_Indicator1]="", "Fill in data", IF([Use_Indicator1]="All", "Improved", IF([Use_Indicator1]="Some", "Basic", IF([Use_Indicator1]="No use", "No Service"))))</f>
        <v>Improved</v>
      </c>
      <c r="Y995" s="134" t="s">
        <v>1601</v>
      </c>
      <c r="Z995" s="134" t="str">
        <f>IF(S995="No data", "No Data", IF([Reliability_Indicator2]="Yes","No Service", IF(S995="Routine", "Improved", IF(S995="Unreliable", "Basic", IF(S995="No O&amp;M", "No service")))))</f>
        <v>No Data</v>
      </c>
      <c r="AA995" s="133" t="str">
        <f>IF([EnvPro_Indicator1]="", "Fill in data", IF([EnvPro_Indicator1]="Significant pollution", "No service", IF(AND([EnvPro_Indicator1]="Not polluting groundwater &amp; not untreated in river", [EnvPro_Indicator2]="No"),"Basic", IF([EnvPro_Indicator2]="Yes", "Improved"))))</f>
        <v>Basic</v>
      </c>
      <c r="AB995" s="134" t="str">
        <f t="shared" si="15"/>
        <v>Limited</v>
      </c>
      <c r="AC995" s="134" t="str">
        <f>IF(OR(San[[#This Row],[Access_SL1]]="No data",San[[#This Row],[Use_SL1]]="No data",San[[#This Row],[Reliability_SL1]]="No data",San[[#This Row],[EnvPro_SL1]]="No data"),"Incomplete", "Complete")</f>
        <v>Incomplete</v>
      </c>
      <c r="AD995" s="176" t="s">
        <v>1601</v>
      </c>
      <c r="AE995" s="176" t="s">
        <v>1601</v>
      </c>
      <c r="AF995" s="136" t="s">
        <v>1601</v>
      </c>
      <c r="AG995" s="136">
        <v>99.348995188225302</v>
      </c>
      <c r="AH995" s="136" t="s">
        <v>1601</v>
      </c>
      <c r="AW995" s="1">
        <f>IFERROR(VLOOKUP(San[[#This Row],[Access_SL1]],$AS$5:$AT$8,2,FALSE),"Error")</f>
        <v>1</v>
      </c>
      <c r="AX995" s="1">
        <f>IFERROR(VLOOKUP(San[[#This Row],[Use_SL1]],$AS$5:$AT$8,2,FALSE),"Error")</f>
        <v>3</v>
      </c>
      <c r="AY995" s="1" t="str">
        <f>IFERROR(VLOOKUP(San[[#This Row],[Use_SL2]],$AS$5:$AT$8,2,FALSE),"Error")</f>
        <v>Error</v>
      </c>
      <c r="AZ995" s="1" t="str">
        <f>IFERROR(VLOOKUP(San[[#This Row],[Reliability_SL1]],$AS$5:$AT$8,2,FALSE),"Error")</f>
        <v>Error</v>
      </c>
      <c r="BA995" s="1">
        <f>IFERROR(VLOOKUP(San[[#This Row],[EnvPro_SL1]],$AS$5:$AT$8,2,FALSE),"Error")</f>
        <v>2</v>
      </c>
    </row>
    <row r="996" spans="2:53">
      <c r="B996" s="133" t="s">
        <v>1306</v>
      </c>
      <c r="C996" s="171" t="s">
        <v>1649</v>
      </c>
      <c r="D996" s="171" t="s">
        <v>1609</v>
      </c>
      <c r="E996" s="171" t="s">
        <v>1275</v>
      </c>
      <c r="F996" s="172" t="s">
        <v>1614</v>
      </c>
      <c r="G996" s="173" t="s">
        <v>2021</v>
      </c>
      <c r="H996" s="50" t="s">
        <v>1783</v>
      </c>
      <c r="I996" s="50" t="s">
        <v>18</v>
      </c>
      <c r="J996" s="133" t="s">
        <v>1818</v>
      </c>
      <c r="K996" s="50" t="s">
        <v>1754</v>
      </c>
      <c r="L996" s="50" t="s">
        <v>1753</v>
      </c>
      <c r="M996" s="133" t="s">
        <v>1754</v>
      </c>
      <c r="N996" s="133" t="s">
        <v>1601</v>
      </c>
      <c r="O996" s="133" t="s">
        <v>1601</v>
      </c>
      <c r="P996" s="133" t="s">
        <v>1601</v>
      </c>
      <c r="Q996" s="133" t="s">
        <v>1755</v>
      </c>
      <c r="R996" s="142" t="s">
        <v>1601</v>
      </c>
      <c r="S996" s="174" t="s">
        <v>1601</v>
      </c>
      <c r="T996" s="175" t="s">
        <v>1754</v>
      </c>
      <c r="U996" s="133" t="s">
        <v>1756</v>
      </c>
      <c r="V996" s="133" t="s">
        <v>1754</v>
      </c>
      <c r="W996" s="133" t="str">
        <f>IF([Access_Indicator2]="Yes","No service",IF([Access_Indicator3]="Available", "Improved",IF([Access_Indicator4]="No", "Limited",IF(AND([Access_Indicator4]="yes", [Access_Indicator5]&lt;=[Access_Indicator6]),"Basic","Limited"))))</f>
        <v>Limited</v>
      </c>
      <c r="X996" s="133" t="str">
        <f>IF([Use_Indicator1]="", "Fill in data", IF([Use_Indicator1]="All", "Improved", IF([Use_Indicator1]="Some", "Basic", IF([Use_Indicator1]="No use", "No Service"))))</f>
        <v>Improved</v>
      </c>
      <c r="Y996" s="134" t="s">
        <v>1601</v>
      </c>
      <c r="Z996" s="134" t="str">
        <f>IF(S996="No data", "No Data", IF([Reliability_Indicator2]="Yes","No Service", IF(S996="Routine", "Improved", IF(S996="Unreliable", "Basic", IF(S996="No O&amp;M", "No service")))))</f>
        <v>No Data</v>
      </c>
      <c r="AA996" s="133" t="str">
        <f>IF([EnvPro_Indicator1]="", "Fill in data", IF([EnvPro_Indicator1]="Significant pollution", "No service", IF(AND([EnvPro_Indicator1]="Not polluting groundwater &amp; not untreated in river", [EnvPro_Indicator2]="No"),"Basic", IF([EnvPro_Indicator2]="Yes", "Improved"))))</f>
        <v>Basic</v>
      </c>
      <c r="AB996" s="134" t="str">
        <f t="shared" si="15"/>
        <v>Limited</v>
      </c>
      <c r="AC996" s="134" t="str">
        <f>IF(OR(San[[#This Row],[Access_SL1]]="No data",San[[#This Row],[Use_SL1]]="No data",San[[#This Row],[Reliability_SL1]]="No data",San[[#This Row],[EnvPro_SL1]]="No data"),"Incomplete", "Complete")</f>
        <v>Incomplete</v>
      </c>
      <c r="AD996" s="176" t="s">
        <v>1601</v>
      </c>
      <c r="AE996" s="176" t="s">
        <v>1601</v>
      </c>
      <c r="AF996" s="136" t="s">
        <v>1601</v>
      </c>
      <c r="AG996" s="136">
        <v>47.8347013869233</v>
      </c>
      <c r="AH996" s="136" t="s">
        <v>1601</v>
      </c>
      <c r="AW996" s="1">
        <f>IFERROR(VLOOKUP(San[[#This Row],[Access_SL1]],$AS$5:$AT$8,2,FALSE),"Error")</f>
        <v>1</v>
      </c>
      <c r="AX996" s="1">
        <f>IFERROR(VLOOKUP(San[[#This Row],[Use_SL1]],$AS$5:$AT$8,2,FALSE),"Error")</f>
        <v>3</v>
      </c>
      <c r="AY996" s="1" t="str">
        <f>IFERROR(VLOOKUP(San[[#This Row],[Use_SL2]],$AS$5:$AT$8,2,FALSE),"Error")</f>
        <v>Error</v>
      </c>
      <c r="AZ996" s="1" t="str">
        <f>IFERROR(VLOOKUP(San[[#This Row],[Reliability_SL1]],$AS$5:$AT$8,2,FALSE),"Error")</f>
        <v>Error</v>
      </c>
      <c r="BA996" s="1">
        <f>IFERROR(VLOOKUP(San[[#This Row],[EnvPro_SL1]],$AS$5:$AT$8,2,FALSE),"Error")</f>
        <v>2</v>
      </c>
    </row>
    <row r="997" spans="2:53">
      <c r="B997" s="133" t="s">
        <v>1307</v>
      </c>
      <c r="C997" s="171" t="s">
        <v>1649</v>
      </c>
      <c r="D997" s="171" t="s">
        <v>1609</v>
      </c>
      <c r="E997" s="171" t="s">
        <v>1275</v>
      </c>
      <c r="F997" s="172" t="s">
        <v>1614</v>
      </c>
      <c r="G997" s="173" t="s">
        <v>2022</v>
      </c>
      <c r="H997" s="50" t="s">
        <v>1783</v>
      </c>
      <c r="I997" s="50" t="s">
        <v>18</v>
      </c>
      <c r="J997" s="133" t="s">
        <v>1779</v>
      </c>
      <c r="K997" s="50" t="s">
        <v>1754</v>
      </c>
      <c r="L997" s="50" t="s">
        <v>1753</v>
      </c>
      <c r="M997" s="133" t="s">
        <v>1754</v>
      </c>
      <c r="N997" s="133" t="s">
        <v>1601</v>
      </c>
      <c r="O997" s="133" t="s">
        <v>1601</v>
      </c>
      <c r="P997" s="133" t="s">
        <v>1601</v>
      </c>
      <c r="Q997" s="133" t="s">
        <v>1755</v>
      </c>
      <c r="R997" s="142" t="s">
        <v>1601</v>
      </c>
      <c r="S997" s="174" t="s">
        <v>1601</v>
      </c>
      <c r="T997" s="175" t="s">
        <v>1754</v>
      </c>
      <c r="U997" s="133" t="s">
        <v>1756</v>
      </c>
      <c r="V997" s="133" t="s">
        <v>1754</v>
      </c>
      <c r="W997" s="133" t="str">
        <f>IF([Access_Indicator2]="Yes","No service",IF([Access_Indicator3]="Available", "Improved",IF([Access_Indicator4]="No", "Limited",IF(AND([Access_Indicator4]="yes", [Access_Indicator5]&lt;=[Access_Indicator6]),"Basic","Limited"))))</f>
        <v>Limited</v>
      </c>
      <c r="X997" s="133" t="str">
        <f>IF([Use_Indicator1]="", "Fill in data", IF([Use_Indicator1]="All", "Improved", IF([Use_Indicator1]="Some", "Basic", IF([Use_Indicator1]="No use", "No Service"))))</f>
        <v>Improved</v>
      </c>
      <c r="Y997" s="134" t="s">
        <v>1601</v>
      </c>
      <c r="Z997" s="134" t="str">
        <f>IF(S997="No data", "No Data", IF([Reliability_Indicator2]="Yes","No Service", IF(S997="Routine", "Improved", IF(S997="Unreliable", "Basic", IF(S997="No O&amp;M", "No service")))))</f>
        <v>No Data</v>
      </c>
      <c r="AA997" s="133" t="str">
        <f>IF([EnvPro_Indicator1]="", "Fill in data", IF([EnvPro_Indicator1]="Significant pollution", "No service", IF(AND([EnvPro_Indicator1]="Not polluting groundwater &amp; not untreated in river", [EnvPro_Indicator2]="No"),"Basic", IF([EnvPro_Indicator2]="Yes", "Improved"))))</f>
        <v>Basic</v>
      </c>
      <c r="AB997" s="134" t="str">
        <f t="shared" si="15"/>
        <v>Limited</v>
      </c>
      <c r="AC997" s="134" t="str">
        <f>IF(OR(San[[#This Row],[Access_SL1]]="No data",San[[#This Row],[Use_SL1]]="No data",San[[#This Row],[Reliability_SL1]]="No data",San[[#This Row],[EnvPro_SL1]]="No data"),"Incomplete", "Complete")</f>
        <v>Incomplete</v>
      </c>
      <c r="AD997" s="176" t="s">
        <v>1601</v>
      </c>
      <c r="AE997" s="176" t="s">
        <v>1601</v>
      </c>
      <c r="AF997" s="136" t="s">
        <v>1601</v>
      </c>
      <c r="AG997" s="136">
        <v>103.02858760260402</v>
      </c>
      <c r="AH997" s="136" t="s">
        <v>1601</v>
      </c>
      <c r="AW997" s="1">
        <f>IFERROR(VLOOKUP(San[[#This Row],[Access_SL1]],$AS$5:$AT$8,2,FALSE),"Error")</f>
        <v>1</v>
      </c>
      <c r="AX997" s="1">
        <f>IFERROR(VLOOKUP(San[[#This Row],[Use_SL1]],$AS$5:$AT$8,2,FALSE),"Error")</f>
        <v>3</v>
      </c>
      <c r="AY997" s="1" t="str">
        <f>IFERROR(VLOOKUP(San[[#This Row],[Use_SL2]],$AS$5:$AT$8,2,FALSE),"Error")</f>
        <v>Error</v>
      </c>
      <c r="AZ997" s="1" t="str">
        <f>IFERROR(VLOOKUP(San[[#This Row],[Reliability_SL1]],$AS$5:$AT$8,2,FALSE),"Error")</f>
        <v>Error</v>
      </c>
      <c r="BA997" s="1">
        <f>IFERROR(VLOOKUP(San[[#This Row],[EnvPro_SL1]],$AS$5:$AT$8,2,FALSE),"Error")</f>
        <v>2</v>
      </c>
    </row>
    <row r="998" spans="2:53">
      <c r="B998" s="133" t="s">
        <v>1308</v>
      </c>
      <c r="C998" s="171" t="s">
        <v>1649</v>
      </c>
      <c r="D998" s="171" t="s">
        <v>1609</v>
      </c>
      <c r="E998" s="171" t="s">
        <v>1275</v>
      </c>
      <c r="F998" s="172" t="s">
        <v>1614</v>
      </c>
      <c r="G998" s="173" t="s">
        <v>2027</v>
      </c>
      <c r="H998" s="50" t="s">
        <v>1783</v>
      </c>
      <c r="I998" s="50" t="s">
        <v>18</v>
      </c>
      <c r="J998" s="133" t="s">
        <v>1818</v>
      </c>
      <c r="K998" s="50" t="s">
        <v>1754</v>
      </c>
      <c r="L998" s="50" t="s">
        <v>1753</v>
      </c>
      <c r="M998" s="133" t="s">
        <v>1754</v>
      </c>
      <c r="N998" s="133" t="s">
        <v>1601</v>
      </c>
      <c r="O998" s="133" t="s">
        <v>1601</v>
      </c>
      <c r="P998" s="133" t="s">
        <v>1601</v>
      </c>
      <c r="Q998" s="133" t="s">
        <v>1755</v>
      </c>
      <c r="R998" s="142" t="s">
        <v>1601</v>
      </c>
      <c r="S998" s="174" t="s">
        <v>1601</v>
      </c>
      <c r="T998" s="175" t="s">
        <v>1754</v>
      </c>
      <c r="U998" s="133" t="s">
        <v>1756</v>
      </c>
      <c r="V998" s="133" t="s">
        <v>1754</v>
      </c>
      <c r="W998" s="133" t="str">
        <f>IF([Access_Indicator2]="Yes","No service",IF([Access_Indicator3]="Available", "Improved",IF([Access_Indicator4]="No", "Limited",IF(AND([Access_Indicator4]="yes", [Access_Indicator5]&lt;=[Access_Indicator6]),"Basic","Limited"))))</f>
        <v>Limited</v>
      </c>
      <c r="X998" s="133" t="str">
        <f>IF([Use_Indicator1]="", "Fill in data", IF([Use_Indicator1]="All", "Improved", IF([Use_Indicator1]="Some", "Basic", IF([Use_Indicator1]="No use", "No Service"))))</f>
        <v>Improved</v>
      </c>
      <c r="Y998" s="134" t="s">
        <v>1601</v>
      </c>
      <c r="Z998" s="134" t="str">
        <f>IF(S998="No data", "No Data", IF([Reliability_Indicator2]="Yes","No Service", IF(S998="Routine", "Improved", IF(S998="Unreliable", "Basic", IF(S998="No O&amp;M", "No service")))))</f>
        <v>No Data</v>
      </c>
      <c r="AA998" s="133" t="str">
        <f>IF([EnvPro_Indicator1]="", "Fill in data", IF([EnvPro_Indicator1]="Significant pollution", "No service", IF(AND([EnvPro_Indicator1]="Not polluting groundwater &amp; not untreated in river", [EnvPro_Indicator2]="No"),"Basic", IF([EnvPro_Indicator2]="Yes", "Improved"))))</f>
        <v>Basic</v>
      </c>
      <c r="AB998" s="134" t="str">
        <f t="shared" si="15"/>
        <v>Limited</v>
      </c>
      <c r="AC998" s="134" t="str">
        <f>IF(OR(San[[#This Row],[Access_SL1]]="No data",San[[#This Row],[Use_SL1]]="No data",San[[#This Row],[Reliability_SL1]]="No data",San[[#This Row],[EnvPro_SL1]]="No data"),"Incomplete", "Complete")</f>
        <v>Incomplete</v>
      </c>
      <c r="AD998" s="176" t="s">
        <v>1601</v>
      </c>
      <c r="AE998" s="176" t="s">
        <v>1601</v>
      </c>
      <c r="AF998" s="136" t="s">
        <v>1601</v>
      </c>
      <c r="AG998" s="136">
        <v>51.51429380130201</v>
      </c>
      <c r="AH998" s="136" t="s">
        <v>1601</v>
      </c>
      <c r="AW998" s="1">
        <f>IFERROR(VLOOKUP(San[[#This Row],[Access_SL1]],$AS$5:$AT$8,2,FALSE),"Error")</f>
        <v>1</v>
      </c>
      <c r="AX998" s="1">
        <f>IFERROR(VLOOKUP(San[[#This Row],[Use_SL1]],$AS$5:$AT$8,2,FALSE),"Error")</f>
        <v>3</v>
      </c>
      <c r="AY998" s="1" t="str">
        <f>IFERROR(VLOOKUP(San[[#This Row],[Use_SL2]],$AS$5:$AT$8,2,FALSE),"Error")</f>
        <v>Error</v>
      </c>
      <c r="AZ998" s="1" t="str">
        <f>IFERROR(VLOOKUP(San[[#This Row],[Reliability_SL1]],$AS$5:$AT$8,2,FALSE),"Error")</f>
        <v>Error</v>
      </c>
      <c r="BA998" s="1">
        <f>IFERROR(VLOOKUP(San[[#This Row],[EnvPro_SL1]],$AS$5:$AT$8,2,FALSE),"Error")</f>
        <v>2</v>
      </c>
    </row>
    <row r="999" spans="2:53">
      <c r="B999" s="133" t="s">
        <v>1309</v>
      </c>
      <c r="C999" s="171" t="s">
        <v>1649</v>
      </c>
      <c r="D999" s="171" t="s">
        <v>1609</v>
      </c>
      <c r="E999" s="171" t="s">
        <v>1275</v>
      </c>
      <c r="F999" s="172" t="s">
        <v>1614</v>
      </c>
      <c r="G999" s="173" t="s">
        <v>2029</v>
      </c>
      <c r="H999" s="50" t="s">
        <v>1783</v>
      </c>
      <c r="I999" s="50" t="s">
        <v>18</v>
      </c>
      <c r="J999" s="133" t="s">
        <v>1779</v>
      </c>
      <c r="K999" s="50" t="s">
        <v>1754</v>
      </c>
      <c r="L999" s="50" t="s">
        <v>1753</v>
      </c>
      <c r="M999" s="133" t="s">
        <v>1754</v>
      </c>
      <c r="N999" s="133" t="s">
        <v>1601</v>
      </c>
      <c r="O999" s="133" t="s">
        <v>1601</v>
      </c>
      <c r="P999" s="133" t="s">
        <v>1601</v>
      </c>
      <c r="Q999" s="133" t="s">
        <v>1755</v>
      </c>
      <c r="R999" s="142" t="s">
        <v>1601</v>
      </c>
      <c r="S999" s="174" t="s">
        <v>1601</v>
      </c>
      <c r="T999" s="175" t="s">
        <v>1754</v>
      </c>
      <c r="U999" s="133" t="s">
        <v>1756</v>
      </c>
      <c r="V999" s="133" t="s">
        <v>1754</v>
      </c>
      <c r="W999" s="133" t="str">
        <f>IF([Access_Indicator2]="Yes","No service",IF([Access_Indicator3]="Available", "Improved",IF([Access_Indicator4]="No", "Limited",IF(AND([Access_Indicator4]="yes", [Access_Indicator5]&lt;=[Access_Indicator6]),"Basic","Limited"))))</f>
        <v>Limited</v>
      </c>
      <c r="X999" s="133" t="str">
        <f>IF([Use_Indicator1]="", "Fill in data", IF([Use_Indicator1]="All", "Improved", IF([Use_Indicator1]="Some", "Basic", IF([Use_Indicator1]="No use", "No Service"))))</f>
        <v>Improved</v>
      </c>
      <c r="Y999" s="134" t="s">
        <v>1601</v>
      </c>
      <c r="Z999" s="134" t="str">
        <f>IF(S999="No data", "No Data", IF([Reliability_Indicator2]="Yes","No Service", IF(S999="Routine", "Improved", IF(S999="Unreliable", "Basic", IF(S999="No O&amp;M", "No service")))))</f>
        <v>No Data</v>
      </c>
      <c r="AA999" s="133" t="str">
        <f>IF([EnvPro_Indicator1]="", "Fill in data", IF([EnvPro_Indicator1]="Significant pollution", "No service", IF(AND([EnvPro_Indicator1]="Not polluting groundwater &amp; not untreated in river", [EnvPro_Indicator2]="No"),"Basic", IF([EnvPro_Indicator2]="Yes", "Improved"))))</f>
        <v>Basic</v>
      </c>
      <c r="AB999" s="134" t="str">
        <f t="shared" si="15"/>
        <v>Limited</v>
      </c>
      <c r="AC999" s="134" t="str">
        <f>IF(OR(San[[#This Row],[Access_SL1]]="No data",San[[#This Row],[Use_SL1]]="No data",San[[#This Row],[Reliability_SL1]]="No data",San[[#This Row],[EnvPro_SL1]]="No data"),"Incomplete", "Complete")</f>
        <v>Incomplete</v>
      </c>
      <c r="AD999" s="176" t="s">
        <v>1601</v>
      </c>
      <c r="AE999" s="176" t="s">
        <v>1601</v>
      </c>
      <c r="AF999" s="136" t="s">
        <v>1601</v>
      </c>
      <c r="AG999" s="136">
        <v>110.38777243136146</v>
      </c>
      <c r="AH999" s="136" t="s">
        <v>1601</v>
      </c>
      <c r="AW999" s="1">
        <f>IFERROR(VLOOKUP(San[[#This Row],[Access_SL1]],$AS$5:$AT$8,2,FALSE),"Error")</f>
        <v>1</v>
      </c>
      <c r="AX999" s="1">
        <f>IFERROR(VLOOKUP(San[[#This Row],[Use_SL1]],$AS$5:$AT$8,2,FALSE),"Error")</f>
        <v>3</v>
      </c>
      <c r="AY999" s="1" t="str">
        <f>IFERROR(VLOOKUP(San[[#This Row],[Use_SL2]],$AS$5:$AT$8,2,FALSE),"Error")</f>
        <v>Error</v>
      </c>
      <c r="AZ999" s="1" t="str">
        <f>IFERROR(VLOOKUP(San[[#This Row],[Reliability_SL1]],$AS$5:$AT$8,2,FALSE),"Error")</f>
        <v>Error</v>
      </c>
      <c r="BA999" s="1">
        <f>IFERROR(VLOOKUP(San[[#This Row],[EnvPro_SL1]],$AS$5:$AT$8,2,FALSE),"Error")</f>
        <v>2</v>
      </c>
    </row>
    <row r="1000" spans="2:53">
      <c r="B1000" s="133" t="s">
        <v>1310</v>
      </c>
      <c r="C1000" s="171" t="s">
        <v>1649</v>
      </c>
      <c r="D1000" s="171" t="s">
        <v>1609</v>
      </c>
      <c r="E1000" s="171" t="s">
        <v>1275</v>
      </c>
      <c r="F1000" s="172" t="s">
        <v>1614</v>
      </c>
      <c r="G1000" s="173" t="s">
        <v>1953</v>
      </c>
      <c r="H1000" s="50" t="s">
        <v>1783</v>
      </c>
      <c r="I1000" s="50" t="s">
        <v>18</v>
      </c>
      <c r="J1000" s="133" t="s">
        <v>1751</v>
      </c>
      <c r="K1000" s="50" t="s">
        <v>1752</v>
      </c>
      <c r="L1000" s="50" t="s">
        <v>1753</v>
      </c>
      <c r="M1000" s="133" t="s">
        <v>1754</v>
      </c>
      <c r="N1000" s="133" t="s">
        <v>1601</v>
      </c>
      <c r="O1000" s="133" t="s">
        <v>1601</v>
      </c>
      <c r="P1000" s="133" t="s">
        <v>1601</v>
      </c>
      <c r="Q1000" s="133" t="s">
        <v>1755</v>
      </c>
      <c r="R1000" s="142" t="s">
        <v>1601</v>
      </c>
      <c r="S1000" s="174" t="s">
        <v>1601</v>
      </c>
      <c r="T1000" s="175" t="s">
        <v>1601</v>
      </c>
      <c r="U1000" s="133" t="s">
        <v>1756</v>
      </c>
      <c r="V1000" s="133" t="s">
        <v>1754</v>
      </c>
      <c r="W1000" s="133" t="str">
        <f>IF([Access_Indicator2]="Yes","No service",IF([Access_Indicator3]="Available", "Improved",IF([Access_Indicator4]="No", "Limited",IF(AND([Access_Indicator4]="yes", [Access_Indicator5]&lt;=[Access_Indicator6]),"Basic","Limited"))))</f>
        <v>No service</v>
      </c>
      <c r="X1000" s="133" t="str">
        <f>IF([Use_Indicator1]="", "Fill in data", IF([Use_Indicator1]="All", "Improved", IF([Use_Indicator1]="Some", "Basic", IF([Use_Indicator1]="No use", "No Service"))))</f>
        <v>Improved</v>
      </c>
      <c r="Y1000" s="134" t="s">
        <v>1601</v>
      </c>
      <c r="Z1000" s="134" t="str">
        <f>IF(S1000="No data", "No Data", IF([Reliability_Indicator2]="Yes","No Service", IF(S1000="Routine", "Improved", IF(S1000="Unreliable", "Basic", IF(S1000="No O&amp;M", "No service")))))</f>
        <v>No Data</v>
      </c>
      <c r="AA1000" s="133" t="str">
        <f>IF([EnvPro_Indicator1]="", "Fill in data", IF([EnvPro_Indicator1]="Significant pollution", "No service", IF(AND([EnvPro_Indicator1]="Not polluting groundwater &amp; not untreated in river", [EnvPro_Indicator2]="No"),"Basic", IF([EnvPro_Indicator2]="Yes", "Improved"))))</f>
        <v>Basic</v>
      </c>
      <c r="AB1000" s="134" t="str">
        <f t="shared" si="15"/>
        <v>No Service</v>
      </c>
      <c r="AC1000" s="134" t="str">
        <f>IF(OR(San[[#This Row],[Access_SL1]]="No data",San[[#This Row],[Use_SL1]]="No data",San[[#This Row],[Reliability_SL1]]="No data",San[[#This Row],[EnvPro_SL1]]="No data"),"Incomplete", "Complete")</f>
        <v>Incomplete</v>
      </c>
      <c r="AD1000" s="176" t="s">
        <v>1601</v>
      </c>
      <c r="AE1000" s="176" t="s">
        <v>1601</v>
      </c>
      <c r="AF1000" s="136" t="s">
        <v>1601</v>
      </c>
      <c r="AG1000" s="136">
        <v>287.00820832153977</v>
      </c>
      <c r="AH1000" s="136" t="s">
        <v>1601</v>
      </c>
      <c r="AW1000" s="1">
        <f>IFERROR(VLOOKUP(San[[#This Row],[Access_SL1]],$AS$5:$AT$8,2,FALSE),"Error")</f>
        <v>0</v>
      </c>
      <c r="AX1000" s="1">
        <f>IFERROR(VLOOKUP(San[[#This Row],[Use_SL1]],$AS$5:$AT$8,2,FALSE),"Error")</f>
        <v>3</v>
      </c>
      <c r="AY1000" s="1" t="str">
        <f>IFERROR(VLOOKUP(San[[#This Row],[Use_SL2]],$AS$5:$AT$8,2,FALSE),"Error")</f>
        <v>Error</v>
      </c>
      <c r="AZ1000" s="1" t="str">
        <f>IFERROR(VLOOKUP(San[[#This Row],[Reliability_SL1]],$AS$5:$AT$8,2,FALSE),"Error")</f>
        <v>Error</v>
      </c>
      <c r="BA1000" s="1">
        <f>IFERROR(VLOOKUP(San[[#This Row],[EnvPro_SL1]],$AS$5:$AT$8,2,FALSE),"Error")</f>
        <v>2</v>
      </c>
    </row>
    <row r="1001" spans="2:53">
      <c r="B1001" s="133" t="s">
        <v>1311</v>
      </c>
      <c r="C1001" s="171" t="s">
        <v>1649</v>
      </c>
      <c r="D1001" s="171" t="s">
        <v>1609</v>
      </c>
      <c r="E1001" s="171" t="s">
        <v>1275</v>
      </c>
      <c r="F1001" s="172" t="s">
        <v>1614</v>
      </c>
      <c r="G1001" s="173" t="s">
        <v>1995</v>
      </c>
      <c r="H1001" s="50" t="s">
        <v>1786</v>
      </c>
      <c r="I1001" s="50" t="s">
        <v>18</v>
      </c>
      <c r="J1001" s="133" t="s">
        <v>1751</v>
      </c>
      <c r="K1001" s="50" t="s">
        <v>1752</v>
      </c>
      <c r="L1001" s="50" t="s">
        <v>1753</v>
      </c>
      <c r="M1001" s="133" t="s">
        <v>1754</v>
      </c>
      <c r="N1001" s="133" t="s">
        <v>1601</v>
      </c>
      <c r="O1001" s="133" t="s">
        <v>1601</v>
      </c>
      <c r="P1001" s="133" t="s">
        <v>1601</v>
      </c>
      <c r="Q1001" s="133" t="s">
        <v>1755</v>
      </c>
      <c r="R1001" s="142" t="s">
        <v>1601</v>
      </c>
      <c r="S1001" s="174" t="s">
        <v>1601</v>
      </c>
      <c r="T1001" s="175" t="s">
        <v>1601</v>
      </c>
      <c r="U1001" s="133" t="s">
        <v>1756</v>
      </c>
      <c r="V1001" s="133" t="s">
        <v>1754</v>
      </c>
      <c r="W1001" s="133" t="str">
        <f>IF([Access_Indicator2]="Yes","No service",IF([Access_Indicator3]="Available", "Improved",IF([Access_Indicator4]="No", "Limited",IF(AND([Access_Indicator4]="yes", [Access_Indicator5]&lt;=[Access_Indicator6]),"Basic","Limited"))))</f>
        <v>No service</v>
      </c>
      <c r="X1001" s="133" t="str">
        <f>IF([Use_Indicator1]="", "Fill in data", IF([Use_Indicator1]="All", "Improved", IF([Use_Indicator1]="Some", "Basic", IF([Use_Indicator1]="No use", "No Service"))))</f>
        <v>Improved</v>
      </c>
      <c r="Y1001" s="134" t="s">
        <v>1601</v>
      </c>
      <c r="Z1001" s="134" t="str">
        <f>IF(S1001="No data", "No Data", IF([Reliability_Indicator2]="Yes","No Service", IF(S1001="Routine", "Improved", IF(S1001="Unreliable", "Basic", IF(S1001="No O&amp;M", "No service")))))</f>
        <v>No Data</v>
      </c>
      <c r="AA1001" s="133" t="str">
        <f>IF([EnvPro_Indicator1]="", "Fill in data", IF([EnvPro_Indicator1]="Significant pollution", "No service", IF(AND([EnvPro_Indicator1]="Not polluting groundwater &amp; not untreated in river", [EnvPro_Indicator2]="No"),"Basic", IF([EnvPro_Indicator2]="Yes", "Improved"))))</f>
        <v>Basic</v>
      </c>
      <c r="AB1001" s="134" t="str">
        <f t="shared" si="15"/>
        <v>No Service</v>
      </c>
      <c r="AC1001" s="134" t="str">
        <f>IF(OR(San[[#This Row],[Access_SL1]]="No data",San[[#This Row],[Use_SL1]]="No data",San[[#This Row],[Reliability_SL1]]="No data",San[[#This Row],[EnvPro_SL1]]="No data"),"Incomplete", "Complete")</f>
        <v>Incomplete</v>
      </c>
      <c r="AD1001" s="176" t="s">
        <v>1601</v>
      </c>
      <c r="AE1001" s="176" t="s">
        <v>1601</v>
      </c>
      <c r="AF1001" s="136" t="s">
        <v>1601</v>
      </c>
      <c r="AG1001" s="136">
        <v>125.10614208887631</v>
      </c>
      <c r="AH1001" s="136" t="s">
        <v>1601</v>
      </c>
      <c r="AW1001" s="1">
        <f>IFERROR(VLOOKUP(San[[#This Row],[Access_SL1]],$AS$5:$AT$8,2,FALSE),"Error")</f>
        <v>0</v>
      </c>
      <c r="AX1001" s="1">
        <f>IFERROR(VLOOKUP(San[[#This Row],[Use_SL1]],$AS$5:$AT$8,2,FALSE),"Error")</f>
        <v>3</v>
      </c>
      <c r="AY1001" s="1" t="str">
        <f>IFERROR(VLOOKUP(San[[#This Row],[Use_SL2]],$AS$5:$AT$8,2,FALSE),"Error")</f>
        <v>Error</v>
      </c>
      <c r="AZ1001" s="1" t="str">
        <f>IFERROR(VLOOKUP(San[[#This Row],[Reliability_SL1]],$AS$5:$AT$8,2,FALSE),"Error")</f>
        <v>Error</v>
      </c>
      <c r="BA1001" s="1">
        <f>IFERROR(VLOOKUP(San[[#This Row],[EnvPro_SL1]],$AS$5:$AT$8,2,FALSE),"Error")</f>
        <v>2</v>
      </c>
    </row>
    <row r="1002" spans="2:53">
      <c r="B1002" s="133" t="s">
        <v>1312</v>
      </c>
      <c r="C1002" s="171" t="s">
        <v>1649</v>
      </c>
      <c r="D1002" s="171" t="s">
        <v>1609</v>
      </c>
      <c r="E1002" s="171" t="s">
        <v>1275</v>
      </c>
      <c r="F1002" s="172" t="s">
        <v>1614</v>
      </c>
      <c r="G1002" s="173" t="s">
        <v>1971</v>
      </c>
      <c r="H1002" s="50" t="s">
        <v>1786</v>
      </c>
      <c r="I1002" s="50" t="s">
        <v>18</v>
      </c>
      <c r="J1002" s="133" t="s">
        <v>1751</v>
      </c>
      <c r="K1002" s="50" t="s">
        <v>1752</v>
      </c>
      <c r="L1002" s="50" t="s">
        <v>1753</v>
      </c>
      <c r="M1002" s="133" t="s">
        <v>1754</v>
      </c>
      <c r="N1002" s="133" t="s">
        <v>1601</v>
      </c>
      <c r="O1002" s="133" t="s">
        <v>1601</v>
      </c>
      <c r="P1002" s="133" t="s">
        <v>1601</v>
      </c>
      <c r="Q1002" s="133" t="s">
        <v>1755</v>
      </c>
      <c r="R1002" s="142" t="s">
        <v>1601</v>
      </c>
      <c r="S1002" s="174" t="s">
        <v>1601</v>
      </c>
      <c r="T1002" s="175" t="s">
        <v>1601</v>
      </c>
      <c r="U1002" s="133" t="s">
        <v>1756</v>
      </c>
      <c r="V1002" s="133" t="s">
        <v>1754</v>
      </c>
      <c r="W1002" s="133" t="str">
        <f>IF([Access_Indicator2]="Yes","No service",IF([Access_Indicator3]="Available", "Improved",IF([Access_Indicator4]="No", "Limited",IF(AND([Access_Indicator4]="yes", [Access_Indicator5]&lt;=[Access_Indicator6]),"Basic","Limited"))))</f>
        <v>No service</v>
      </c>
      <c r="X1002" s="133" t="str">
        <f>IF([Use_Indicator1]="", "Fill in data", IF([Use_Indicator1]="All", "Improved", IF([Use_Indicator1]="Some", "Basic", IF([Use_Indicator1]="No use", "No Service"))))</f>
        <v>Improved</v>
      </c>
      <c r="Y1002" s="134" t="s">
        <v>1601</v>
      </c>
      <c r="Z1002" s="134" t="str">
        <f>IF(S1002="No data", "No Data", IF([Reliability_Indicator2]="Yes","No Service", IF(S1002="Routine", "Improved", IF(S1002="Unreliable", "Basic", IF(S1002="No O&amp;M", "No service")))))</f>
        <v>No Data</v>
      </c>
      <c r="AA1002" s="133" t="str">
        <f>IF([EnvPro_Indicator1]="", "Fill in data", IF([EnvPro_Indicator1]="Significant pollution", "No service", IF(AND([EnvPro_Indicator1]="Not polluting groundwater &amp; not untreated in river", [EnvPro_Indicator2]="No"),"Basic", IF([EnvPro_Indicator2]="Yes", "Improved"))))</f>
        <v>Basic</v>
      </c>
      <c r="AB1002" s="134" t="str">
        <f t="shared" si="15"/>
        <v>No Service</v>
      </c>
      <c r="AC1002" s="134" t="str">
        <f>IF(OR(San[[#This Row],[Access_SL1]]="No data",San[[#This Row],[Use_SL1]]="No data",San[[#This Row],[Reliability_SL1]]="No data",San[[#This Row],[EnvPro_SL1]]="No data"),"Incomplete", "Complete")</f>
        <v>Incomplete</v>
      </c>
      <c r="AD1002" s="176" t="s">
        <v>1601</v>
      </c>
      <c r="AE1002" s="176" t="s">
        <v>1601</v>
      </c>
      <c r="AF1002" s="136" t="s">
        <v>1601</v>
      </c>
      <c r="AG1002" s="136">
        <v>66.232663458816873</v>
      </c>
      <c r="AH1002" s="136" t="s">
        <v>1601</v>
      </c>
      <c r="AW1002" s="1">
        <f>IFERROR(VLOOKUP(San[[#This Row],[Access_SL1]],$AS$5:$AT$8,2,FALSE),"Error")</f>
        <v>0</v>
      </c>
      <c r="AX1002" s="1">
        <f>IFERROR(VLOOKUP(San[[#This Row],[Use_SL1]],$AS$5:$AT$8,2,FALSE),"Error")</f>
        <v>3</v>
      </c>
      <c r="AY1002" s="1" t="str">
        <f>IFERROR(VLOOKUP(San[[#This Row],[Use_SL2]],$AS$5:$AT$8,2,FALSE),"Error")</f>
        <v>Error</v>
      </c>
      <c r="AZ1002" s="1" t="str">
        <f>IFERROR(VLOOKUP(San[[#This Row],[Reliability_SL1]],$AS$5:$AT$8,2,FALSE),"Error")</f>
        <v>Error</v>
      </c>
      <c r="BA1002" s="1">
        <f>IFERROR(VLOOKUP(San[[#This Row],[EnvPro_SL1]],$AS$5:$AT$8,2,FALSE),"Error")</f>
        <v>2</v>
      </c>
    </row>
    <row r="1003" spans="2:53">
      <c r="B1003" s="133" t="s">
        <v>1313</v>
      </c>
      <c r="C1003" s="171" t="s">
        <v>1649</v>
      </c>
      <c r="D1003" s="171" t="s">
        <v>1609</v>
      </c>
      <c r="E1003" s="171" t="s">
        <v>1275</v>
      </c>
      <c r="F1003" s="172" t="s">
        <v>1614</v>
      </c>
      <c r="G1003" s="173" t="s">
        <v>2028</v>
      </c>
      <c r="H1003" s="50" t="s">
        <v>1786</v>
      </c>
      <c r="I1003" s="50" t="s">
        <v>18</v>
      </c>
      <c r="J1003" s="133" t="s">
        <v>1779</v>
      </c>
      <c r="K1003" s="50" t="s">
        <v>1754</v>
      </c>
      <c r="L1003" s="50" t="s">
        <v>1753</v>
      </c>
      <c r="M1003" s="133" t="s">
        <v>1754</v>
      </c>
      <c r="N1003" s="133" t="s">
        <v>1601</v>
      </c>
      <c r="O1003" s="133" t="s">
        <v>1601</v>
      </c>
      <c r="P1003" s="133" t="s">
        <v>1601</v>
      </c>
      <c r="Q1003" s="133" t="s">
        <v>1755</v>
      </c>
      <c r="R1003" s="142" t="s">
        <v>1601</v>
      </c>
      <c r="S1003" s="174" t="s">
        <v>1601</v>
      </c>
      <c r="T1003" s="175" t="s">
        <v>1754</v>
      </c>
      <c r="U1003" s="133" t="s">
        <v>1756</v>
      </c>
      <c r="V1003" s="133" t="s">
        <v>1754</v>
      </c>
      <c r="W1003" s="133" t="str">
        <f>IF([Access_Indicator2]="Yes","No service",IF([Access_Indicator3]="Available", "Improved",IF([Access_Indicator4]="No", "Limited",IF(AND([Access_Indicator4]="yes", [Access_Indicator5]&lt;=[Access_Indicator6]),"Basic","Limited"))))</f>
        <v>Limited</v>
      </c>
      <c r="X1003" s="133" t="str">
        <f>IF([Use_Indicator1]="", "Fill in data", IF([Use_Indicator1]="All", "Improved", IF([Use_Indicator1]="Some", "Basic", IF([Use_Indicator1]="No use", "No Service"))))</f>
        <v>Improved</v>
      </c>
      <c r="Y1003" s="134" t="s">
        <v>1601</v>
      </c>
      <c r="Z1003" s="134" t="str">
        <f>IF(S1003="No data", "No Data", IF([Reliability_Indicator2]="Yes","No Service", IF(S1003="Routine", "Improved", IF(S1003="Unreliable", "Basic", IF(S1003="No O&amp;M", "No service")))))</f>
        <v>No Data</v>
      </c>
      <c r="AA1003" s="133" t="str">
        <f>IF([EnvPro_Indicator1]="", "Fill in data", IF([EnvPro_Indicator1]="Significant pollution", "No service", IF(AND([EnvPro_Indicator1]="Not polluting groundwater &amp; not untreated in river", [EnvPro_Indicator2]="No"),"Basic", IF([EnvPro_Indicator2]="Yes", "Improved"))))</f>
        <v>Basic</v>
      </c>
      <c r="AB1003" s="134" t="str">
        <f t="shared" si="15"/>
        <v>Limited</v>
      </c>
      <c r="AC1003" s="134" t="str">
        <f>IF(OR(San[[#This Row],[Access_SL1]]="No data",San[[#This Row],[Use_SL1]]="No data",San[[#This Row],[Reliability_SL1]]="No data",San[[#This Row],[EnvPro_SL1]]="No data"),"Incomplete", "Complete")</f>
        <v>Incomplete</v>
      </c>
      <c r="AD1003" s="176" t="s">
        <v>1601</v>
      </c>
      <c r="AE1003" s="176" t="s">
        <v>1601</v>
      </c>
      <c r="AF1003" s="136" t="s">
        <v>1601</v>
      </c>
      <c r="AG1003" s="136">
        <v>220.77554486272291</v>
      </c>
      <c r="AH1003" s="136" t="s">
        <v>1601</v>
      </c>
      <c r="AW1003" s="1">
        <f>IFERROR(VLOOKUP(San[[#This Row],[Access_SL1]],$AS$5:$AT$8,2,FALSE),"Error")</f>
        <v>1</v>
      </c>
      <c r="AX1003" s="1">
        <f>IFERROR(VLOOKUP(San[[#This Row],[Use_SL1]],$AS$5:$AT$8,2,FALSE),"Error")</f>
        <v>3</v>
      </c>
      <c r="AY1003" s="1" t="str">
        <f>IFERROR(VLOOKUP(San[[#This Row],[Use_SL2]],$AS$5:$AT$8,2,FALSE),"Error")</f>
        <v>Error</v>
      </c>
      <c r="AZ1003" s="1" t="str">
        <f>IFERROR(VLOOKUP(San[[#This Row],[Reliability_SL1]],$AS$5:$AT$8,2,FALSE),"Error")</f>
        <v>Error</v>
      </c>
      <c r="BA1003" s="1">
        <f>IFERROR(VLOOKUP(San[[#This Row],[EnvPro_SL1]],$AS$5:$AT$8,2,FALSE),"Error")</f>
        <v>2</v>
      </c>
    </row>
    <row r="1004" spans="2:53">
      <c r="B1004" s="133" t="s">
        <v>1314</v>
      </c>
      <c r="C1004" s="171" t="s">
        <v>1649</v>
      </c>
      <c r="D1004" s="171" t="s">
        <v>1609</v>
      </c>
      <c r="E1004" s="171" t="s">
        <v>1275</v>
      </c>
      <c r="F1004" s="172" t="s">
        <v>1614</v>
      </c>
      <c r="G1004" s="173" t="s">
        <v>2012</v>
      </c>
      <c r="H1004" s="50" t="s">
        <v>1786</v>
      </c>
      <c r="I1004" s="50" t="s">
        <v>18</v>
      </c>
      <c r="J1004" s="133" t="s">
        <v>1751</v>
      </c>
      <c r="K1004" s="50" t="s">
        <v>1752</v>
      </c>
      <c r="L1004" s="50" t="s">
        <v>1753</v>
      </c>
      <c r="M1004" s="133" t="s">
        <v>1754</v>
      </c>
      <c r="N1004" s="133" t="s">
        <v>1601</v>
      </c>
      <c r="O1004" s="133" t="s">
        <v>1601</v>
      </c>
      <c r="P1004" s="133" t="s">
        <v>1601</v>
      </c>
      <c r="Q1004" s="133" t="s">
        <v>1755</v>
      </c>
      <c r="R1004" s="142" t="s">
        <v>1601</v>
      </c>
      <c r="S1004" s="174" t="s">
        <v>1601</v>
      </c>
      <c r="T1004" s="175" t="s">
        <v>1601</v>
      </c>
      <c r="U1004" s="133" t="s">
        <v>1756</v>
      </c>
      <c r="V1004" s="133" t="s">
        <v>1754</v>
      </c>
      <c r="W1004" s="133" t="str">
        <f>IF([Access_Indicator2]="Yes","No service",IF([Access_Indicator3]="Available", "Improved",IF([Access_Indicator4]="No", "Limited",IF(AND([Access_Indicator4]="yes", [Access_Indicator5]&lt;=[Access_Indicator6]),"Basic","Limited"))))</f>
        <v>No service</v>
      </c>
      <c r="X1004" s="133" t="str">
        <f>IF([Use_Indicator1]="", "Fill in data", IF([Use_Indicator1]="All", "Improved", IF([Use_Indicator1]="Some", "Basic", IF([Use_Indicator1]="No use", "No Service"))))</f>
        <v>Improved</v>
      </c>
      <c r="Y1004" s="134" t="s">
        <v>1601</v>
      </c>
      <c r="Z1004" s="134" t="str">
        <f>IF(S1004="No data", "No Data", IF([Reliability_Indicator2]="Yes","No Service", IF(S1004="Routine", "Improved", IF(S1004="Unreliable", "Basic", IF(S1004="No O&amp;M", "No service")))))</f>
        <v>No Data</v>
      </c>
      <c r="AA1004" s="133" t="str">
        <f>IF([EnvPro_Indicator1]="", "Fill in data", IF([EnvPro_Indicator1]="Significant pollution", "No service", IF(AND([EnvPro_Indicator1]="Not polluting groundwater &amp; not untreated in river", [EnvPro_Indicator2]="No"),"Basic", IF([EnvPro_Indicator2]="Yes", "Improved"))))</f>
        <v>Basic</v>
      </c>
      <c r="AB1004" s="134" t="str">
        <f t="shared" si="15"/>
        <v>No Service</v>
      </c>
      <c r="AC1004" s="134" t="str">
        <f>IF(OR(San[[#This Row],[Access_SL1]]="No data",San[[#This Row],[Use_SL1]]="No data",San[[#This Row],[Reliability_SL1]]="No data",San[[#This Row],[EnvPro_SL1]]="No data"),"Incomplete", "Complete")</f>
        <v>Incomplete</v>
      </c>
      <c r="AD1004" s="176" t="s">
        <v>1601</v>
      </c>
      <c r="AE1004" s="176" t="s">
        <v>1601</v>
      </c>
      <c r="AF1004" s="136" t="s">
        <v>1601</v>
      </c>
      <c r="AG1004" s="136">
        <v>45.994905179733934</v>
      </c>
      <c r="AH1004" s="136" t="s">
        <v>1601</v>
      </c>
      <c r="AW1004" s="1">
        <f>IFERROR(VLOOKUP(San[[#This Row],[Access_SL1]],$AS$5:$AT$8,2,FALSE),"Error")</f>
        <v>0</v>
      </c>
      <c r="AX1004" s="1">
        <f>IFERROR(VLOOKUP(San[[#This Row],[Use_SL1]],$AS$5:$AT$8,2,FALSE),"Error")</f>
        <v>3</v>
      </c>
      <c r="AY1004" s="1" t="str">
        <f>IFERROR(VLOOKUP(San[[#This Row],[Use_SL2]],$AS$5:$AT$8,2,FALSE),"Error")</f>
        <v>Error</v>
      </c>
      <c r="AZ1004" s="1" t="str">
        <f>IFERROR(VLOOKUP(San[[#This Row],[Reliability_SL1]],$AS$5:$AT$8,2,FALSE),"Error")</f>
        <v>Error</v>
      </c>
      <c r="BA1004" s="1">
        <f>IFERROR(VLOOKUP(San[[#This Row],[EnvPro_SL1]],$AS$5:$AT$8,2,FALSE),"Error")</f>
        <v>2</v>
      </c>
    </row>
    <row r="1005" spans="2:53">
      <c r="B1005" s="133" t="s">
        <v>1315</v>
      </c>
      <c r="C1005" s="171" t="s">
        <v>1649</v>
      </c>
      <c r="D1005" s="171" t="s">
        <v>1609</v>
      </c>
      <c r="E1005" s="171" t="s">
        <v>1275</v>
      </c>
      <c r="F1005" s="172" t="s">
        <v>1614</v>
      </c>
      <c r="G1005" s="173" t="s">
        <v>1957</v>
      </c>
      <c r="H1005" s="50" t="s">
        <v>1786</v>
      </c>
      <c r="I1005" s="50" t="s">
        <v>18</v>
      </c>
      <c r="J1005" s="133" t="s">
        <v>1773</v>
      </c>
      <c r="K1005" s="50" t="s">
        <v>1754</v>
      </c>
      <c r="L1005" s="50" t="s">
        <v>1753</v>
      </c>
      <c r="M1005" s="133" t="s">
        <v>1754</v>
      </c>
      <c r="N1005" s="133" t="s">
        <v>1601</v>
      </c>
      <c r="O1005" s="133" t="s">
        <v>1601</v>
      </c>
      <c r="P1005" s="133" t="s">
        <v>1601</v>
      </c>
      <c r="Q1005" s="133" t="s">
        <v>1755</v>
      </c>
      <c r="R1005" s="142" t="s">
        <v>1601</v>
      </c>
      <c r="S1005" s="174" t="s">
        <v>1601</v>
      </c>
      <c r="T1005" s="175" t="s">
        <v>1601</v>
      </c>
      <c r="U1005" s="133" t="s">
        <v>1756</v>
      </c>
      <c r="V1005" s="133" t="s">
        <v>1754</v>
      </c>
      <c r="W1005" s="133" t="str">
        <f>IF([Access_Indicator2]="Yes","No service",IF([Access_Indicator3]="Available", "Improved",IF([Access_Indicator4]="No", "Limited",IF(AND([Access_Indicator4]="yes", [Access_Indicator5]&lt;=[Access_Indicator6]),"Basic","Limited"))))</f>
        <v>Limited</v>
      </c>
      <c r="X1005" s="133" t="str">
        <f>IF([Use_Indicator1]="", "Fill in data", IF([Use_Indicator1]="All", "Improved", IF([Use_Indicator1]="Some", "Basic", IF([Use_Indicator1]="No use", "No Service"))))</f>
        <v>Improved</v>
      </c>
      <c r="Y1005" s="134" t="s">
        <v>1601</v>
      </c>
      <c r="Z1005" s="134" t="str">
        <f>IF(S1005="No data", "No Data", IF([Reliability_Indicator2]="Yes","No Service", IF(S1005="Routine", "Improved", IF(S1005="Unreliable", "Basic", IF(S1005="No O&amp;M", "No service")))))</f>
        <v>No Data</v>
      </c>
      <c r="AA1005" s="133" t="str">
        <f>IF([EnvPro_Indicator1]="", "Fill in data", IF([EnvPro_Indicator1]="Significant pollution", "No service", IF(AND([EnvPro_Indicator1]="Not polluting groundwater &amp; not untreated in river", [EnvPro_Indicator2]="No"),"Basic", IF([EnvPro_Indicator2]="Yes", "Improved"))))</f>
        <v>Basic</v>
      </c>
      <c r="AB1005" s="134" t="str">
        <f t="shared" si="15"/>
        <v>Limited</v>
      </c>
      <c r="AC1005" s="134" t="str">
        <f>IF(OR(San[[#This Row],[Access_SL1]]="No data",San[[#This Row],[Use_SL1]]="No data",San[[#This Row],[Reliability_SL1]]="No data",San[[#This Row],[EnvPro_SL1]]="No data"),"Incomplete", "Complete")</f>
        <v>Incomplete</v>
      </c>
      <c r="AD1005" s="176" t="s">
        <v>1601</v>
      </c>
      <c r="AE1005" s="176" t="s">
        <v>1601</v>
      </c>
      <c r="AF1005" s="136" t="s">
        <v>1601</v>
      </c>
      <c r="AG1005" s="136">
        <v>73.591848287574294</v>
      </c>
      <c r="AH1005" s="136" t="s">
        <v>1601</v>
      </c>
      <c r="AW1005" s="1">
        <f>IFERROR(VLOOKUP(San[[#This Row],[Access_SL1]],$AS$5:$AT$8,2,FALSE),"Error")</f>
        <v>1</v>
      </c>
      <c r="AX1005" s="1">
        <f>IFERROR(VLOOKUP(San[[#This Row],[Use_SL1]],$AS$5:$AT$8,2,FALSE),"Error")</f>
        <v>3</v>
      </c>
      <c r="AY1005" s="1" t="str">
        <f>IFERROR(VLOOKUP(San[[#This Row],[Use_SL2]],$AS$5:$AT$8,2,FALSE),"Error")</f>
        <v>Error</v>
      </c>
      <c r="AZ1005" s="1" t="str">
        <f>IFERROR(VLOOKUP(San[[#This Row],[Reliability_SL1]],$AS$5:$AT$8,2,FALSE),"Error")</f>
        <v>Error</v>
      </c>
      <c r="BA1005" s="1">
        <f>IFERROR(VLOOKUP(San[[#This Row],[EnvPro_SL1]],$AS$5:$AT$8,2,FALSE),"Error")</f>
        <v>2</v>
      </c>
    </row>
    <row r="1006" spans="2:53">
      <c r="B1006" s="133" t="s">
        <v>1316</v>
      </c>
      <c r="C1006" s="171" t="s">
        <v>1649</v>
      </c>
      <c r="D1006" s="171" t="s">
        <v>1609</v>
      </c>
      <c r="E1006" s="171" t="s">
        <v>1275</v>
      </c>
      <c r="F1006" s="172" t="s">
        <v>1614</v>
      </c>
      <c r="G1006" s="173" t="s">
        <v>1973</v>
      </c>
      <c r="H1006" s="50" t="s">
        <v>1783</v>
      </c>
      <c r="I1006" s="50" t="s">
        <v>18</v>
      </c>
      <c r="J1006" s="133" t="s">
        <v>1773</v>
      </c>
      <c r="K1006" s="50" t="s">
        <v>1754</v>
      </c>
      <c r="L1006" s="50" t="s">
        <v>1753</v>
      </c>
      <c r="M1006" s="133" t="s">
        <v>1754</v>
      </c>
      <c r="N1006" s="133" t="s">
        <v>1601</v>
      </c>
      <c r="O1006" s="133" t="s">
        <v>1601</v>
      </c>
      <c r="P1006" s="133" t="s">
        <v>1601</v>
      </c>
      <c r="Q1006" s="133" t="s">
        <v>1755</v>
      </c>
      <c r="R1006" s="142" t="s">
        <v>1601</v>
      </c>
      <c r="S1006" s="174" t="s">
        <v>1601</v>
      </c>
      <c r="T1006" s="175" t="s">
        <v>1601</v>
      </c>
      <c r="U1006" s="133" t="s">
        <v>1756</v>
      </c>
      <c r="V1006" s="133" t="s">
        <v>1754</v>
      </c>
      <c r="W1006" s="133" t="str">
        <f>IF([Access_Indicator2]="Yes","No service",IF([Access_Indicator3]="Available", "Improved",IF([Access_Indicator4]="No", "Limited",IF(AND([Access_Indicator4]="yes", [Access_Indicator5]&lt;=[Access_Indicator6]),"Basic","Limited"))))</f>
        <v>Limited</v>
      </c>
      <c r="X1006" s="133" t="str">
        <f>IF([Use_Indicator1]="", "Fill in data", IF([Use_Indicator1]="All", "Improved", IF([Use_Indicator1]="Some", "Basic", IF([Use_Indicator1]="No use", "No Service"))))</f>
        <v>Improved</v>
      </c>
      <c r="Y1006" s="134" t="s">
        <v>1601</v>
      </c>
      <c r="Z1006" s="134" t="str">
        <f>IF(S1006="No data", "No Data", IF([Reliability_Indicator2]="Yes","No Service", IF(S1006="Routine", "Improved", IF(S1006="Unreliable", "Basic", IF(S1006="No O&amp;M", "No service")))))</f>
        <v>No Data</v>
      </c>
      <c r="AA1006" s="133" t="str">
        <f>IF([EnvPro_Indicator1]="", "Fill in data", IF([EnvPro_Indicator1]="Significant pollution", "No service", IF(AND([EnvPro_Indicator1]="Not polluting groundwater &amp; not untreated in river", [EnvPro_Indicator2]="No"),"Basic", IF([EnvPro_Indicator2]="Yes", "Improved"))))</f>
        <v>Basic</v>
      </c>
      <c r="AB1006" s="134" t="str">
        <f t="shared" si="15"/>
        <v>Limited</v>
      </c>
      <c r="AC1006" s="134" t="str">
        <f>IF(OR(San[[#This Row],[Access_SL1]]="No data",San[[#This Row],[Use_SL1]]="No data",San[[#This Row],[Reliability_SL1]]="No data",San[[#This Row],[EnvPro_SL1]]="No data"),"Incomplete", "Complete")</f>
        <v>Incomplete</v>
      </c>
      <c r="AD1006" s="176" t="s">
        <v>1601</v>
      </c>
      <c r="AE1006" s="176" t="s">
        <v>1601</v>
      </c>
      <c r="AF1006" s="136" t="s">
        <v>1601</v>
      </c>
      <c r="AG1006" s="136">
        <v>84.630625530710432</v>
      </c>
      <c r="AH1006" s="136" t="s">
        <v>1601</v>
      </c>
      <c r="AW1006" s="1">
        <f>IFERROR(VLOOKUP(San[[#This Row],[Access_SL1]],$AS$5:$AT$8,2,FALSE),"Error")</f>
        <v>1</v>
      </c>
      <c r="AX1006" s="1">
        <f>IFERROR(VLOOKUP(San[[#This Row],[Use_SL1]],$AS$5:$AT$8,2,FALSE),"Error")</f>
        <v>3</v>
      </c>
      <c r="AY1006" s="1" t="str">
        <f>IFERROR(VLOOKUP(San[[#This Row],[Use_SL2]],$AS$5:$AT$8,2,FALSE),"Error")</f>
        <v>Error</v>
      </c>
      <c r="AZ1006" s="1" t="str">
        <f>IFERROR(VLOOKUP(San[[#This Row],[Reliability_SL1]],$AS$5:$AT$8,2,FALSE),"Error")</f>
        <v>Error</v>
      </c>
      <c r="BA1006" s="1">
        <f>IFERROR(VLOOKUP(San[[#This Row],[EnvPro_SL1]],$AS$5:$AT$8,2,FALSE),"Error")</f>
        <v>2</v>
      </c>
    </row>
    <row r="1007" spans="2:53">
      <c r="B1007" s="133" t="s">
        <v>1317</v>
      </c>
      <c r="C1007" s="171" t="s">
        <v>1649</v>
      </c>
      <c r="D1007" s="171" t="s">
        <v>1609</v>
      </c>
      <c r="E1007" s="171" t="s">
        <v>1275</v>
      </c>
      <c r="F1007" s="172" t="s">
        <v>1614</v>
      </c>
      <c r="G1007" s="173" t="s">
        <v>2036</v>
      </c>
      <c r="H1007" s="50" t="s">
        <v>1786</v>
      </c>
      <c r="I1007" s="50" t="s">
        <v>18</v>
      </c>
      <c r="J1007" s="133" t="s">
        <v>1773</v>
      </c>
      <c r="K1007" s="50" t="s">
        <v>1754</v>
      </c>
      <c r="L1007" s="50" t="s">
        <v>1753</v>
      </c>
      <c r="M1007" s="133" t="s">
        <v>1754</v>
      </c>
      <c r="N1007" s="133" t="s">
        <v>1601</v>
      </c>
      <c r="O1007" s="133" t="s">
        <v>1601</v>
      </c>
      <c r="P1007" s="133" t="s">
        <v>1601</v>
      </c>
      <c r="Q1007" s="133" t="s">
        <v>1755</v>
      </c>
      <c r="R1007" s="142" t="s">
        <v>1601</v>
      </c>
      <c r="S1007" s="174" t="s">
        <v>1601</v>
      </c>
      <c r="T1007" s="175" t="s">
        <v>1601</v>
      </c>
      <c r="U1007" s="133" t="s">
        <v>1756</v>
      </c>
      <c r="V1007" s="133" t="s">
        <v>1754</v>
      </c>
      <c r="W1007" s="133" t="str">
        <f>IF([Access_Indicator2]="Yes","No service",IF([Access_Indicator3]="Available", "Improved",IF([Access_Indicator4]="No", "Limited",IF(AND([Access_Indicator4]="yes", [Access_Indicator5]&lt;=[Access_Indicator6]),"Basic","Limited"))))</f>
        <v>Limited</v>
      </c>
      <c r="X1007" s="133" t="str">
        <f>IF([Use_Indicator1]="", "Fill in data", IF([Use_Indicator1]="All", "Improved", IF([Use_Indicator1]="Some", "Basic", IF([Use_Indicator1]="No use", "No Service"))))</f>
        <v>Improved</v>
      </c>
      <c r="Y1007" s="134" t="s">
        <v>1601</v>
      </c>
      <c r="Z1007" s="134" t="str">
        <f>IF(S1007="No data", "No Data", IF([Reliability_Indicator2]="Yes","No Service", IF(S1007="Routine", "Improved", IF(S1007="Unreliable", "Basic", IF(S1007="No O&amp;M", "No service")))))</f>
        <v>No Data</v>
      </c>
      <c r="AA1007" s="133" t="str">
        <f>IF([EnvPro_Indicator1]="", "Fill in data", IF([EnvPro_Indicator1]="Significant pollution", "No service", IF(AND([EnvPro_Indicator1]="Not polluting groundwater &amp; not untreated in river", [EnvPro_Indicator2]="No"),"Basic", IF([EnvPro_Indicator2]="Yes", "Improved"))))</f>
        <v>Basic</v>
      </c>
      <c r="AB1007" s="134" t="str">
        <f t="shared" si="15"/>
        <v>Limited</v>
      </c>
      <c r="AC1007" s="134" t="str">
        <f>IF(OR(San[[#This Row],[Access_SL1]]="No data",San[[#This Row],[Use_SL1]]="No data",San[[#This Row],[Reliability_SL1]]="No data",San[[#This Row],[EnvPro_SL1]]="No data"),"Incomplete", "Complete")</f>
        <v>Incomplete</v>
      </c>
      <c r="AD1007" s="176" t="s">
        <v>1601</v>
      </c>
      <c r="AE1007" s="176" t="s">
        <v>1601</v>
      </c>
      <c r="AF1007" s="136" t="s">
        <v>1601</v>
      </c>
      <c r="AG1007" s="136">
        <v>44.155108972544575</v>
      </c>
      <c r="AH1007" s="136" t="s">
        <v>1601</v>
      </c>
      <c r="AW1007" s="1">
        <f>IFERROR(VLOOKUP(San[[#This Row],[Access_SL1]],$AS$5:$AT$8,2,FALSE),"Error")</f>
        <v>1</v>
      </c>
      <c r="AX1007" s="1">
        <f>IFERROR(VLOOKUP(San[[#This Row],[Use_SL1]],$AS$5:$AT$8,2,FALSE),"Error")</f>
        <v>3</v>
      </c>
      <c r="AY1007" s="1" t="str">
        <f>IFERROR(VLOOKUP(San[[#This Row],[Use_SL2]],$AS$5:$AT$8,2,FALSE),"Error")</f>
        <v>Error</v>
      </c>
      <c r="AZ1007" s="1" t="str">
        <f>IFERROR(VLOOKUP(San[[#This Row],[Reliability_SL1]],$AS$5:$AT$8,2,FALSE),"Error")</f>
        <v>Error</v>
      </c>
      <c r="BA1007" s="1">
        <f>IFERROR(VLOOKUP(San[[#This Row],[EnvPro_SL1]],$AS$5:$AT$8,2,FALSE),"Error")</f>
        <v>2</v>
      </c>
    </row>
    <row r="1008" spans="2:53">
      <c r="B1008" s="133" t="s">
        <v>1318</v>
      </c>
      <c r="C1008" s="171" t="s">
        <v>1649</v>
      </c>
      <c r="D1008" s="171" t="s">
        <v>1609</v>
      </c>
      <c r="E1008" s="171" t="s">
        <v>1275</v>
      </c>
      <c r="F1008" s="172" t="s">
        <v>1614</v>
      </c>
      <c r="G1008" s="173" t="s">
        <v>2050</v>
      </c>
      <c r="H1008" s="50" t="s">
        <v>1786</v>
      </c>
      <c r="I1008" s="50" t="s">
        <v>18</v>
      </c>
      <c r="J1008" s="133" t="s">
        <v>1751</v>
      </c>
      <c r="K1008" s="50" t="s">
        <v>1752</v>
      </c>
      <c r="L1008" s="50" t="s">
        <v>1753</v>
      </c>
      <c r="M1008" s="133" t="s">
        <v>1754</v>
      </c>
      <c r="N1008" s="133" t="s">
        <v>1601</v>
      </c>
      <c r="O1008" s="133" t="s">
        <v>1601</v>
      </c>
      <c r="P1008" s="133" t="s">
        <v>1601</v>
      </c>
      <c r="Q1008" s="133" t="s">
        <v>1755</v>
      </c>
      <c r="R1008" s="142" t="s">
        <v>1601</v>
      </c>
      <c r="S1008" s="174" t="s">
        <v>1601</v>
      </c>
      <c r="T1008" s="175" t="s">
        <v>1601</v>
      </c>
      <c r="U1008" s="133" t="s">
        <v>1756</v>
      </c>
      <c r="V1008" s="133" t="s">
        <v>1754</v>
      </c>
      <c r="W1008" s="133" t="str">
        <f>IF([Access_Indicator2]="Yes","No service",IF([Access_Indicator3]="Available", "Improved",IF([Access_Indicator4]="No", "Limited",IF(AND([Access_Indicator4]="yes", [Access_Indicator5]&lt;=[Access_Indicator6]),"Basic","Limited"))))</f>
        <v>No service</v>
      </c>
      <c r="X1008" s="133" t="str">
        <f>IF([Use_Indicator1]="", "Fill in data", IF([Use_Indicator1]="All", "Improved", IF([Use_Indicator1]="Some", "Basic", IF([Use_Indicator1]="No use", "No Service"))))</f>
        <v>Improved</v>
      </c>
      <c r="Y1008" s="134" t="s">
        <v>1601</v>
      </c>
      <c r="Z1008" s="134" t="str">
        <f>IF(S1008="No data", "No Data", IF([Reliability_Indicator2]="Yes","No Service", IF(S1008="Routine", "Improved", IF(S1008="Unreliable", "Basic", IF(S1008="No O&amp;M", "No service")))))</f>
        <v>No Data</v>
      </c>
      <c r="AA1008" s="133" t="str">
        <f>IF([EnvPro_Indicator1]="", "Fill in data", IF([EnvPro_Indicator1]="Significant pollution", "No service", IF(AND([EnvPro_Indicator1]="Not polluting groundwater &amp; not untreated in river", [EnvPro_Indicator2]="No"),"Basic", IF([EnvPro_Indicator2]="Yes", "Improved"))))</f>
        <v>Basic</v>
      </c>
      <c r="AB1008" s="134" t="str">
        <f t="shared" si="15"/>
        <v>No Service</v>
      </c>
      <c r="AC1008" s="134" t="str">
        <f>IF(OR(San[[#This Row],[Access_SL1]]="No data",San[[#This Row],[Use_SL1]]="No data",San[[#This Row],[Reliability_SL1]]="No data",San[[#This Row],[EnvPro_SL1]]="No data"),"Incomplete", "Complete")</f>
        <v>Incomplete</v>
      </c>
      <c r="AD1008" s="176" t="s">
        <v>1601</v>
      </c>
      <c r="AE1008" s="176" t="s">
        <v>1601</v>
      </c>
      <c r="AF1008" s="136" t="s">
        <v>1601</v>
      </c>
      <c r="AG1008" s="136">
        <v>36.795924143787147</v>
      </c>
      <c r="AH1008" s="136" t="s">
        <v>1601</v>
      </c>
      <c r="AW1008" s="1">
        <f>IFERROR(VLOOKUP(San[[#This Row],[Access_SL1]],$AS$5:$AT$8,2,FALSE),"Error")</f>
        <v>0</v>
      </c>
      <c r="AX1008" s="1">
        <f>IFERROR(VLOOKUP(San[[#This Row],[Use_SL1]],$AS$5:$AT$8,2,FALSE),"Error")</f>
        <v>3</v>
      </c>
      <c r="AY1008" s="1" t="str">
        <f>IFERROR(VLOOKUP(San[[#This Row],[Use_SL2]],$AS$5:$AT$8,2,FALSE),"Error")</f>
        <v>Error</v>
      </c>
      <c r="AZ1008" s="1" t="str">
        <f>IFERROR(VLOOKUP(San[[#This Row],[Reliability_SL1]],$AS$5:$AT$8,2,FALSE),"Error")</f>
        <v>Error</v>
      </c>
      <c r="BA1008" s="1">
        <f>IFERROR(VLOOKUP(San[[#This Row],[EnvPro_SL1]],$AS$5:$AT$8,2,FALSE),"Error")</f>
        <v>2</v>
      </c>
    </row>
    <row r="1009" spans="2:53">
      <c r="B1009" s="133" t="s">
        <v>1287</v>
      </c>
      <c r="C1009" s="171" t="s">
        <v>1649</v>
      </c>
      <c r="D1009" s="171" t="s">
        <v>1609</v>
      </c>
      <c r="E1009" s="171" t="s">
        <v>1275</v>
      </c>
      <c r="F1009" s="172" t="s">
        <v>1614</v>
      </c>
      <c r="G1009" s="173" t="s">
        <v>1946</v>
      </c>
      <c r="H1009" s="50" t="s">
        <v>1786</v>
      </c>
      <c r="I1009" s="50" t="s">
        <v>18</v>
      </c>
      <c r="J1009" s="133" t="s">
        <v>1773</v>
      </c>
      <c r="K1009" s="50" t="s">
        <v>1754</v>
      </c>
      <c r="L1009" s="50" t="s">
        <v>1753</v>
      </c>
      <c r="M1009" s="133" t="s">
        <v>1754</v>
      </c>
      <c r="N1009" s="133" t="s">
        <v>1601</v>
      </c>
      <c r="O1009" s="133" t="s">
        <v>1601</v>
      </c>
      <c r="P1009" s="133" t="s">
        <v>1601</v>
      </c>
      <c r="Q1009" s="133" t="s">
        <v>1755</v>
      </c>
      <c r="R1009" s="142" t="s">
        <v>1601</v>
      </c>
      <c r="S1009" s="174" t="s">
        <v>1601</v>
      </c>
      <c r="T1009" s="175" t="s">
        <v>1601</v>
      </c>
      <c r="U1009" s="133" t="s">
        <v>1756</v>
      </c>
      <c r="V1009" s="133" t="s">
        <v>1754</v>
      </c>
      <c r="W1009" s="133" t="str">
        <f>IF([Access_Indicator2]="Yes","No service",IF([Access_Indicator3]="Available", "Improved",IF([Access_Indicator4]="No", "Limited",IF(AND([Access_Indicator4]="yes", [Access_Indicator5]&lt;=[Access_Indicator6]),"Basic","Limited"))))</f>
        <v>Limited</v>
      </c>
      <c r="X1009" s="133" t="str">
        <f>IF([Use_Indicator1]="", "Fill in data", IF([Use_Indicator1]="All", "Improved", IF([Use_Indicator1]="Some", "Basic", IF([Use_Indicator1]="No use", "No Service"))))</f>
        <v>Improved</v>
      </c>
      <c r="Y1009" s="134" t="s">
        <v>1601</v>
      </c>
      <c r="Z1009" s="134" t="str">
        <f>IF(S1009="No data", "No Data", IF([Reliability_Indicator2]="Yes","No Service", IF(S1009="Routine", "Improved", IF(S1009="Unreliable", "Basic", IF(S1009="No O&amp;M", "No service")))))</f>
        <v>No Data</v>
      </c>
      <c r="AA1009" s="133" t="str">
        <f>IF([EnvPro_Indicator1]="", "Fill in data", IF([EnvPro_Indicator1]="Significant pollution", "No service", IF(AND([EnvPro_Indicator1]="Not polluting groundwater &amp; not untreated in river", [EnvPro_Indicator2]="No"),"Basic", IF([EnvPro_Indicator2]="Yes", "Improved"))))</f>
        <v>Basic</v>
      </c>
      <c r="AB1009" s="134" t="str">
        <f t="shared" si="15"/>
        <v>Limited</v>
      </c>
      <c r="AC1009" s="134" t="str">
        <f>IF(OR(San[[#This Row],[Access_SL1]]="No data",San[[#This Row],[Use_SL1]]="No data",San[[#This Row],[Reliability_SL1]]="No data",San[[#This Row],[EnvPro_SL1]]="No data"),"Incomplete", "Complete")</f>
        <v>Incomplete</v>
      </c>
      <c r="AD1009" s="176" t="s">
        <v>1601</v>
      </c>
      <c r="AE1009" s="176" t="s">
        <v>1601</v>
      </c>
      <c r="AF1009" s="136" t="s">
        <v>1601</v>
      </c>
      <c r="AG1009" s="136">
        <v>111.61430323615434</v>
      </c>
      <c r="AH1009" s="136" t="s">
        <v>1601</v>
      </c>
      <c r="AW1009" s="1">
        <f>IFERROR(VLOOKUP(San[[#This Row],[Access_SL1]],$AS$5:$AT$8,2,FALSE),"Error")</f>
        <v>1</v>
      </c>
      <c r="AX1009" s="1">
        <f>IFERROR(VLOOKUP(San[[#This Row],[Use_SL1]],$AS$5:$AT$8,2,FALSE),"Error")</f>
        <v>3</v>
      </c>
      <c r="AY1009" s="1" t="str">
        <f>IFERROR(VLOOKUP(San[[#This Row],[Use_SL2]],$AS$5:$AT$8,2,FALSE),"Error")</f>
        <v>Error</v>
      </c>
      <c r="AZ1009" s="1" t="str">
        <f>IFERROR(VLOOKUP(San[[#This Row],[Reliability_SL1]],$AS$5:$AT$8,2,FALSE),"Error")</f>
        <v>Error</v>
      </c>
      <c r="BA1009" s="1">
        <f>IFERROR(VLOOKUP(San[[#This Row],[EnvPro_SL1]],$AS$5:$AT$8,2,FALSE),"Error")</f>
        <v>2</v>
      </c>
    </row>
    <row r="1010" spans="2:53">
      <c r="B1010" s="133" t="s">
        <v>1319</v>
      </c>
      <c r="C1010" s="171" t="s">
        <v>1649</v>
      </c>
      <c r="D1010" s="171" t="s">
        <v>1609</v>
      </c>
      <c r="E1010" s="171" t="s">
        <v>1275</v>
      </c>
      <c r="F1010" s="172" t="s">
        <v>1614</v>
      </c>
      <c r="G1010" s="173" t="s">
        <v>2081</v>
      </c>
      <c r="H1010" s="50" t="s">
        <v>1786</v>
      </c>
      <c r="I1010" s="50" t="s">
        <v>18</v>
      </c>
      <c r="J1010" s="133" t="s">
        <v>1773</v>
      </c>
      <c r="K1010" s="50" t="s">
        <v>1754</v>
      </c>
      <c r="L1010" s="50" t="s">
        <v>1753</v>
      </c>
      <c r="M1010" s="133" t="s">
        <v>1754</v>
      </c>
      <c r="N1010" s="133" t="s">
        <v>1601</v>
      </c>
      <c r="O1010" s="133" t="s">
        <v>1601</v>
      </c>
      <c r="P1010" s="133" t="s">
        <v>1601</v>
      </c>
      <c r="Q1010" s="133" t="s">
        <v>1755</v>
      </c>
      <c r="R1010" s="142" t="s">
        <v>1601</v>
      </c>
      <c r="S1010" s="174" t="s">
        <v>1601</v>
      </c>
      <c r="T1010" s="175" t="s">
        <v>1601</v>
      </c>
      <c r="U1010" s="133" t="s">
        <v>1756</v>
      </c>
      <c r="V1010" s="133" t="s">
        <v>1754</v>
      </c>
      <c r="W1010" s="133" t="str">
        <f>IF([Access_Indicator2]="Yes","No service",IF([Access_Indicator3]="Available", "Improved",IF([Access_Indicator4]="No", "Limited",IF(AND([Access_Indicator4]="yes", [Access_Indicator5]&lt;=[Access_Indicator6]),"Basic","Limited"))))</f>
        <v>Limited</v>
      </c>
      <c r="X1010" s="133" t="str">
        <f>IF([Use_Indicator1]="", "Fill in data", IF([Use_Indicator1]="All", "Improved", IF([Use_Indicator1]="Some", "Basic", IF([Use_Indicator1]="No use", "No Service"))))</f>
        <v>Improved</v>
      </c>
      <c r="Y1010" s="134" t="s">
        <v>1601</v>
      </c>
      <c r="Z1010" s="134" t="str">
        <f>IF(S1010="No data", "No Data", IF([Reliability_Indicator2]="Yes","No Service", IF(S1010="Routine", "Improved", IF(S1010="Unreliable", "Basic", IF(S1010="No O&amp;M", "No service")))))</f>
        <v>No Data</v>
      </c>
      <c r="AA1010" s="133" t="str">
        <f>IF([EnvPro_Indicator1]="", "Fill in data", IF([EnvPro_Indicator1]="Significant pollution", "No service", IF(AND([EnvPro_Indicator1]="Not polluting groundwater &amp; not untreated in river", [EnvPro_Indicator2]="No"),"Basic", IF([EnvPro_Indicator2]="Yes", "Improved"))))</f>
        <v>Basic</v>
      </c>
      <c r="AB1010" s="134" t="str">
        <f t="shared" si="15"/>
        <v>Limited</v>
      </c>
      <c r="AC1010" s="134" t="str">
        <f>IF(OR(San[[#This Row],[Access_SL1]]="No data",San[[#This Row],[Use_SL1]]="No data",San[[#This Row],[Reliability_SL1]]="No data",San[[#This Row],[EnvPro_SL1]]="No data"),"Incomplete", "Complete")</f>
        <v>Incomplete</v>
      </c>
      <c r="AD1010" s="176" t="s">
        <v>1601</v>
      </c>
      <c r="AE1010" s="176" t="s">
        <v>1601</v>
      </c>
      <c r="AF1010" s="136" t="s">
        <v>1601</v>
      </c>
      <c r="AG1010" s="136">
        <v>171.7143126710067</v>
      </c>
      <c r="AH1010" s="136" t="s">
        <v>1601</v>
      </c>
      <c r="AW1010" s="1">
        <f>IFERROR(VLOOKUP(San[[#This Row],[Access_SL1]],$AS$5:$AT$8,2,FALSE),"Error")</f>
        <v>1</v>
      </c>
      <c r="AX1010" s="1">
        <f>IFERROR(VLOOKUP(San[[#This Row],[Use_SL1]],$AS$5:$AT$8,2,FALSE),"Error")</f>
        <v>3</v>
      </c>
      <c r="AY1010" s="1" t="str">
        <f>IFERROR(VLOOKUP(San[[#This Row],[Use_SL2]],$AS$5:$AT$8,2,FALSE),"Error")</f>
        <v>Error</v>
      </c>
      <c r="AZ1010" s="1" t="str">
        <f>IFERROR(VLOOKUP(San[[#This Row],[Reliability_SL1]],$AS$5:$AT$8,2,FALSE),"Error")</f>
        <v>Error</v>
      </c>
      <c r="BA1010" s="1">
        <f>IFERROR(VLOOKUP(San[[#This Row],[EnvPro_SL1]],$AS$5:$AT$8,2,FALSE),"Error")</f>
        <v>2</v>
      </c>
    </row>
    <row r="1011" spans="2:53">
      <c r="B1011" s="133" t="s">
        <v>1320</v>
      </c>
      <c r="C1011" s="171" t="s">
        <v>1649</v>
      </c>
      <c r="D1011" s="171" t="s">
        <v>1609</v>
      </c>
      <c r="E1011" s="171" t="s">
        <v>1275</v>
      </c>
      <c r="F1011" s="172" t="s">
        <v>1614</v>
      </c>
      <c r="G1011" s="173" t="s">
        <v>2030</v>
      </c>
      <c r="H1011" s="50" t="s">
        <v>1786</v>
      </c>
      <c r="I1011" s="50" t="s">
        <v>18</v>
      </c>
      <c r="J1011" s="133" t="s">
        <v>1818</v>
      </c>
      <c r="K1011" s="50" t="s">
        <v>1754</v>
      </c>
      <c r="L1011" s="50" t="s">
        <v>1753</v>
      </c>
      <c r="M1011" s="133" t="s">
        <v>1754</v>
      </c>
      <c r="N1011" s="133" t="s">
        <v>1601</v>
      </c>
      <c r="O1011" s="133" t="s">
        <v>1601</v>
      </c>
      <c r="P1011" s="133" t="s">
        <v>1601</v>
      </c>
      <c r="Q1011" s="133" t="s">
        <v>1755</v>
      </c>
      <c r="R1011" s="142" t="s">
        <v>1601</v>
      </c>
      <c r="S1011" s="174" t="s">
        <v>1601</v>
      </c>
      <c r="T1011" s="175" t="s">
        <v>1754</v>
      </c>
      <c r="U1011" s="133" t="s">
        <v>1756</v>
      </c>
      <c r="V1011" s="133" t="s">
        <v>1754</v>
      </c>
      <c r="W1011" s="133" t="str">
        <f>IF([Access_Indicator2]="Yes","No service",IF([Access_Indicator3]="Available", "Improved",IF([Access_Indicator4]="No", "Limited",IF(AND([Access_Indicator4]="yes", [Access_Indicator5]&lt;=[Access_Indicator6]),"Basic","Limited"))))</f>
        <v>Limited</v>
      </c>
      <c r="X1011" s="133" t="str">
        <f>IF([Use_Indicator1]="", "Fill in data", IF([Use_Indicator1]="All", "Improved", IF([Use_Indicator1]="Some", "Basic", IF([Use_Indicator1]="No use", "No Service"))))</f>
        <v>Improved</v>
      </c>
      <c r="Y1011" s="134" t="s">
        <v>1601</v>
      </c>
      <c r="Z1011" s="134" t="str">
        <f>IF(S1011="No data", "No Data", IF([Reliability_Indicator2]="Yes","No Service", IF(S1011="Routine", "Improved", IF(S1011="Unreliable", "Basic", IF(S1011="No O&amp;M", "No service")))))</f>
        <v>No Data</v>
      </c>
      <c r="AA1011" s="133" t="str">
        <f>IF([EnvPro_Indicator1]="", "Fill in data", IF([EnvPro_Indicator1]="Significant pollution", "No service", IF(AND([EnvPro_Indicator1]="Not polluting groundwater &amp; not untreated in river", [EnvPro_Indicator2]="No"),"Basic", IF([EnvPro_Indicator2]="Yes", "Improved"))))</f>
        <v>Basic</v>
      </c>
      <c r="AB1011" s="134" t="str">
        <f t="shared" si="15"/>
        <v>Limited</v>
      </c>
      <c r="AC1011" s="134" t="str">
        <f>IF(OR(San[[#This Row],[Access_SL1]]="No data",San[[#This Row],[Use_SL1]]="No data",San[[#This Row],[Reliability_SL1]]="No data",San[[#This Row],[EnvPro_SL1]]="No data"),"Incomplete", "Complete")</f>
        <v>Incomplete</v>
      </c>
      <c r="AD1011" s="176" t="s">
        <v>1601</v>
      </c>
      <c r="AE1011" s="176" t="s">
        <v>1601</v>
      </c>
      <c r="AF1011" s="136" t="s">
        <v>1601</v>
      </c>
      <c r="AG1011" s="136">
        <v>36.795924143787147</v>
      </c>
      <c r="AH1011" s="136" t="s">
        <v>1601</v>
      </c>
      <c r="AW1011" s="1">
        <f>IFERROR(VLOOKUP(San[[#This Row],[Access_SL1]],$AS$5:$AT$8,2,FALSE),"Error")</f>
        <v>1</v>
      </c>
      <c r="AX1011" s="1">
        <f>IFERROR(VLOOKUP(San[[#This Row],[Use_SL1]],$AS$5:$AT$8,2,FALSE),"Error")</f>
        <v>3</v>
      </c>
      <c r="AY1011" s="1" t="str">
        <f>IFERROR(VLOOKUP(San[[#This Row],[Use_SL2]],$AS$5:$AT$8,2,FALSE),"Error")</f>
        <v>Error</v>
      </c>
      <c r="AZ1011" s="1" t="str">
        <f>IFERROR(VLOOKUP(San[[#This Row],[Reliability_SL1]],$AS$5:$AT$8,2,FALSE),"Error")</f>
        <v>Error</v>
      </c>
      <c r="BA1011" s="1">
        <f>IFERROR(VLOOKUP(San[[#This Row],[EnvPro_SL1]],$AS$5:$AT$8,2,FALSE),"Error")</f>
        <v>2</v>
      </c>
    </row>
    <row r="1012" spans="2:53">
      <c r="B1012" s="133" t="s">
        <v>1321</v>
      </c>
      <c r="C1012" s="171" t="s">
        <v>1649</v>
      </c>
      <c r="D1012" s="171" t="s">
        <v>1609</v>
      </c>
      <c r="E1012" s="171" t="s">
        <v>1275</v>
      </c>
      <c r="F1012" s="172" t="s">
        <v>1614</v>
      </c>
      <c r="G1012" s="173" t="s">
        <v>2007</v>
      </c>
      <c r="H1012" s="50" t="s">
        <v>1786</v>
      </c>
      <c r="I1012" s="50" t="s">
        <v>18</v>
      </c>
      <c r="J1012" s="133" t="s">
        <v>1773</v>
      </c>
      <c r="K1012" s="50" t="s">
        <v>1754</v>
      </c>
      <c r="L1012" s="50" t="s">
        <v>1753</v>
      </c>
      <c r="M1012" s="133" t="s">
        <v>1754</v>
      </c>
      <c r="N1012" s="133" t="s">
        <v>1601</v>
      </c>
      <c r="O1012" s="133" t="s">
        <v>1601</v>
      </c>
      <c r="P1012" s="133" t="s">
        <v>1601</v>
      </c>
      <c r="Q1012" s="133" t="s">
        <v>1755</v>
      </c>
      <c r="R1012" s="142" t="s">
        <v>1601</v>
      </c>
      <c r="S1012" s="174" t="s">
        <v>1601</v>
      </c>
      <c r="T1012" s="175" t="s">
        <v>1601</v>
      </c>
      <c r="U1012" s="133" t="s">
        <v>1756</v>
      </c>
      <c r="V1012" s="133" t="s">
        <v>1754</v>
      </c>
      <c r="W1012" s="133" t="str">
        <f>IF([Access_Indicator2]="Yes","No service",IF([Access_Indicator3]="Available", "Improved",IF([Access_Indicator4]="No", "Limited",IF(AND([Access_Indicator4]="yes", [Access_Indicator5]&lt;=[Access_Indicator6]),"Basic","Limited"))))</f>
        <v>Limited</v>
      </c>
      <c r="X1012" s="133" t="str">
        <f>IF([Use_Indicator1]="", "Fill in data", IF([Use_Indicator1]="All", "Improved", IF([Use_Indicator1]="Some", "Basic", IF([Use_Indicator1]="No use", "No Service"))))</f>
        <v>Improved</v>
      </c>
      <c r="Y1012" s="134" t="s">
        <v>1601</v>
      </c>
      <c r="Z1012" s="134" t="str">
        <f>IF(S1012="No data", "No Data", IF([Reliability_Indicator2]="Yes","No Service", IF(S1012="Routine", "Improved", IF(S1012="Unreliable", "Basic", IF(S1012="No O&amp;M", "No service")))))</f>
        <v>No Data</v>
      </c>
      <c r="AA1012" s="133" t="str">
        <f>IF([EnvPro_Indicator1]="", "Fill in data", IF([EnvPro_Indicator1]="Significant pollution", "No service", IF(AND([EnvPro_Indicator1]="Not polluting groundwater &amp; not untreated in river", [EnvPro_Indicator2]="No"),"Basic", IF([EnvPro_Indicator2]="Yes", "Improved"))))</f>
        <v>Basic</v>
      </c>
      <c r="AB1012" s="134" t="str">
        <f t="shared" si="15"/>
        <v>Limited</v>
      </c>
      <c r="AC1012" s="134" t="str">
        <f>IF(OR(San[[#This Row],[Access_SL1]]="No data",San[[#This Row],[Use_SL1]]="No data",San[[#This Row],[Reliability_SL1]]="No data",San[[#This Row],[EnvPro_SL1]]="No data"),"Incomplete", "Complete")</f>
        <v>Incomplete</v>
      </c>
      <c r="AD1012" s="176" t="s">
        <v>1601</v>
      </c>
      <c r="AE1012" s="176" t="s">
        <v>1601</v>
      </c>
      <c r="AF1012" s="136" t="s">
        <v>1601</v>
      </c>
      <c r="AG1012" s="136">
        <v>58.873478630059438</v>
      </c>
      <c r="AH1012" s="136" t="s">
        <v>1601</v>
      </c>
      <c r="AW1012" s="1">
        <f>IFERROR(VLOOKUP(San[[#This Row],[Access_SL1]],$AS$5:$AT$8,2,FALSE),"Error")</f>
        <v>1</v>
      </c>
      <c r="AX1012" s="1">
        <f>IFERROR(VLOOKUP(San[[#This Row],[Use_SL1]],$AS$5:$AT$8,2,FALSE),"Error")</f>
        <v>3</v>
      </c>
      <c r="AY1012" s="1" t="str">
        <f>IFERROR(VLOOKUP(San[[#This Row],[Use_SL2]],$AS$5:$AT$8,2,FALSE),"Error")</f>
        <v>Error</v>
      </c>
      <c r="AZ1012" s="1" t="str">
        <f>IFERROR(VLOOKUP(San[[#This Row],[Reliability_SL1]],$AS$5:$AT$8,2,FALSE),"Error")</f>
        <v>Error</v>
      </c>
      <c r="BA1012" s="1">
        <f>IFERROR(VLOOKUP(San[[#This Row],[EnvPro_SL1]],$AS$5:$AT$8,2,FALSE),"Error")</f>
        <v>2</v>
      </c>
    </row>
    <row r="1013" spans="2:53">
      <c r="B1013" s="133" t="s">
        <v>1322</v>
      </c>
      <c r="C1013" s="171" t="s">
        <v>1649</v>
      </c>
      <c r="D1013" s="171" t="s">
        <v>1609</v>
      </c>
      <c r="E1013" s="171" t="s">
        <v>1275</v>
      </c>
      <c r="F1013" s="172" t="s">
        <v>1614</v>
      </c>
      <c r="G1013" s="173" t="s">
        <v>1992</v>
      </c>
      <c r="H1013" s="50" t="s">
        <v>1786</v>
      </c>
      <c r="I1013" s="50" t="s">
        <v>18</v>
      </c>
      <c r="J1013" s="133" t="s">
        <v>1773</v>
      </c>
      <c r="K1013" s="50" t="s">
        <v>1754</v>
      </c>
      <c r="L1013" s="50" t="s">
        <v>1753</v>
      </c>
      <c r="M1013" s="133" t="s">
        <v>1754</v>
      </c>
      <c r="N1013" s="133" t="s">
        <v>1601</v>
      </c>
      <c r="O1013" s="133" t="s">
        <v>1601</v>
      </c>
      <c r="P1013" s="133" t="s">
        <v>1601</v>
      </c>
      <c r="Q1013" s="133" t="s">
        <v>1755</v>
      </c>
      <c r="R1013" s="142" t="s">
        <v>1601</v>
      </c>
      <c r="S1013" s="174" t="s">
        <v>1601</v>
      </c>
      <c r="T1013" s="175" t="s">
        <v>1601</v>
      </c>
      <c r="U1013" s="133" t="s">
        <v>1756</v>
      </c>
      <c r="V1013" s="133" t="s">
        <v>1754</v>
      </c>
      <c r="W1013" s="133" t="str">
        <f>IF([Access_Indicator2]="Yes","No service",IF([Access_Indicator3]="Available", "Improved",IF([Access_Indicator4]="No", "Limited",IF(AND([Access_Indicator4]="yes", [Access_Indicator5]&lt;=[Access_Indicator6]),"Basic","Limited"))))</f>
        <v>Limited</v>
      </c>
      <c r="X1013" s="133" t="str">
        <f>IF([Use_Indicator1]="", "Fill in data", IF([Use_Indicator1]="All", "Improved", IF([Use_Indicator1]="Some", "Basic", IF([Use_Indicator1]="No use", "No Service"))))</f>
        <v>Improved</v>
      </c>
      <c r="Y1013" s="134" t="s">
        <v>1601</v>
      </c>
      <c r="Z1013" s="134" t="str">
        <f>IF(S1013="No data", "No Data", IF([Reliability_Indicator2]="Yes","No Service", IF(S1013="Routine", "Improved", IF(S1013="Unreliable", "Basic", IF(S1013="No O&amp;M", "No service")))))</f>
        <v>No Data</v>
      </c>
      <c r="AA1013" s="133" t="str">
        <f>IF([EnvPro_Indicator1]="", "Fill in data", IF([EnvPro_Indicator1]="Significant pollution", "No service", IF(AND([EnvPro_Indicator1]="Not polluting groundwater &amp; not untreated in river", [EnvPro_Indicator2]="No"),"Basic", IF([EnvPro_Indicator2]="Yes", "Improved"))))</f>
        <v>Basic</v>
      </c>
      <c r="AB1013" s="134" t="str">
        <f t="shared" si="15"/>
        <v>Limited</v>
      </c>
      <c r="AC1013" s="134" t="str">
        <f>IF(OR(San[[#This Row],[Access_SL1]]="No data",San[[#This Row],[Use_SL1]]="No data",San[[#This Row],[Reliability_SL1]]="No data",San[[#This Row],[EnvPro_SL1]]="No data"),"Incomplete", "Complete")</f>
        <v>Incomplete</v>
      </c>
      <c r="AD1013" s="176" t="s">
        <v>1601</v>
      </c>
      <c r="AE1013" s="176" t="s">
        <v>1601</v>
      </c>
      <c r="AF1013" s="136" t="s">
        <v>1601</v>
      </c>
      <c r="AG1013" s="136">
        <v>40.475516558165864</v>
      </c>
      <c r="AH1013" s="136" t="s">
        <v>1601</v>
      </c>
      <c r="AW1013" s="1">
        <f>IFERROR(VLOOKUP(San[[#This Row],[Access_SL1]],$AS$5:$AT$8,2,FALSE),"Error")</f>
        <v>1</v>
      </c>
      <c r="AX1013" s="1">
        <f>IFERROR(VLOOKUP(San[[#This Row],[Use_SL1]],$AS$5:$AT$8,2,FALSE),"Error")</f>
        <v>3</v>
      </c>
      <c r="AY1013" s="1" t="str">
        <f>IFERROR(VLOOKUP(San[[#This Row],[Use_SL2]],$AS$5:$AT$8,2,FALSE),"Error")</f>
        <v>Error</v>
      </c>
      <c r="AZ1013" s="1" t="str">
        <f>IFERROR(VLOOKUP(San[[#This Row],[Reliability_SL1]],$AS$5:$AT$8,2,FALSE),"Error")</f>
        <v>Error</v>
      </c>
      <c r="BA1013" s="1">
        <f>IFERROR(VLOOKUP(San[[#This Row],[EnvPro_SL1]],$AS$5:$AT$8,2,FALSE),"Error")</f>
        <v>2</v>
      </c>
    </row>
    <row r="1014" spans="2:53">
      <c r="B1014" s="133" t="s">
        <v>1323</v>
      </c>
      <c r="C1014" s="171" t="s">
        <v>1649</v>
      </c>
      <c r="D1014" s="171" t="s">
        <v>1609</v>
      </c>
      <c r="E1014" s="171" t="s">
        <v>1275</v>
      </c>
      <c r="F1014" s="172" t="s">
        <v>1614</v>
      </c>
      <c r="G1014" s="173" t="s">
        <v>1987</v>
      </c>
      <c r="H1014" s="50" t="s">
        <v>1786</v>
      </c>
      <c r="I1014" s="50" t="s">
        <v>18</v>
      </c>
      <c r="J1014" s="133" t="s">
        <v>1751</v>
      </c>
      <c r="K1014" s="50" t="s">
        <v>1752</v>
      </c>
      <c r="L1014" s="50" t="s">
        <v>1753</v>
      </c>
      <c r="M1014" s="133" t="s">
        <v>1754</v>
      </c>
      <c r="N1014" s="133" t="s">
        <v>1601</v>
      </c>
      <c r="O1014" s="133" t="s">
        <v>1601</v>
      </c>
      <c r="P1014" s="133" t="s">
        <v>1601</v>
      </c>
      <c r="Q1014" s="133" t="s">
        <v>1755</v>
      </c>
      <c r="R1014" s="142" t="s">
        <v>1601</v>
      </c>
      <c r="S1014" s="174" t="s">
        <v>1601</v>
      </c>
      <c r="T1014" s="175" t="s">
        <v>1601</v>
      </c>
      <c r="U1014" s="133" t="s">
        <v>1756</v>
      </c>
      <c r="V1014" s="133" t="s">
        <v>1754</v>
      </c>
      <c r="W1014" s="133" t="str">
        <f>IF([Access_Indicator2]="Yes","No service",IF([Access_Indicator3]="Available", "Improved",IF([Access_Indicator4]="No", "Limited",IF(AND([Access_Indicator4]="yes", [Access_Indicator5]&lt;=[Access_Indicator6]),"Basic","Limited"))))</f>
        <v>No service</v>
      </c>
      <c r="X1014" s="133" t="str">
        <f>IF([Use_Indicator1]="", "Fill in data", IF([Use_Indicator1]="All", "Improved", IF([Use_Indicator1]="Some", "Basic", IF([Use_Indicator1]="No use", "No Service"))))</f>
        <v>Improved</v>
      </c>
      <c r="Y1014" s="134" t="s">
        <v>1601</v>
      </c>
      <c r="Z1014" s="134" t="str">
        <f>IF(S1014="No data", "No Data", IF([Reliability_Indicator2]="Yes","No Service", IF(S1014="Routine", "Improved", IF(S1014="Unreliable", "Basic", IF(S1014="No O&amp;M", "No service")))))</f>
        <v>No Data</v>
      </c>
      <c r="AA1014" s="133" t="str">
        <f>IF([EnvPro_Indicator1]="", "Fill in data", IF([EnvPro_Indicator1]="Significant pollution", "No service", IF(AND([EnvPro_Indicator1]="Not polluting groundwater &amp; not untreated in river", [EnvPro_Indicator2]="No"),"Basic", IF([EnvPro_Indicator2]="Yes", "Improved"))))</f>
        <v>Basic</v>
      </c>
      <c r="AB1014" s="134" t="str">
        <f t="shared" si="15"/>
        <v>No Service</v>
      </c>
      <c r="AC1014" s="134" t="str">
        <f>IF(OR(San[[#This Row],[Access_SL1]]="No data",San[[#This Row],[Use_SL1]]="No data",San[[#This Row],[Reliability_SL1]]="No data",San[[#This Row],[EnvPro_SL1]]="No data"),"Incomplete", "Complete")</f>
        <v>Incomplete</v>
      </c>
      <c r="AD1014" s="176" t="s">
        <v>1601</v>
      </c>
      <c r="AE1014" s="176" t="s">
        <v>1601</v>
      </c>
      <c r="AF1014" s="136" t="s">
        <v>1601</v>
      </c>
      <c r="AG1014" s="136">
        <v>29.436739315029719</v>
      </c>
      <c r="AH1014" s="136" t="s">
        <v>1601</v>
      </c>
      <c r="AW1014" s="1">
        <f>IFERROR(VLOOKUP(San[[#This Row],[Access_SL1]],$AS$5:$AT$8,2,FALSE),"Error")</f>
        <v>0</v>
      </c>
      <c r="AX1014" s="1">
        <f>IFERROR(VLOOKUP(San[[#This Row],[Use_SL1]],$AS$5:$AT$8,2,FALSE),"Error")</f>
        <v>3</v>
      </c>
      <c r="AY1014" s="1" t="str">
        <f>IFERROR(VLOOKUP(San[[#This Row],[Use_SL2]],$AS$5:$AT$8,2,FALSE),"Error")</f>
        <v>Error</v>
      </c>
      <c r="AZ1014" s="1" t="str">
        <f>IFERROR(VLOOKUP(San[[#This Row],[Reliability_SL1]],$AS$5:$AT$8,2,FALSE),"Error")</f>
        <v>Error</v>
      </c>
      <c r="BA1014" s="1">
        <f>IFERROR(VLOOKUP(San[[#This Row],[EnvPro_SL1]],$AS$5:$AT$8,2,FALSE),"Error")</f>
        <v>2</v>
      </c>
    </row>
    <row r="1015" spans="2:53">
      <c r="B1015" s="133" t="s">
        <v>1324</v>
      </c>
      <c r="C1015" s="171" t="s">
        <v>1649</v>
      </c>
      <c r="D1015" s="171" t="s">
        <v>1609</v>
      </c>
      <c r="E1015" s="171" t="s">
        <v>1275</v>
      </c>
      <c r="F1015" s="172" t="s">
        <v>1614</v>
      </c>
      <c r="G1015" s="173" t="s">
        <v>1986</v>
      </c>
      <c r="H1015" s="50" t="s">
        <v>1783</v>
      </c>
      <c r="I1015" s="50" t="s">
        <v>18</v>
      </c>
      <c r="J1015" s="133" t="s">
        <v>1773</v>
      </c>
      <c r="K1015" s="50" t="s">
        <v>1754</v>
      </c>
      <c r="L1015" s="50" t="s">
        <v>1753</v>
      </c>
      <c r="M1015" s="133" t="s">
        <v>1754</v>
      </c>
      <c r="N1015" s="133" t="s">
        <v>1601</v>
      </c>
      <c r="O1015" s="133" t="s">
        <v>1601</v>
      </c>
      <c r="P1015" s="133" t="s">
        <v>1601</v>
      </c>
      <c r="Q1015" s="133" t="s">
        <v>1755</v>
      </c>
      <c r="R1015" s="142" t="s">
        <v>1601</v>
      </c>
      <c r="S1015" s="174" t="s">
        <v>1601</v>
      </c>
      <c r="T1015" s="175" t="s">
        <v>1601</v>
      </c>
      <c r="U1015" s="133" t="s">
        <v>1756</v>
      </c>
      <c r="V1015" s="133" t="s">
        <v>1754</v>
      </c>
      <c r="W1015" s="133" t="str">
        <f>IF([Access_Indicator2]="Yes","No service",IF([Access_Indicator3]="Available", "Improved",IF([Access_Indicator4]="No", "Limited",IF(AND([Access_Indicator4]="yes", [Access_Indicator5]&lt;=[Access_Indicator6]),"Basic","Limited"))))</f>
        <v>Limited</v>
      </c>
      <c r="X1015" s="133" t="str">
        <f>IF([Use_Indicator1]="", "Fill in data", IF([Use_Indicator1]="All", "Improved", IF([Use_Indicator1]="Some", "Basic", IF([Use_Indicator1]="No use", "No Service"))))</f>
        <v>Improved</v>
      </c>
      <c r="Y1015" s="134" t="s">
        <v>1601</v>
      </c>
      <c r="Z1015" s="134" t="str">
        <f>IF(S1015="No data", "No Data", IF([Reliability_Indicator2]="Yes","No Service", IF(S1015="Routine", "Improved", IF(S1015="Unreliable", "Basic", IF(S1015="No O&amp;M", "No service")))))</f>
        <v>No Data</v>
      </c>
      <c r="AA1015" s="133" t="str">
        <f>IF([EnvPro_Indicator1]="", "Fill in data", IF([EnvPro_Indicator1]="Significant pollution", "No service", IF(AND([EnvPro_Indicator1]="Not polluting groundwater &amp; not untreated in river", [EnvPro_Indicator2]="No"),"Basic", IF([EnvPro_Indicator2]="Yes", "Improved"))))</f>
        <v>Basic</v>
      </c>
      <c r="AB1015" s="134" t="str">
        <f t="shared" si="15"/>
        <v>Limited</v>
      </c>
      <c r="AC1015" s="134" t="str">
        <f>IF(OR(San[[#This Row],[Access_SL1]]="No data",San[[#This Row],[Use_SL1]]="No data",San[[#This Row],[Reliability_SL1]]="No data",San[[#This Row],[EnvPro_SL1]]="No data"),"Incomplete", "Complete")</f>
        <v>Incomplete</v>
      </c>
      <c r="AD1015" s="176" t="s">
        <v>1601</v>
      </c>
      <c r="AE1015" s="176" t="s">
        <v>1601</v>
      </c>
      <c r="AF1015" s="136" t="s">
        <v>1601</v>
      </c>
      <c r="AG1015" s="136">
        <v>77.271440701953011</v>
      </c>
      <c r="AH1015" s="136" t="s">
        <v>1601</v>
      </c>
      <c r="AW1015" s="1">
        <f>IFERROR(VLOOKUP(San[[#This Row],[Access_SL1]],$AS$5:$AT$8,2,FALSE),"Error")</f>
        <v>1</v>
      </c>
      <c r="AX1015" s="1">
        <f>IFERROR(VLOOKUP(San[[#This Row],[Use_SL1]],$AS$5:$AT$8,2,FALSE),"Error")</f>
        <v>3</v>
      </c>
      <c r="AY1015" s="1" t="str">
        <f>IFERROR(VLOOKUP(San[[#This Row],[Use_SL2]],$AS$5:$AT$8,2,FALSE),"Error")</f>
        <v>Error</v>
      </c>
      <c r="AZ1015" s="1" t="str">
        <f>IFERROR(VLOOKUP(San[[#This Row],[Reliability_SL1]],$AS$5:$AT$8,2,FALSE),"Error")</f>
        <v>Error</v>
      </c>
      <c r="BA1015" s="1">
        <f>IFERROR(VLOOKUP(San[[#This Row],[EnvPro_SL1]],$AS$5:$AT$8,2,FALSE),"Error")</f>
        <v>2</v>
      </c>
    </row>
    <row r="1016" spans="2:53">
      <c r="B1016" s="133" t="s">
        <v>1325</v>
      </c>
      <c r="C1016" s="171" t="s">
        <v>1649</v>
      </c>
      <c r="D1016" s="171" t="s">
        <v>1609</v>
      </c>
      <c r="E1016" s="171" t="s">
        <v>1275</v>
      </c>
      <c r="F1016" s="172" t="s">
        <v>1614</v>
      </c>
      <c r="G1016" s="173" t="s">
        <v>1985</v>
      </c>
      <c r="H1016" s="50" t="s">
        <v>1786</v>
      </c>
      <c r="I1016" s="50" t="s">
        <v>18</v>
      </c>
      <c r="J1016" s="133" t="s">
        <v>1779</v>
      </c>
      <c r="K1016" s="50" t="s">
        <v>1754</v>
      </c>
      <c r="L1016" s="50" t="s">
        <v>1753</v>
      </c>
      <c r="M1016" s="133" t="s">
        <v>1754</v>
      </c>
      <c r="N1016" s="133" t="s">
        <v>1601</v>
      </c>
      <c r="O1016" s="133" t="s">
        <v>1601</v>
      </c>
      <c r="P1016" s="133" t="s">
        <v>1601</v>
      </c>
      <c r="Q1016" s="133" t="s">
        <v>1755</v>
      </c>
      <c r="R1016" s="142" t="s">
        <v>1601</v>
      </c>
      <c r="S1016" s="174" t="s">
        <v>1601</v>
      </c>
      <c r="T1016" s="175" t="s">
        <v>1754</v>
      </c>
      <c r="U1016" s="133" t="s">
        <v>1756</v>
      </c>
      <c r="V1016" s="133" t="s">
        <v>1754</v>
      </c>
      <c r="W1016" s="133" t="str">
        <f>IF([Access_Indicator2]="Yes","No service",IF([Access_Indicator3]="Available", "Improved",IF([Access_Indicator4]="No", "Limited",IF(AND([Access_Indicator4]="yes", [Access_Indicator5]&lt;=[Access_Indicator6]),"Basic","Limited"))))</f>
        <v>Limited</v>
      </c>
      <c r="X1016" s="133" t="str">
        <f>IF([Use_Indicator1]="", "Fill in data", IF([Use_Indicator1]="All", "Improved", IF([Use_Indicator1]="Some", "Basic", IF([Use_Indicator1]="No use", "No Service"))))</f>
        <v>Improved</v>
      </c>
      <c r="Y1016" s="134" t="s">
        <v>1601</v>
      </c>
      <c r="Z1016" s="134" t="str">
        <f>IF(S1016="No data", "No Data", IF([Reliability_Indicator2]="Yes","No Service", IF(S1016="Routine", "Improved", IF(S1016="Unreliable", "Basic", IF(S1016="No O&amp;M", "No service")))))</f>
        <v>No Data</v>
      </c>
      <c r="AA1016" s="133" t="str">
        <f>IF([EnvPro_Indicator1]="", "Fill in data", IF([EnvPro_Indicator1]="Significant pollution", "No service", IF(AND([EnvPro_Indicator1]="Not polluting groundwater &amp; not untreated in river", [EnvPro_Indicator2]="No"),"Basic", IF([EnvPro_Indicator2]="Yes", "Improved"))))</f>
        <v>Basic</v>
      </c>
      <c r="AB1016" s="134" t="str">
        <f t="shared" si="15"/>
        <v>Limited</v>
      </c>
      <c r="AC1016" s="134" t="str">
        <f>IF(OR(San[[#This Row],[Access_SL1]]="No data",San[[#This Row],[Use_SL1]]="No data",San[[#This Row],[Reliability_SL1]]="No data",San[[#This Row],[EnvPro_SL1]]="No data"),"Incomplete", "Complete")</f>
        <v>Incomplete</v>
      </c>
      <c r="AD1016" s="176" t="s">
        <v>1601</v>
      </c>
      <c r="AE1016" s="176" t="s">
        <v>1601</v>
      </c>
      <c r="AF1016" s="136" t="s">
        <v>1601</v>
      </c>
      <c r="AG1016" s="136">
        <v>44.155108972544575</v>
      </c>
      <c r="AH1016" s="136" t="s">
        <v>1601</v>
      </c>
      <c r="AW1016" s="1">
        <f>IFERROR(VLOOKUP(San[[#This Row],[Access_SL1]],$AS$5:$AT$8,2,FALSE),"Error")</f>
        <v>1</v>
      </c>
      <c r="AX1016" s="1">
        <f>IFERROR(VLOOKUP(San[[#This Row],[Use_SL1]],$AS$5:$AT$8,2,FALSE),"Error")</f>
        <v>3</v>
      </c>
      <c r="AY1016" s="1" t="str">
        <f>IFERROR(VLOOKUP(San[[#This Row],[Use_SL2]],$AS$5:$AT$8,2,FALSE),"Error")</f>
        <v>Error</v>
      </c>
      <c r="AZ1016" s="1" t="str">
        <f>IFERROR(VLOOKUP(San[[#This Row],[Reliability_SL1]],$AS$5:$AT$8,2,FALSE),"Error")</f>
        <v>Error</v>
      </c>
      <c r="BA1016" s="1">
        <f>IFERROR(VLOOKUP(San[[#This Row],[EnvPro_SL1]],$AS$5:$AT$8,2,FALSE),"Error")</f>
        <v>2</v>
      </c>
    </row>
    <row r="1017" spans="2:53">
      <c r="B1017" s="133" t="s">
        <v>1326</v>
      </c>
      <c r="C1017" s="171" t="s">
        <v>1649</v>
      </c>
      <c r="D1017" s="171" t="s">
        <v>1609</v>
      </c>
      <c r="E1017" s="171" t="s">
        <v>1275</v>
      </c>
      <c r="F1017" s="172" t="s">
        <v>1614</v>
      </c>
      <c r="G1017" s="173" t="s">
        <v>1984</v>
      </c>
      <c r="H1017" s="50" t="s">
        <v>1783</v>
      </c>
      <c r="I1017" s="50" t="s">
        <v>18</v>
      </c>
      <c r="J1017" s="133" t="s">
        <v>1773</v>
      </c>
      <c r="K1017" s="50" t="s">
        <v>1754</v>
      </c>
      <c r="L1017" s="50" t="s">
        <v>1753</v>
      </c>
      <c r="M1017" s="133" t="s">
        <v>1754</v>
      </c>
      <c r="N1017" s="133" t="s">
        <v>1601</v>
      </c>
      <c r="O1017" s="133" t="s">
        <v>1601</v>
      </c>
      <c r="P1017" s="133" t="s">
        <v>1601</v>
      </c>
      <c r="Q1017" s="133" t="s">
        <v>1755</v>
      </c>
      <c r="R1017" s="142" t="s">
        <v>1601</v>
      </c>
      <c r="S1017" s="174" t="s">
        <v>1601</v>
      </c>
      <c r="T1017" s="175" t="s">
        <v>1601</v>
      </c>
      <c r="U1017" s="133" t="s">
        <v>1756</v>
      </c>
      <c r="V1017" s="133" t="s">
        <v>1754</v>
      </c>
      <c r="W1017" s="133" t="str">
        <f>IF([Access_Indicator2]="Yes","No service",IF([Access_Indicator3]="Available", "Improved",IF([Access_Indicator4]="No", "Limited",IF(AND([Access_Indicator4]="yes", [Access_Indicator5]&lt;=[Access_Indicator6]),"Basic","Limited"))))</f>
        <v>Limited</v>
      </c>
      <c r="X1017" s="133" t="str">
        <f>IF([Use_Indicator1]="", "Fill in data", IF([Use_Indicator1]="All", "Improved", IF([Use_Indicator1]="Some", "Basic", IF([Use_Indicator1]="No use", "No Service"))))</f>
        <v>Improved</v>
      </c>
      <c r="Y1017" s="134" t="s">
        <v>1601</v>
      </c>
      <c r="Z1017" s="134" t="str">
        <f>IF(S1017="No data", "No Data", IF([Reliability_Indicator2]="Yes","No Service", IF(S1017="Routine", "Improved", IF(S1017="Unreliable", "Basic", IF(S1017="No O&amp;M", "No service")))))</f>
        <v>No Data</v>
      </c>
      <c r="AA1017" s="133" t="str">
        <f>IF([EnvPro_Indicator1]="", "Fill in data", IF([EnvPro_Indicator1]="Significant pollution", "No service", IF(AND([EnvPro_Indicator1]="Not polluting groundwater &amp; not untreated in river", [EnvPro_Indicator2]="No"),"Basic", IF([EnvPro_Indicator2]="Yes", "Improved"))))</f>
        <v>Basic</v>
      </c>
      <c r="AB1017" s="134" t="str">
        <f t="shared" si="15"/>
        <v>Limited</v>
      </c>
      <c r="AC1017" s="134" t="str">
        <f>IF(OR(San[[#This Row],[Access_SL1]]="No data",San[[#This Row],[Use_SL1]]="No data",San[[#This Row],[Reliability_SL1]]="No data",San[[#This Row],[EnvPro_SL1]]="No data"),"Incomplete", "Complete")</f>
        <v>Incomplete</v>
      </c>
      <c r="AD1017" s="176" t="s">
        <v>1601</v>
      </c>
      <c r="AE1017" s="176" t="s">
        <v>1601</v>
      </c>
      <c r="AF1017" s="136" t="s">
        <v>1601</v>
      </c>
      <c r="AG1017" s="136">
        <v>55.193886215680728</v>
      </c>
      <c r="AH1017" s="136" t="s">
        <v>1601</v>
      </c>
      <c r="AW1017" s="1">
        <f>IFERROR(VLOOKUP(San[[#This Row],[Access_SL1]],$AS$5:$AT$8,2,FALSE),"Error")</f>
        <v>1</v>
      </c>
      <c r="AX1017" s="1">
        <f>IFERROR(VLOOKUP(San[[#This Row],[Use_SL1]],$AS$5:$AT$8,2,FALSE),"Error")</f>
        <v>3</v>
      </c>
      <c r="AY1017" s="1" t="str">
        <f>IFERROR(VLOOKUP(San[[#This Row],[Use_SL2]],$AS$5:$AT$8,2,FALSE),"Error")</f>
        <v>Error</v>
      </c>
      <c r="AZ1017" s="1" t="str">
        <f>IFERROR(VLOOKUP(San[[#This Row],[Reliability_SL1]],$AS$5:$AT$8,2,FALSE),"Error")</f>
        <v>Error</v>
      </c>
      <c r="BA1017" s="1">
        <f>IFERROR(VLOOKUP(San[[#This Row],[EnvPro_SL1]],$AS$5:$AT$8,2,FALSE),"Error")</f>
        <v>2</v>
      </c>
    </row>
    <row r="1018" spans="2:53">
      <c r="B1018" s="133" t="s">
        <v>1327</v>
      </c>
      <c r="C1018" s="171" t="s">
        <v>1649</v>
      </c>
      <c r="D1018" s="171" t="s">
        <v>1609</v>
      </c>
      <c r="E1018" s="171" t="s">
        <v>1275</v>
      </c>
      <c r="F1018" s="172" t="s">
        <v>1614</v>
      </c>
      <c r="G1018" s="173" t="s">
        <v>1983</v>
      </c>
      <c r="H1018" s="50" t="s">
        <v>1783</v>
      </c>
      <c r="I1018" s="50" t="s">
        <v>18</v>
      </c>
      <c r="J1018" s="133" t="s">
        <v>1751</v>
      </c>
      <c r="K1018" s="50" t="s">
        <v>1752</v>
      </c>
      <c r="L1018" s="50" t="s">
        <v>1753</v>
      </c>
      <c r="M1018" s="133" t="s">
        <v>1754</v>
      </c>
      <c r="N1018" s="133" t="s">
        <v>1601</v>
      </c>
      <c r="O1018" s="133" t="s">
        <v>1601</v>
      </c>
      <c r="P1018" s="133" t="s">
        <v>1601</v>
      </c>
      <c r="Q1018" s="133" t="s">
        <v>1755</v>
      </c>
      <c r="R1018" s="142" t="s">
        <v>1601</v>
      </c>
      <c r="S1018" s="174" t="s">
        <v>1601</v>
      </c>
      <c r="T1018" s="175" t="s">
        <v>1601</v>
      </c>
      <c r="U1018" s="133" t="s">
        <v>1756</v>
      </c>
      <c r="V1018" s="133" t="s">
        <v>1754</v>
      </c>
      <c r="W1018" s="133" t="str">
        <f>IF([Access_Indicator2]="Yes","No service",IF([Access_Indicator3]="Available", "Improved",IF([Access_Indicator4]="No", "Limited",IF(AND([Access_Indicator4]="yes", [Access_Indicator5]&lt;=[Access_Indicator6]),"Basic","Limited"))))</f>
        <v>No service</v>
      </c>
      <c r="X1018" s="133" t="str">
        <f>IF([Use_Indicator1]="", "Fill in data", IF([Use_Indicator1]="All", "Improved", IF([Use_Indicator1]="Some", "Basic", IF([Use_Indicator1]="No use", "No Service"))))</f>
        <v>Improved</v>
      </c>
      <c r="Y1018" s="134" t="s">
        <v>1601</v>
      </c>
      <c r="Z1018" s="134" t="str">
        <f>IF(S1018="No data", "No Data", IF([Reliability_Indicator2]="Yes","No Service", IF(S1018="Routine", "Improved", IF(S1018="Unreliable", "Basic", IF(S1018="No O&amp;M", "No service")))))</f>
        <v>No Data</v>
      </c>
      <c r="AA1018" s="133" t="str">
        <f>IF([EnvPro_Indicator1]="", "Fill in data", IF([EnvPro_Indicator1]="Significant pollution", "No service", IF(AND([EnvPro_Indicator1]="Not polluting groundwater &amp; not untreated in river", [EnvPro_Indicator2]="No"),"Basic", IF([EnvPro_Indicator2]="Yes", "Improved"))))</f>
        <v>Basic</v>
      </c>
      <c r="AB1018" s="134" t="str">
        <f t="shared" si="15"/>
        <v>No Service</v>
      </c>
      <c r="AC1018" s="134" t="str">
        <f>IF(OR(San[[#This Row],[Access_SL1]]="No data",San[[#This Row],[Use_SL1]]="No data",San[[#This Row],[Reliability_SL1]]="No data",San[[#This Row],[EnvPro_SL1]]="No data"),"Incomplete", "Complete")</f>
        <v>Incomplete</v>
      </c>
      <c r="AD1018" s="176" t="s">
        <v>1601</v>
      </c>
      <c r="AE1018" s="176" t="s">
        <v>1601</v>
      </c>
      <c r="AF1018" s="136" t="s">
        <v>1601</v>
      </c>
      <c r="AG1018" s="136">
        <v>65.312765355222197</v>
      </c>
      <c r="AH1018" s="136" t="s">
        <v>1601</v>
      </c>
      <c r="AW1018" s="1">
        <f>IFERROR(VLOOKUP(San[[#This Row],[Access_SL1]],$AS$5:$AT$8,2,FALSE),"Error")</f>
        <v>0</v>
      </c>
      <c r="AX1018" s="1">
        <f>IFERROR(VLOOKUP(San[[#This Row],[Use_SL1]],$AS$5:$AT$8,2,FALSE),"Error")</f>
        <v>3</v>
      </c>
      <c r="AY1018" s="1" t="str">
        <f>IFERROR(VLOOKUP(San[[#This Row],[Use_SL2]],$AS$5:$AT$8,2,FALSE),"Error")</f>
        <v>Error</v>
      </c>
      <c r="AZ1018" s="1" t="str">
        <f>IFERROR(VLOOKUP(San[[#This Row],[Reliability_SL1]],$AS$5:$AT$8,2,FALSE),"Error")</f>
        <v>Error</v>
      </c>
      <c r="BA1018" s="1">
        <f>IFERROR(VLOOKUP(San[[#This Row],[EnvPro_SL1]],$AS$5:$AT$8,2,FALSE),"Error")</f>
        <v>2</v>
      </c>
    </row>
    <row r="1019" spans="2:53">
      <c r="B1019" s="133" t="s">
        <v>1328</v>
      </c>
      <c r="C1019" s="171" t="s">
        <v>1649</v>
      </c>
      <c r="D1019" s="171" t="s">
        <v>1609</v>
      </c>
      <c r="E1019" s="171" t="s">
        <v>1275</v>
      </c>
      <c r="F1019" s="172" t="s">
        <v>1614</v>
      </c>
      <c r="G1019" s="173" t="s">
        <v>1998</v>
      </c>
      <c r="H1019" s="50" t="s">
        <v>1783</v>
      </c>
      <c r="I1019" s="50" t="s">
        <v>18</v>
      </c>
      <c r="J1019" s="133" t="s">
        <v>1751</v>
      </c>
      <c r="K1019" s="50" t="s">
        <v>1752</v>
      </c>
      <c r="L1019" s="50" t="s">
        <v>1753</v>
      </c>
      <c r="M1019" s="133" t="s">
        <v>1754</v>
      </c>
      <c r="N1019" s="133" t="s">
        <v>1601</v>
      </c>
      <c r="O1019" s="133" t="s">
        <v>1601</v>
      </c>
      <c r="P1019" s="133" t="s">
        <v>1601</v>
      </c>
      <c r="Q1019" s="133" t="s">
        <v>1755</v>
      </c>
      <c r="R1019" s="142" t="s">
        <v>1601</v>
      </c>
      <c r="S1019" s="174" t="s">
        <v>1601</v>
      </c>
      <c r="T1019" s="175" t="s">
        <v>1601</v>
      </c>
      <c r="U1019" s="133" t="s">
        <v>1756</v>
      </c>
      <c r="V1019" s="133" t="s">
        <v>1754</v>
      </c>
      <c r="W1019" s="133" t="str">
        <f>IF([Access_Indicator2]="Yes","No service",IF([Access_Indicator3]="Available", "Improved",IF([Access_Indicator4]="No", "Limited",IF(AND([Access_Indicator4]="yes", [Access_Indicator5]&lt;=[Access_Indicator6]),"Basic","Limited"))))</f>
        <v>No service</v>
      </c>
      <c r="X1019" s="133" t="str">
        <f>IF([Use_Indicator1]="", "Fill in data", IF([Use_Indicator1]="All", "Improved", IF([Use_Indicator1]="Some", "Basic", IF([Use_Indicator1]="No use", "No Service"))))</f>
        <v>Improved</v>
      </c>
      <c r="Y1019" s="134" t="s">
        <v>1601</v>
      </c>
      <c r="Z1019" s="134" t="str">
        <f>IF(S1019="No data", "No Data", IF([Reliability_Indicator2]="Yes","No Service", IF(S1019="Routine", "Improved", IF(S1019="Unreliable", "Basic", IF(S1019="No O&amp;M", "No service")))))</f>
        <v>No Data</v>
      </c>
      <c r="AA1019" s="133" t="str">
        <f>IF([EnvPro_Indicator1]="", "Fill in data", IF([EnvPro_Indicator1]="Significant pollution", "No service", IF(AND([EnvPro_Indicator1]="Not polluting groundwater &amp; not untreated in river", [EnvPro_Indicator2]="No"),"Basic", IF([EnvPro_Indicator2]="Yes", "Improved"))))</f>
        <v>Basic</v>
      </c>
      <c r="AB1019" s="134" t="str">
        <f t="shared" si="15"/>
        <v>No Service</v>
      </c>
      <c r="AC1019" s="134" t="str">
        <f>IF(OR(San[[#This Row],[Access_SL1]]="No data",San[[#This Row],[Use_SL1]]="No data",San[[#This Row],[Reliability_SL1]]="No data",San[[#This Row],[EnvPro_SL1]]="No data"),"Incomplete", "Complete")</f>
        <v>Incomplete</v>
      </c>
      <c r="AD1019" s="176" t="s">
        <v>1601</v>
      </c>
      <c r="AE1019" s="176" t="s">
        <v>1601</v>
      </c>
      <c r="AF1019" s="136" t="s">
        <v>1601</v>
      </c>
      <c r="AG1019" s="136">
        <v>47.8347013869233</v>
      </c>
      <c r="AH1019" s="136" t="s">
        <v>1601</v>
      </c>
      <c r="AW1019" s="1">
        <f>IFERROR(VLOOKUP(San[[#This Row],[Access_SL1]],$AS$5:$AT$8,2,FALSE),"Error")</f>
        <v>0</v>
      </c>
      <c r="AX1019" s="1">
        <f>IFERROR(VLOOKUP(San[[#This Row],[Use_SL1]],$AS$5:$AT$8,2,FALSE),"Error")</f>
        <v>3</v>
      </c>
      <c r="AY1019" s="1" t="str">
        <f>IFERROR(VLOOKUP(San[[#This Row],[Use_SL2]],$AS$5:$AT$8,2,FALSE),"Error")</f>
        <v>Error</v>
      </c>
      <c r="AZ1019" s="1" t="str">
        <f>IFERROR(VLOOKUP(San[[#This Row],[Reliability_SL1]],$AS$5:$AT$8,2,FALSE),"Error")</f>
        <v>Error</v>
      </c>
      <c r="BA1019" s="1">
        <f>IFERROR(VLOOKUP(San[[#This Row],[EnvPro_SL1]],$AS$5:$AT$8,2,FALSE),"Error")</f>
        <v>2</v>
      </c>
    </row>
    <row r="1020" spans="2:53">
      <c r="B1020" s="133" t="s">
        <v>1329</v>
      </c>
      <c r="C1020" s="171" t="s">
        <v>1649</v>
      </c>
      <c r="D1020" s="171" t="s">
        <v>1609</v>
      </c>
      <c r="E1020" s="171" t="s">
        <v>1275</v>
      </c>
      <c r="F1020" s="172" t="s">
        <v>1614</v>
      </c>
      <c r="G1020" s="173" t="s">
        <v>1970</v>
      </c>
      <c r="H1020" s="50" t="s">
        <v>1783</v>
      </c>
      <c r="I1020" s="50" t="s">
        <v>18</v>
      </c>
      <c r="J1020" s="133" t="s">
        <v>1751</v>
      </c>
      <c r="K1020" s="50" t="s">
        <v>1752</v>
      </c>
      <c r="L1020" s="50" t="s">
        <v>1753</v>
      </c>
      <c r="M1020" s="133" t="s">
        <v>1754</v>
      </c>
      <c r="N1020" s="133" t="s">
        <v>1601</v>
      </c>
      <c r="O1020" s="133" t="s">
        <v>1601</v>
      </c>
      <c r="P1020" s="133" t="s">
        <v>1601</v>
      </c>
      <c r="Q1020" s="133" t="s">
        <v>1755</v>
      </c>
      <c r="R1020" s="142" t="s">
        <v>1601</v>
      </c>
      <c r="S1020" s="174" t="s">
        <v>1601</v>
      </c>
      <c r="T1020" s="175" t="s">
        <v>1601</v>
      </c>
      <c r="U1020" s="133" t="s">
        <v>1756</v>
      </c>
      <c r="V1020" s="133" t="s">
        <v>1754</v>
      </c>
      <c r="W1020" s="133" t="str">
        <f>IF([Access_Indicator2]="Yes","No service",IF([Access_Indicator3]="Available", "Improved",IF([Access_Indicator4]="No", "Limited",IF(AND([Access_Indicator4]="yes", [Access_Indicator5]&lt;=[Access_Indicator6]),"Basic","Limited"))))</f>
        <v>No service</v>
      </c>
      <c r="X1020" s="133" t="str">
        <f>IF([Use_Indicator1]="", "Fill in data", IF([Use_Indicator1]="All", "Improved", IF([Use_Indicator1]="Some", "Basic", IF([Use_Indicator1]="No use", "No Service"))))</f>
        <v>Improved</v>
      </c>
      <c r="Y1020" s="134" t="s">
        <v>1601</v>
      </c>
      <c r="Z1020" s="134" t="str">
        <f>IF(S1020="No data", "No Data", IF([Reliability_Indicator2]="Yes","No Service", IF(S1020="Routine", "Improved", IF(S1020="Unreliable", "Basic", IF(S1020="No O&amp;M", "No service")))))</f>
        <v>No Data</v>
      </c>
      <c r="AA1020" s="133" t="str">
        <f>IF([EnvPro_Indicator1]="", "Fill in data", IF([EnvPro_Indicator1]="Significant pollution", "No service", IF(AND([EnvPro_Indicator1]="Not polluting groundwater &amp; not untreated in river", [EnvPro_Indicator2]="No"),"Basic", IF([EnvPro_Indicator2]="Yes", "Improved"))))</f>
        <v>Basic</v>
      </c>
      <c r="AB1020" s="134" t="str">
        <f t="shared" si="15"/>
        <v>No Service</v>
      </c>
      <c r="AC1020" s="134" t="str">
        <f>IF(OR(San[[#This Row],[Access_SL1]]="No data",San[[#This Row],[Use_SL1]]="No data",San[[#This Row],[Reliability_SL1]]="No data",San[[#This Row],[EnvPro_SL1]]="No data"),"Incomplete", "Complete")</f>
        <v>Incomplete</v>
      </c>
      <c r="AD1020" s="176" t="s">
        <v>1601</v>
      </c>
      <c r="AE1020" s="176" t="s">
        <v>1601</v>
      </c>
      <c r="AF1020" s="136" t="s">
        <v>1601</v>
      </c>
      <c r="AG1020" s="136">
        <v>77.271440701953026</v>
      </c>
      <c r="AH1020" s="136" t="s">
        <v>1601</v>
      </c>
      <c r="AW1020" s="1">
        <f>IFERROR(VLOOKUP(San[[#This Row],[Access_SL1]],$AS$5:$AT$8,2,FALSE),"Error")</f>
        <v>0</v>
      </c>
      <c r="AX1020" s="1">
        <f>IFERROR(VLOOKUP(San[[#This Row],[Use_SL1]],$AS$5:$AT$8,2,FALSE),"Error")</f>
        <v>3</v>
      </c>
      <c r="AY1020" s="1" t="str">
        <f>IFERROR(VLOOKUP(San[[#This Row],[Use_SL2]],$AS$5:$AT$8,2,FALSE),"Error")</f>
        <v>Error</v>
      </c>
      <c r="AZ1020" s="1" t="str">
        <f>IFERROR(VLOOKUP(San[[#This Row],[Reliability_SL1]],$AS$5:$AT$8,2,FALSE),"Error")</f>
        <v>Error</v>
      </c>
      <c r="BA1020" s="1">
        <f>IFERROR(VLOOKUP(San[[#This Row],[EnvPro_SL1]],$AS$5:$AT$8,2,FALSE),"Error")</f>
        <v>2</v>
      </c>
    </row>
    <row r="1021" spans="2:53">
      <c r="B1021" s="133" t="s">
        <v>1330</v>
      </c>
      <c r="C1021" s="171" t="s">
        <v>1649</v>
      </c>
      <c r="D1021" s="171" t="s">
        <v>1609</v>
      </c>
      <c r="E1021" s="171" t="s">
        <v>1275</v>
      </c>
      <c r="F1021" s="172" t="s">
        <v>1614</v>
      </c>
      <c r="G1021" s="173" t="s">
        <v>1997</v>
      </c>
      <c r="H1021" s="50" t="s">
        <v>1783</v>
      </c>
      <c r="I1021" s="50" t="s">
        <v>18</v>
      </c>
      <c r="J1021" s="133" t="s">
        <v>1751</v>
      </c>
      <c r="K1021" s="50" t="s">
        <v>1752</v>
      </c>
      <c r="L1021" s="50" t="s">
        <v>1753</v>
      </c>
      <c r="M1021" s="133" t="s">
        <v>1754</v>
      </c>
      <c r="N1021" s="133" t="s">
        <v>1601</v>
      </c>
      <c r="O1021" s="133" t="s">
        <v>1601</v>
      </c>
      <c r="P1021" s="133" t="s">
        <v>1601</v>
      </c>
      <c r="Q1021" s="133" t="s">
        <v>1755</v>
      </c>
      <c r="R1021" s="142" t="s">
        <v>1601</v>
      </c>
      <c r="S1021" s="174" t="s">
        <v>1601</v>
      </c>
      <c r="T1021" s="175" t="s">
        <v>1601</v>
      </c>
      <c r="U1021" s="133" t="s">
        <v>1756</v>
      </c>
      <c r="V1021" s="133" t="s">
        <v>1754</v>
      </c>
      <c r="W1021" s="133" t="str">
        <f>IF([Access_Indicator2]="Yes","No service",IF([Access_Indicator3]="Available", "Improved",IF([Access_Indicator4]="No", "Limited",IF(AND([Access_Indicator4]="yes", [Access_Indicator5]&lt;=[Access_Indicator6]),"Basic","Limited"))))</f>
        <v>No service</v>
      </c>
      <c r="X1021" s="133" t="str">
        <f>IF([Use_Indicator1]="", "Fill in data", IF([Use_Indicator1]="All", "Improved", IF([Use_Indicator1]="Some", "Basic", IF([Use_Indicator1]="No use", "No Service"))))</f>
        <v>Improved</v>
      </c>
      <c r="Y1021" s="134" t="s">
        <v>1601</v>
      </c>
      <c r="Z1021" s="134" t="str">
        <f>IF(S1021="No data", "No Data", IF([Reliability_Indicator2]="Yes","No Service", IF(S1021="Routine", "Improved", IF(S1021="Unreliable", "Basic", IF(S1021="No O&amp;M", "No service")))))</f>
        <v>No Data</v>
      </c>
      <c r="AA1021" s="133" t="str">
        <f>IF([EnvPro_Indicator1]="", "Fill in data", IF([EnvPro_Indicator1]="Significant pollution", "No service", IF(AND([EnvPro_Indicator1]="Not polluting groundwater &amp; not untreated in river", [EnvPro_Indicator2]="No"),"Basic", IF([EnvPro_Indicator2]="Yes", "Improved"))))</f>
        <v>Basic</v>
      </c>
      <c r="AB1021" s="134" t="str">
        <f t="shared" si="15"/>
        <v>No Service</v>
      </c>
      <c r="AC1021" s="134" t="str">
        <f>IF(OR(San[[#This Row],[Access_SL1]]="No data",San[[#This Row],[Use_SL1]]="No data",San[[#This Row],[Reliability_SL1]]="No data",San[[#This Row],[EnvPro_SL1]]="No data"),"Incomplete", "Complete")</f>
        <v>Incomplete</v>
      </c>
      <c r="AD1021" s="176" t="s">
        <v>1601</v>
      </c>
      <c r="AE1021" s="176" t="s">
        <v>1601</v>
      </c>
      <c r="AF1021" s="136" t="s">
        <v>1601</v>
      </c>
      <c r="AG1021" s="136">
        <v>88.31021794508915</v>
      </c>
      <c r="AH1021" s="136" t="s">
        <v>1601</v>
      </c>
      <c r="AW1021" s="1">
        <f>IFERROR(VLOOKUP(San[[#This Row],[Access_SL1]],$AS$5:$AT$8,2,FALSE),"Error")</f>
        <v>0</v>
      </c>
      <c r="AX1021" s="1">
        <f>IFERROR(VLOOKUP(San[[#This Row],[Use_SL1]],$AS$5:$AT$8,2,FALSE),"Error")</f>
        <v>3</v>
      </c>
      <c r="AY1021" s="1" t="str">
        <f>IFERROR(VLOOKUP(San[[#This Row],[Use_SL2]],$AS$5:$AT$8,2,FALSE),"Error")</f>
        <v>Error</v>
      </c>
      <c r="AZ1021" s="1" t="str">
        <f>IFERROR(VLOOKUP(San[[#This Row],[Reliability_SL1]],$AS$5:$AT$8,2,FALSE),"Error")</f>
        <v>Error</v>
      </c>
      <c r="BA1021" s="1">
        <f>IFERROR(VLOOKUP(San[[#This Row],[EnvPro_SL1]],$AS$5:$AT$8,2,FALSE),"Error")</f>
        <v>2</v>
      </c>
    </row>
    <row r="1022" spans="2:53">
      <c r="B1022" s="133" t="s">
        <v>1331</v>
      </c>
      <c r="C1022" s="171" t="s">
        <v>1649</v>
      </c>
      <c r="D1022" s="171" t="s">
        <v>1609</v>
      </c>
      <c r="E1022" s="171" t="s">
        <v>1275</v>
      </c>
      <c r="F1022" s="172" t="s">
        <v>1614</v>
      </c>
      <c r="G1022" s="173" t="s">
        <v>2075</v>
      </c>
      <c r="H1022" s="50" t="s">
        <v>1786</v>
      </c>
      <c r="I1022" s="50" t="s">
        <v>18</v>
      </c>
      <c r="J1022" s="133" t="s">
        <v>1751</v>
      </c>
      <c r="K1022" s="50" t="s">
        <v>1752</v>
      </c>
      <c r="L1022" s="50" t="s">
        <v>1753</v>
      </c>
      <c r="M1022" s="133" t="s">
        <v>1754</v>
      </c>
      <c r="N1022" s="133" t="s">
        <v>1601</v>
      </c>
      <c r="O1022" s="133" t="s">
        <v>1601</v>
      </c>
      <c r="P1022" s="133" t="s">
        <v>1601</v>
      </c>
      <c r="Q1022" s="133" t="s">
        <v>1755</v>
      </c>
      <c r="R1022" s="142" t="s">
        <v>1601</v>
      </c>
      <c r="S1022" s="174" t="s">
        <v>1601</v>
      </c>
      <c r="T1022" s="175" t="s">
        <v>1601</v>
      </c>
      <c r="U1022" s="133" t="s">
        <v>1756</v>
      </c>
      <c r="V1022" s="133" t="s">
        <v>1754</v>
      </c>
      <c r="W1022" s="133" t="str">
        <f>IF([Access_Indicator2]="Yes","No service",IF([Access_Indicator3]="Available", "Improved",IF([Access_Indicator4]="No", "Limited",IF(AND([Access_Indicator4]="yes", [Access_Indicator5]&lt;=[Access_Indicator6]),"Basic","Limited"))))</f>
        <v>No service</v>
      </c>
      <c r="X1022" s="133" t="str">
        <f>IF([Use_Indicator1]="", "Fill in data", IF([Use_Indicator1]="All", "Improved", IF([Use_Indicator1]="Some", "Basic", IF([Use_Indicator1]="No use", "No Service"))))</f>
        <v>Improved</v>
      </c>
      <c r="Y1022" s="134" t="s">
        <v>1601</v>
      </c>
      <c r="Z1022" s="134" t="str">
        <f>IF(S1022="No data", "No Data", IF([Reliability_Indicator2]="Yes","No Service", IF(S1022="Routine", "Improved", IF(S1022="Unreliable", "Basic", IF(S1022="No O&amp;M", "No service")))))</f>
        <v>No Data</v>
      </c>
      <c r="AA1022" s="133" t="str">
        <f>IF([EnvPro_Indicator1]="", "Fill in data", IF([EnvPro_Indicator1]="Significant pollution", "No service", IF(AND([EnvPro_Indicator1]="Not polluting groundwater &amp; not untreated in river", [EnvPro_Indicator2]="No"),"Basic", IF([EnvPro_Indicator2]="Yes", "Improved"))))</f>
        <v>Basic</v>
      </c>
      <c r="AB1022" s="134" t="str">
        <f t="shared" si="15"/>
        <v>No Service</v>
      </c>
      <c r="AC1022" s="134" t="str">
        <f>IF(OR(San[[#This Row],[Access_SL1]]="No data",San[[#This Row],[Use_SL1]]="No data",San[[#This Row],[Reliability_SL1]]="No data",San[[#This Row],[EnvPro_SL1]]="No data"),"Incomplete", "Complete")</f>
        <v>Incomplete</v>
      </c>
      <c r="AD1022" s="176" t="s">
        <v>1601</v>
      </c>
      <c r="AE1022" s="176" t="s">
        <v>1601</v>
      </c>
      <c r="AF1022" s="136" t="s">
        <v>1601</v>
      </c>
      <c r="AG1022" s="136">
        <v>73.591848287574294</v>
      </c>
      <c r="AH1022" s="136" t="s">
        <v>1601</v>
      </c>
      <c r="AW1022" s="1">
        <f>IFERROR(VLOOKUP(San[[#This Row],[Access_SL1]],$AS$5:$AT$8,2,FALSE),"Error")</f>
        <v>0</v>
      </c>
      <c r="AX1022" s="1">
        <f>IFERROR(VLOOKUP(San[[#This Row],[Use_SL1]],$AS$5:$AT$8,2,FALSE),"Error")</f>
        <v>3</v>
      </c>
      <c r="AY1022" s="1" t="str">
        <f>IFERROR(VLOOKUP(San[[#This Row],[Use_SL2]],$AS$5:$AT$8,2,FALSE),"Error")</f>
        <v>Error</v>
      </c>
      <c r="AZ1022" s="1" t="str">
        <f>IFERROR(VLOOKUP(San[[#This Row],[Reliability_SL1]],$AS$5:$AT$8,2,FALSE),"Error")</f>
        <v>Error</v>
      </c>
      <c r="BA1022" s="1">
        <f>IFERROR(VLOOKUP(San[[#This Row],[EnvPro_SL1]],$AS$5:$AT$8,2,FALSE),"Error")</f>
        <v>2</v>
      </c>
    </row>
    <row r="1023" spans="2:53">
      <c r="B1023" s="133" t="s">
        <v>1332</v>
      </c>
      <c r="C1023" s="171" t="s">
        <v>1649</v>
      </c>
      <c r="D1023" s="171" t="s">
        <v>1609</v>
      </c>
      <c r="E1023" s="171" t="s">
        <v>1275</v>
      </c>
      <c r="F1023" s="172" t="s">
        <v>1614</v>
      </c>
      <c r="G1023" s="173" t="s">
        <v>2078</v>
      </c>
      <c r="H1023" s="50" t="s">
        <v>1786</v>
      </c>
      <c r="I1023" s="50" t="s">
        <v>18</v>
      </c>
      <c r="J1023" s="133" t="s">
        <v>1773</v>
      </c>
      <c r="K1023" s="50" t="s">
        <v>1754</v>
      </c>
      <c r="L1023" s="50" t="s">
        <v>1753</v>
      </c>
      <c r="M1023" s="133" t="s">
        <v>1754</v>
      </c>
      <c r="N1023" s="133" t="s">
        <v>1601</v>
      </c>
      <c r="O1023" s="133" t="s">
        <v>1601</v>
      </c>
      <c r="P1023" s="133" t="s">
        <v>1601</v>
      </c>
      <c r="Q1023" s="133" t="s">
        <v>1755</v>
      </c>
      <c r="R1023" s="142" t="s">
        <v>1601</v>
      </c>
      <c r="S1023" s="174" t="s">
        <v>1601</v>
      </c>
      <c r="T1023" s="175" t="s">
        <v>1601</v>
      </c>
      <c r="U1023" s="133" t="s">
        <v>1756</v>
      </c>
      <c r="V1023" s="133" t="s">
        <v>1754</v>
      </c>
      <c r="W1023" s="133" t="str">
        <f>IF([Access_Indicator2]="Yes","No service",IF([Access_Indicator3]="Available", "Improved",IF([Access_Indicator4]="No", "Limited",IF(AND([Access_Indicator4]="yes", [Access_Indicator5]&lt;=[Access_Indicator6]),"Basic","Limited"))))</f>
        <v>Limited</v>
      </c>
      <c r="X1023" s="133" t="str">
        <f>IF([Use_Indicator1]="", "Fill in data", IF([Use_Indicator1]="All", "Improved", IF([Use_Indicator1]="Some", "Basic", IF([Use_Indicator1]="No use", "No Service"))))</f>
        <v>Improved</v>
      </c>
      <c r="Y1023" s="134" t="s">
        <v>1601</v>
      </c>
      <c r="Z1023" s="134" t="str">
        <f>IF(S1023="No data", "No Data", IF([Reliability_Indicator2]="Yes","No Service", IF(S1023="Routine", "Improved", IF(S1023="Unreliable", "Basic", IF(S1023="No O&amp;M", "No service")))))</f>
        <v>No Data</v>
      </c>
      <c r="AA1023" s="133" t="str">
        <f>IF([EnvPro_Indicator1]="", "Fill in data", IF([EnvPro_Indicator1]="Significant pollution", "No service", IF(AND([EnvPro_Indicator1]="Not polluting groundwater &amp; not untreated in river", [EnvPro_Indicator2]="No"),"Basic", IF([EnvPro_Indicator2]="Yes", "Improved"))))</f>
        <v>Basic</v>
      </c>
      <c r="AB1023" s="134" t="str">
        <f t="shared" si="15"/>
        <v>Limited</v>
      </c>
      <c r="AC1023" s="134" t="str">
        <f>IF(OR(San[[#This Row],[Access_SL1]]="No data",San[[#This Row],[Use_SL1]]="No data",San[[#This Row],[Reliability_SL1]]="No data",San[[#This Row],[EnvPro_SL1]]="No data"),"Incomplete", "Complete")</f>
        <v>Incomplete</v>
      </c>
      <c r="AD1023" s="176" t="s">
        <v>1601</v>
      </c>
      <c r="AE1023" s="176" t="s">
        <v>1601</v>
      </c>
      <c r="AF1023" s="136" t="s">
        <v>1601</v>
      </c>
      <c r="AG1023" s="136">
        <v>45.994905179733934</v>
      </c>
      <c r="AH1023" s="136" t="s">
        <v>1601</v>
      </c>
      <c r="AW1023" s="1">
        <f>IFERROR(VLOOKUP(San[[#This Row],[Access_SL1]],$AS$5:$AT$8,2,FALSE),"Error")</f>
        <v>1</v>
      </c>
      <c r="AX1023" s="1">
        <f>IFERROR(VLOOKUP(San[[#This Row],[Use_SL1]],$AS$5:$AT$8,2,FALSE),"Error")</f>
        <v>3</v>
      </c>
      <c r="AY1023" s="1" t="str">
        <f>IFERROR(VLOOKUP(San[[#This Row],[Use_SL2]],$AS$5:$AT$8,2,FALSE),"Error")</f>
        <v>Error</v>
      </c>
      <c r="AZ1023" s="1" t="str">
        <f>IFERROR(VLOOKUP(San[[#This Row],[Reliability_SL1]],$AS$5:$AT$8,2,FALSE),"Error")</f>
        <v>Error</v>
      </c>
      <c r="BA1023" s="1">
        <f>IFERROR(VLOOKUP(San[[#This Row],[EnvPro_SL1]],$AS$5:$AT$8,2,FALSE),"Error")</f>
        <v>2</v>
      </c>
    </row>
    <row r="1024" spans="2:53">
      <c r="B1024" s="133" t="s">
        <v>1333</v>
      </c>
      <c r="C1024" s="171" t="s">
        <v>1649</v>
      </c>
      <c r="D1024" s="171" t="s">
        <v>1609</v>
      </c>
      <c r="E1024" s="171" t="s">
        <v>1275</v>
      </c>
      <c r="F1024" s="172" t="s">
        <v>1614</v>
      </c>
      <c r="G1024" s="173" t="s">
        <v>2077</v>
      </c>
      <c r="H1024" s="50" t="s">
        <v>1783</v>
      </c>
      <c r="I1024" s="50" t="s">
        <v>18</v>
      </c>
      <c r="J1024" s="133" t="s">
        <v>1773</v>
      </c>
      <c r="K1024" s="50" t="s">
        <v>1754</v>
      </c>
      <c r="L1024" s="50" t="s">
        <v>1753</v>
      </c>
      <c r="M1024" s="133" t="s">
        <v>1754</v>
      </c>
      <c r="N1024" s="133" t="s">
        <v>1601</v>
      </c>
      <c r="O1024" s="133" t="s">
        <v>1601</v>
      </c>
      <c r="P1024" s="133" t="s">
        <v>1601</v>
      </c>
      <c r="Q1024" s="133" t="s">
        <v>1755</v>
      </c>
      <c r="R1024" s="142" t="s">
        <v>1601</v>
      </c>
      <c r="S1024" s="174" t="s">
        <v>1601</v>
      </c>
      <c r="T1024" s="175" t="s">
        <v>1601</v>
      </c>
      <c r="U1024" s="133" t="s">
        <v>1756</v>
      </c>
      <c r="V1024" s="133" t="s">
        <v>1754</v>
      </c>
      <c r="W1024" s="133" t="str">
        <f>IF([Access_Indicator2]="Yes","No service",IF([Access_Indicator3]="Available", "Improved",IF([Access_Indicator4]="No", "Limited",IF(AND([Access_Indicator4]="yes", [Access_Indicator5]&lt;=[Access_Indicator6]),"Basic","Limited"))))</f>
        <v>Limited</v>
      </c>
      <c r="X1024" s="133" t="str">
        <f>IF([Use_Indicator1]="", "Fill in data", IF([Use_Indicator1]="All", "Improved", IF([Use_Indicator1]="Some", "Basic", IF([Use_Indicator1]="No use", "No Service"))))</f>
        <v>Improved</v>
      </c>
      <c r="Y1024" s="134" t="s">
        <v>1601</v>
      </c>
      <c r="Z1024" s="134" t="str">
        <f>IF(S1024="No data", "No Data", IF([Reliability_Indicator2]="Yes","No Service", IF(S1024="Routine", "Improved", IF(S1024="Unreliable", "Basic", IF(S1024="No O&amp;M", "No service")))))</f>
        <v>No Data</v>
      </c>
      <c r="AA1024" s="133" t="str">
        <f>IF([EnvPro_Indicator1]="", "Fill in data", IF([EnvPro_Indicator1]="Significant pollution", "No service", IF(AND([EnvPro_Indicator1]="Not polluting groundwater &amp; not untreated in river", [EnvPro_Indicator2]="No"),"Basic", IF([EnvPro_Indicator2]="Yes", "Improved"))))</f>
        <v>Basic</v>
      </c>
      <c r="AB1024" s="134" t="str">
        <f t="shared" si="15"/>
        <v>Limited</v>
      </c>
      <c r="AC1024" s="134" t="str">
        <f>IF(OR(San[[#This Row],[Access_SL1]]="No data",San[[#This Row],[Use_SL1]]="No data",San[[#This Row],[Reliability_SL1]]="No data",San[[#This Row],[EnvPro_SL1]]="No data"),"Incomplete", "Complete")</f>
        <v>Incomplete</v>
      </c>
      <c r="AD1024" s="176" t="s">
        <v>1601</v>
      </c>
      <c r="AE1024" s="176" t="s">
        <v>1601</v>
      </c>
      <c r="AF1024" s="136" t="s">
        <v>1601</v>
      </c>
      <c r="AG1024" s="136">
        <v>91.989810359467867</v>
      </c>
      <c r="AH1024" s="136" t="s">
        <v>1601</v>
      </c>
      <c r="AW1024" s="1">
        <f>IFERROR(VLOOKUP(San[[#This Row],[Access_SL1]],$AS$5:$AT$8,2,FALSE),"Error")</f>
        <v>1</v>
      </c>
      <c r="AX1024" s="1">
        <f>IFERROR(VLOOKUP(San[[#This Row],[Use_SL1]],$AS$5:$AT$8,2,FALSE),"Error")</f>
        <v>3</v>
      </c>
      <c r="AY1024" s="1" t="str">
        <f>IFERROR(VLOOKUP(San[[#This Row],[Use_SL2]],$AS$5:$AT$8,2,FALSE),"Error")</f>
        <v>Error</v>
      </c>
      <c r="AZ1024" s="1" t="str">
        <f>IFERROR(VLOOKUP(San[[#This Row],[Reliability_SL1]],$AS$5:$AT$8,2,FALSE),"Error")</f>
        <v>Error</v>
      </c>
      <c r="BA1024" s="1">
        <f>IFERROR(VLOOKUP(San[[#This Row],[EnvPro_SL1]],$AS$5:$AT$8,2,FALSE),"Error")</f>
        <v>2</v>
      </c>
    </row>
    <row r="1025" spans="2:53">
      <c r="B1025" s="133" t="s">
        <v>1334</v>
      </c>
      <c r="C1025" s="171" t="s">
        <v>1649</v>
      </c>
      <c r="D1025" s="171" t="s">
        <v>1609</v>
      </c>
      <c r="E1025" s="171" t="s">
        <v>1275</v>
      </c>
      <c r="F1025" s="172" t="s">
        <v>1614</v>
      </c>
      <c r="G1025" s="173" t="s">
        <v>2085</v>
      </c>
      <c r="H1025" s="50" t="s">
        <v>1783</v>
      </c>
      <c r="I1025" s="50" t="s">
        <v>18</v>
      </c>
      <c r="J1025" s="133" t="s">
        <v>1773</v>
      </c>
      <c r="K1025" s="50" t="s">
        <v>1754</v>
      </c>
      <c r="L1025" s="50" t="s">
        <v>1753</v>
      </c>
      <c r="M1025" s="133" t="s">
        <v>1754</v>
      </c>
      <c r="N1025" s="133" t="s">
        <v>1601</v>
      </c>
      <c r="O1025" s="133" t="s">
        <v>1601</v>
      </c>
      <c r="P1025" s="133" t="s">
        <v>1601</v>
      </c>
      <c r="Q1025" s="133" t="s">
        <v>1755</v>
      </c>
      <c r="R1025" s="142" t="s">
        <v>1601</v>
      </c>
      <c r="S1025" s="174" t="s">
        <v>1601</v>
      </c>
      <c r="T1025" s="175" t="s">
        <v>1601</v>
      </c>
      <c r="U1025" s="133" t="s">
        <v>1756</v>
      </c>
      <c r="V1025" s="133" t="s">
        <v>1754</v>
      </c>
      <c r="W1025" s="133" t="str">
        <f>IF([Access_Indicator2]="Yes","No service",IF([Access_Indicator3]="Available", "Improved",IF([Access_Indicator4]="No", "Limited",IF(AND([Access_Indicator4]="yes", [Access_Indicator5]&lt;=[Access_Indicator6]),"Basic","Limited"))))</f>
        <v>Limited</v>
      </c>
      <c r="X1025" s="133" t="str">
        <f>IF([Use_Indicator1]="", "Fill in data", IF([Use_Indicator1]="All", "Improved", IF([Use_Indicator1]="Some", "Basic", IF([Use_Indicator1]="No use", "No Service"))))</f>
        <v>Improved</v>
      </c>
      <c r="Y1025" s="134" t="s">
        <v>1601</v>
      </c>
      <c r="Z1025" s="134" t="str">
        <f>IF(S1025="No data", "No Data", IF([Reliability_Indicator2]="Yes","No Service", IF(S1025="Routine", "Improved", IF(S1025="Unreliable", "Basic", IF(S1025="No O&amp;M", "No service")))))</f>
        <v>No Data</v>
      </c>
      <c r="AA1025" s="133" t="str">
        <f>IF([EnvPro_Indicator1]="", "Fill in data", IF([EnvPro_Indicator1]="Significant pollution", "No service", IF(AND([EnvPro_Indicator1]="Not polluting groundwater &amp; not untreated in river", [EnvPro_Indicator2]="No"),"Basic", IF([EnvPro_Indicator2]="Yes", "Improved"))))</f>
        <v>Basic</v>
      </c>
      <c r="AB1025" s="134" t="str">
        <f t="shared" si="15"/>
        <v>Limited</v>
      </c>
      <c r="AC1025" s="134" t="str">
        <f>IF(OR(San[[#This Row],[Access_SL1]]="No data",San[[#This Row],[Use_SL1]]="No data",San[[#This Row],[Reliability_SL1]]="No data",San[[#This Row],[EnvPro_SL1]]="No data"),"Incomplete", "Complete")</f>
        <v>Incomplete</v>
      </c>
      <c r="AD1025" s="176" t="s">
        <v>1601</v>
      </c>
      <c r="AE1025" s="176" t="s">
        <v>1601</v>
      </c>
      <c r="AF1025" s="136" t="s">
        <v>1601</v>
      </c>
      <c r="AG1025" s="136">
        <v>128.78573450325501</v>
      </c>
      <c r="AH1025" s="136" t="s">
        <v>1601</v>
      </c>
      <c r="AW1025" s="1">
        <f>IFERROR(VLOOKUP(San[[#This Row],[Access_SL1]],$AS$5:$AT$8,2,FALSE),"Error")</f>
        <v>1</v>
      </c>
      <c r="AX1025" s="1">
        <f>IFERROR(VLOOKUP(San[[#This Row],[Use_SL1]],$AS$5:$AT$8,2,FALSE),"Error")</f>
        <v>3</v>
      </c>
      <c r="AY1025" s="1" t="str">
        <f>IFERROR(VLOOKUP(San[[#This Row],[Use_SL2]],$AS$5:$AT$8,2,FALSE),"Error")</f>
        <v>Error</v>
      </c>
      <c r="AZ1025" s="1" t="str">
        <f>IFERROR(VLOOKUP(San[[#This Row],[Reliability_SL1]],$AS$5:$AT$8,2,FALSE),"Error")</f>
        <v>Error</v>
      </c>
      <c r="BA1025" s="1">
        <f>IFERROR(VLOOKUP(San[[#This Row],[EnvPro_SL1]],$AS$5:$AT$8,2,FALSE),"Error")</f>
        <v>2</v>
      </c>
    </row>
    <row r="1026" spans="2:53">
      <c r="B1026" s="133" t="s">
        <v>1335</v>
      </c>
      <c r="C1026" s="171" t="s">
        <v>1649</v>
      </c>
      <c r="D1026" s="171" t="s">
        <v>1609</v>
      </c>
      <c r="E1026" s="171" t="s">
        <v>1275</v>
      </c>
      <c r="F1026" s="172" t="s">
        <v>1614</v>
      </c>
      <c r="G1026" s="173" t="s">
        <v>2031</v>
      </c>
      <c r="H1026" s="50" t="s">
        <v>1783</v>
      </c>
      <c r="I1026" s="50" t="s">
        <v>18</v>
      </c>
      <c r="J1026" s="133" t="s">
        <v>1751</v>
      </c>
      <c r="K1026" s="50" t="s">
        <v>1752</v>
      </c>
      <c r="L1026" s="50" t="s">
        <v>1753</v>
      </c>
      <c r="M1026" s="133" t="s">
        <v>1754</v>
      </c>
      <c r="N1026" s="133" t="s">
        <v>1601</v>
      </c>
      <c r="O1026" s="133" t="s">
        <v>1601</v>
      </c>
      <c r="P1026" s="133" t="s">
        <v>1601</v>
      </c>
      <c r="Q1026" s="133" t="s">
        <v>1755</v>
      </c>
      <c r="R1026" s="142" t="s">
        <v>1601</v>
      </c>
      <c r="S1026" s="174" t="s">
        <v>1601</v>
      </c>
      <c r="T1026" s="175" t="s">
        <v>1601</v>
      </c>
      <c r="U1026" s="133" t="s">
        <v>1756</v>
      </c>
      <c r="V1026" s="133" t="s">
        <v>1754</v>
      </c>
      <c r="W1026" s="133" t="str">
        <f>IF([Access_Indicator2]="Yes","No service",IF([Access_Indicator3]="Available", "Improved",IF([Access_Indicator4]="No", "Limited",IF(AND([Access_Indicator4]="yes", [Access_Indicator5]&lt;=[Access_Indicator6]),"Basic","Limited"))))</f>
        <v>No service</v>
      </c>
      <c r="X1026" s="133" t="str">
        <f>IF([Use_Indicator1]="", "Fill in data", IF([Use_Indicator1]="All", "Improved", IF([Use_Indicator1]="Some", "Basic", IF([Use_Indicator1]="No use", "No Service"))))</f>
        <v>Improved</v>
      </c>
      <c r="Y1026" s="134" t="s">
        <v>1601</v>
      </c>
      <c r="Z1026" s="134" t="str">
        <f>IF(S1026="No data", "No Data", IF([Reliability_Indicator2]="Yes","No Service", IF(S1026="Routine", "Improved", IF(S1026="Unreliable", "Basic", IF(S1026="No O&amp;M", "No service")))))</f>
        <v>No Data</v>
      </c>
      <c r="AA1026" s="133" t="str">
        <f>IF([EnvPro_Indicator1]="", "Fill in data", IF([EnvPro_Indicator1]="Significant pollution", "No service", IF(AND([EnvPro_Indicator1]="Not polluting groundwater &amp; not untreated in river", [EnvPro_Indicator2]="No"),"Basic", IF([EnvPro_Indicator2]="Yes", "Improved"))))</f>
        <v>Basic</v>
      </c>
      <c r="AB1026" s="134" t="str">
        <f t="shared" si="15"/>
        <v>No Service</v>
      </c>
      <c r="AC1026" s="134" t="str">
        <f>IF(OR(San[[#This Row],[Access_SL1]]="No data",San[[#This Row],[Use_SL1]]="No data",San[[#This Row],[Reliability_SL1]]="No data",San[[#This Row],[EnvPro_SL1]]="No data"),"Incomplete", "Complete")</f>
        <v>Incomplete</v>
      </c>
      <c r="AD1026" s="176" t="s">
        <v>1601</v>
      </c>
      <c r="AE1026" s="176" t="s">
        <v>1601</v>
      </c>
      <c r="AF1026" s="136" t="s">
        <v>1601</v>
      </c>
      <c r="AG1026" s="136">
        <v>73.591848287574294</v>
      </c>
      <c r="AH1026" s="136" t="s">
        <v>1601</v>
      </c>
      <c r="AW1026" s="1">
        <f>IFERROR(VLOOKUP(San[[#This Row],[Access_SL1]],$AS$5:$AT$8,2,FALSE),"Error")</f>
        <v>0</v>
      </c>
      <c r="AX1026" s="1">
        <f>IFERROR(VLOOKUP(San[[#This Row],[Use_SL1]],$AS$5:$AT$8,2,FALSE),"Error")</f>
        <v>3</v>
      </c>
      <c r="AY1026" s="1" t="str">
        <f>IFERROR(VLOOKUP(San[[#This Row],[Use_SL2]],$AS$5:$AT$8,2,FALSE),"Error")</f>
        <v>Error</v>
      </c>
      <c r="AZ1026" s="1" t="str">
        <f>IFERROR(VLOOKUP(San[[#This Row],[Reliability_SL1]],$AS$5:$AT$8,2,FALSE),"Error")</f>
        <v>Error</v>
      </c>
      <c r="BA1026" s="1">
        <f>IFERROR(VLOOKUP(San[[#This Row],[EnvPro_SL1]],$AS$5:$AT$8,2,FALSE),"Error")</f>
        <v>2</v>
      </c>
    </row>
    <row r="1027" spans="2:53">
      <c r="B1027" s="133" t="s">
        <v>1336</v>
      </c>
      <c r="C1027" s="171" t="s">
        <v>1649</v>
      </c>
      <c r="D1027" s="171" t="s">
        <v>1609</v>
      </c>
      <c r="E1027" s="171" t="s">
        <v>1275</v>
      </c>
      <c r="F1027" s="172" t="s">
        <v>1614</v>
      </c>
      <c r="G1027" s="173" t="s">
        <v>1935</v>
      </c>
      <c r="H1027" s="50" t="s">
        <v>1783</v>
      </c>
      <c r="I1027" s="50" t="s">
        <v>18</v>
      </c>
      <c r="J1027" s="133" t="s">
        <v>1779</v>
      </c>
      <c r="K1027" s="50" t="s">
        <v>1754</v>
      </c>
      <c r="L1027" s="50" t="s">
        <v>1753</v>
      </c>
      <c r="M1027" s="133" t="s">
        <v>1754</v>
      </c>
      <c r="N1027" s="133" t="s">
        <v>1601</v>
      </c>
      <c r="O1027" s="133" t="s">
        <v>1601</v>
      </c>
      <c r="P1027" s="133" t="s">
        <v>1601</v>
      </c>
      <c r="Q1027" s="133" t="s">
        <v>1755</v>
      </c>
      <c r="R1027" s="142" t="s">
        <v>1601</v>
      </c>
      <c r="S1027" s="174" t="s">
        <v>1601</v>
      </c>
      <c r="T1027" s="175" t="s">
        <v>1754</v>
      </c>
      <c r="U1027" s="133" t="s">
        <v>1756</v>
      </c>
      <c r="V1027" s="133" t="s">
        <v>1754</v>
      </c>
      <c r="W1027" s="133" t="str">
        <f>IF([Access_Indicator2]="Yes","No service",IF([Access_Indicator3]="Available", "Improved",IF([Access_Indicator4]="No", "Limited",IF(AND([Access_Indicator4]="yes", [Access_Indicator5]&lt;=[Access_Indicator6]),"Basic","Limited"))))</f>
        <v>Limited</v>
      </c>
      <c r="X1027" s="133" t="str">
        <f>IF([Use_Indicator1]="", "Fill in data", IF([Use_Indicator1]="All", "Improved", IF([Use_Indicator1]="Some", "Basic", IF([Use_Indicator1]="No use", "No Service"))))</f>
        <v>Improved</v>
      </c>
      <c r="Y1027" s="134" t="s">
        <v>1601</v>
      </c>
      <c r="Z1027" s="134" t="str">
        <f>IF(S1027="No data", "No Data", IF([Reliability_Indicator2]="Yes","No Service", IF(S1027="Routine", "Improved", IF(S1027="Unreliable", "Basic", IF(S1027="No O&amp;M", "No service")))))</f>
        <v>No Data</v>
      </c>
      <c r="AA1027" s="133" t="str">
        <f>IF([EnvPro_Indicator1]="", "Fill in data", IF([EnvPro_Indicator1]="Significant pollution", "No service", IF(AND([EnvPro_Indicator1]="Not polluting groundwater &amp; not untreated in river", [EnvPro_Indicator2]="No"),"Basic", IF([EnvPro_Indicator2]="Yes", "Improved"))))</f>
        <v>Basic</v>
      </c>
      <c r="AB1027" s="134" t="str">
        <f t="shared" si="15"/>
        <v>Limited</v>
      </c>
      <c r="AC1027" s="134" t="str">
        <f>IF(OR(San[[#This Row],[Access_SL1]]="No data",San[[#This Row],[Use_SL1]]="No data",San[[#This Row],[Reliability_SL1]]="No data",San[[#This Row],[EnvPro_SL1]]="No data"),"Incomplete", "Complete")</f>
        <v>Incomplete</v>
      </c>
      <c r="AD1027" s="176" t="s">
        <v>1601</v>
      </c>
      <c r="AE1027" s="176" t="s">
        <v>1601</v>
      </c>
      <c r="AF1027" s="136" t="s">
        <v>1601</v>
      </c>
      <c r="AG1027" s="136">
        <v>53.354090008491362</v>
      </c>
      <c r="AH1027" s="136" t="s">
        <v>1601</v>
      </c>
      <c r="AW1027" s="1">
        <f>IFERROR(VLOOKUP(San[[#This Row],[Access_SL1]],$AS$5:$AT$8,2,FALSE),"Error")</f>
        <v>1</v>
      </c>
      <c r="AX1027" s="1">
        <f>IFERROR(VLOOKUP(San[[#This Row],[Use_SL1]],$AS$5:$AT$8,2,FALSE),"Error")</f>
        <v>3</v>
      </c>
      <c r="AY1027" s="1" t="str">
        <f>IFERROR(VLOOKUP(San[[#This Row],[Use_SL2]],$AS$5:$AT$8,2,FALSE),"Error")</f>
        <v>Error</v>
      </c>
      <c r="AZ1027" s="1" t="str">
        <f>IFERROR(VLOOKUP(San[[#This Row],[Reliability_SL1]],$AS$5:$AT$8,2,FALSE),"Error")</f>
        <v>Error</v>
      </c>
      <c r="BA1027" s="1">
        <f>IFERROR(VLOOKUP(San[[#This Row],[EnvPro_SL1]],$AS$5:$AT$8,2,FALSE),"Error")</f>
        <v>2</v>
      </c>
    </row>
    <row r="1028" spans="2:53">
      <c r="B1028" s="133" t="s">
        <v>1337</v>
      </c>
      <c r="C1028" s="171" t="s">
        <v>1649</v>
      </c>
      <c r="D1028" s="171" t="s">
        <v>1609</v>
      </c>
      <c r="E1028" s="171" t="s">
        <v>1275</v>
      </c>
      <c r="F1028" s="172" t="s">
        <v>1614</v>
      </c>
      <c r="G1028" s="173" t="s">
        <v>1934</v>
      </c>
      <c r="H1028" s="50" t="s">
        <v>1786</v>
      </c>
      <c r="I1028" s="50" t="s">
        <v>18</v>
      </c>
      <c r="J1028" s="133" t="s">
        <v>1818</v>
      </c>
      <c r="K1028" s="50" t="s">
        <v>1754</v>
      </c>
      <c r="L1028" s="50" t="s">
        <v>1753</v>
      </c>
      <c r="M1028" s="133" t="s">
        <v>1754</v>
      </c>
      <c r="N1028" s="133" t="s">
        <v>1601</v>
      </c>
      <c r="O1028" s="133" t="s">
        <v>1601</v>
      </c>
      <c r="P1028" s="133" t="s">
        <v>1601</v>
      </c>
      <c r="Q1028" s="133" t="s">
        <v>1755</v>
      </c>
      <c r="R1028" s="142" t="s">
        <v>1601</v>
      </c>
      <c r="S1028" s="174" t="s">
        <v>1601</v>
      </c>
      <c r="T1028" s="175" t="s">
        <v>1754</v>
      </c>
      <c r="U1028" s="133" t="s">
        <v>1756</v>
      </c>
      <c r="V1028" s="133" t="s">
        <v>1754</v>
      </c>
      <c r="W1028" s="133" t="str">
        <f>IF([Access_Indicator2]="Yes","No service",IF([Access_Indicator3]="Available", "Improved",IF([Access_Indicator4]="No", "Limited",IF(AND([Access_Indicator4]="yes", [Access_Indicator5]&lt;=[Access_Indicator6]),"Basic","Limited"))))</f>
        <v>Limited</v>
      </c>
      <c r="X1028" s="133" t="str">
        <f>IF([Use_Indicator1]="", "Fill in data", IF([Use_Indicator1]="All", "Improved", IF([Use_Indicator1]="Some", "Basic", IF([Use_Indicator1]="No use", "No Service"))))</f>
        <v>Improved</v>
      </c>
      <c r="Y1028" s="134" t="s">
        <v>1601</v>
      </c>
      <c r="Z1028" s="134" t="str">
        <f>IF(S1028="No data", "No Data", IF([Reliability_Indicator2]="Yes","No Service", IF(S1028="Routine", "Improved", IF(S1028="Unreliable", "Basic", IF(S1028="No O&amp;M", "No service")))))</f>
        <v>No Data</v>
      </c>
      <c r="AA1028" s="133" t="str">
        <f>IF([EnvPro_Indicator1]="", "Fill in data", IF([EnvPro_Indicator1]="Significant pollution", "No service", IF(AND([EnvPro_Indicator1]="Not polluting groundwater &amp; not untreated in river", [EnvPro_Indicator2]="No"),"Basic", IF([EnvPro_Indicator2]="Yes", "Improved"))))</f>
        <v>Basic</v>
      </c>
      <c r="AB1028" s="134" t="str">
        <f t="shared" si="15"/>
        <v>Limited</v>
      </c>
      <c r="AC1028" s="134" t="str">
        <f>IF(OR(San[[#This Row],[Access_SL1]]="No data",San[[#This Row],[Use_SL1]]="No data",San[[#This Row],[Reliability_SL1]]="No data",San[[#This Row],[EnvPro_SL1]]="No data"),"Incomplete", "Complete")</f>
        <v>Incomplete</v>
      </c>
      <c r="AD1028" s="176" t="s">
        <v>1601</v>
      </c>
      <c r="AE1028" s="176" t="s">
        <v>1601</v>
      </c>
      <c r="AF1028" s="136" t="s">
        <v>1601</v>
      </c>
      <c r="AG1028" s="136">
        <v>55.193886215680728</v>
      </c>
      <c r="AH1028" s="136" t="s">
        <v>1601</v>
      </c>
      <c r="AW1028" s="1">
        <f>IFERROR(VLOOKUP(San[[#This Row],[Access_SL1]],$AS$5:$AT$8,2,FALSE),"Error")</f>
        <v>1</v>
      </c>
      <c r="AX1028" s="1">
        <f>IFERROR(VLOOKUP(San[[#This Row],[Use_SL1]],$AS$5:$AT$8,2,FALSE),"Error")</f>
        <v>3</v>
      </c>
      <c r="AY1028" s="1" t="str">
        <f>IFERROR(VLOOKUP(San[[#This Row],[Use_SL2]],$AS$5:$AT$8,2,FALSE),"Error")</f>
        <v>Error</v>
      </c>
      <c r="AZ1028" s="1" t="str">
        <f>IFERROR(VLOOKUP(San[[#This Row],[Reliability_SL1]],$AS$5:$AT$8,2,FALSE),"Error")</f>
        <v>Error</v>
      </c>
      <c r="BA1028" s="1">
        <f>IFERROR(VLOOKUP(San[[#This Row],[EnvPro_SL1]],$AS$5:$AT$8,2,FALSE),"Error")</f>
        <v>2</v>
      </c>
    </row>
    <row r="1029" spans="2:53">
      <c r="B1029" s="133" t="s">
        <v>1338</v>
      </c>
      <c r="C1029" s="171" t="s">
        <v>1649</v>
      </c>
      <c r="D1029" s="171" t="s">
        <v>1609</v>
      </c>
      <c r="E1029" s="171" t="s">
        <v>1275</v>
      </c>
      <c r="F1029" s="172" t="s">
        <v>1614</v>
      </c>
      <c r="G1029" s="173" t="s">
        <v>2048</v>
      </c>
      <c r="H1029" s="50" t="s">
        <v>1783</v>
      </c>
      <c r="I1029" s="50" t="s">
        <v>18</v>
      </c>
      <c r="J1029" s="133" t="s">
        <v>1818</v>
      </c>
      <c r="K1029" s="50" t="s">
        <v>1754</v>
      </c>
      <c r="L1029" s="50" t="s">
        <v>1753</v>
      </c>
      <c r="M1029" s="133" t="s">
        <v>1754</v>
      </c>
      <c r="N1029" s="133" t="s">
        <v>1601</v>
      </c>
      <c r="O1029" s="133" t="s">
        <v>1601</v>
      </c>
      <c r="P1029" s="133" t="s">
        <v>1601</v>
      </c>
      <c r="Q1029" s="133" t="s">
        <v>1755</v>
      </c>
      <c r="R1029" s="142" t="s">
        <v>1601</v>
      </c>
      <c r="S1029" s="174" t="s">
        <v>1601</v>
      </c>
      <c r="T1029" s="175" t="s">
        <v>1754</v>
      </c>
      <c r="U1029" s="133" t="s">
        <v>1756</v>
      </c>
      <c r="V1029" s="133" t="s">
        <v>1754</v>
      </c>
      <c r="W1029" s="133" t="str">
        <f>IF([Access_Indicator2]="Yes","No service",IF([Access_Indicator3]="Available", "Improved",IF([Access_Indicator4]="No", "Limited",IF(AND([Access_Indicator4]="yes", [Access_Indicator5]&lt;=[Access_Indicator6]),"Basic","Limited"))))</f>
        <v>Limited</v>
      </c>
      <c r="X1029" s="133" t="str">
        <f>IF([Use_Indicator1]="", "Fill in data", IF([Use_Indicator1]="All", "Improved", IF([Use_Indicator1]="Some", "Basic", IF([Use_Indicator1]="No use", "No Service"))))</f>
        <v>Improved</v>
      </c>
      <c r="Y1029" s="134" t="s">
        <v>1601</v>
      </c>
      <c r="Z1029" s="134" t="str">
        <f>IF(S1029="No data", "No Data", IF([Reliability_Indicator2]="Yes","No Service", IF(S1029="Routine", "Improved", IF(S1029="Unreliable", "Basic", IF(S1029="No O&amp;M", "No service")))))</f>
        <v>No Data</v>
      </c>
      <c r="AA1029" s="133" t="str">
        <f>IF([EnvPro_Indicator1]="", "Fill in data", IF([EnvPro_Indicator1]="Significant pollution", "No service", IF(AND([EnvPro_Indicator1]="Not polluting groundwater &amp; not untreated in river", [EnvPro_Indicator2]="No"),"Basic", IF([EnvPro_Indicator2]="Yes", "Improved"))))</f>
        <v>Basic</v>
      </c>
      <c r="AB1029" s="134" t="str">
        <f t="shared" ref="AB1029:AB1092" si="16">VLOOKUP(MIN(AW1029:BA1029),$AR$5:$AS$8,2,FALSE)</f>
        <v>Limited</v>
      </c>
      <c r="AC1029" s="134" t="str">
        <f>IF(OR(San[[#This Row],[Access_SL1]]="No data",San[[#This Row],[Use_SL1]]="No data",San[[#This Row],[Reliability_SL1]]="No data",San[[#This Row],[EnvPro_SL1]]="No data"),"Incomplete", "Complete")</f>
        <v>Incomplete</v>
      </c>
      <c r="AD1029" s="176" t="s">
        <v>1601</v>
      </c>
      <c r="AE1029" s="176" t="s">
        <v>1601</v>
      </c>
      <c r="AF1029" s="136" t="s">
        <v>1601</v>
      </c>
      <c r="AG1029" s="136">
        <v>42.928578167751674</v>
      </c>
      <c r="AH1029" s="136" t="s">
        <v>1601</v>
      </c>
      <c r="AW1029" s="1">
        <f>IFERROR(VLOOKUP(San[[#This Row],[Access_SL1]],$AS$5:$AT$8,2,FALSE),"Error")</f>
        <v>1</v>
      </c>
      <c r="AX1029" s="1">
        <f>IFERROR(VLOOKUP(San[[#This Row],[Use_SL1]],$AS$5:$AT$8,2,FALSE),"Error")</f>
        <v>3</v>
      </c>
      <c r="AY1029" s="1" t="str">
        <f>IFERROR(VLOOKUP(San[[#This Row],[Use_SL2]],$AS$5:$AT$8,2,FALSE),"Error")</f>
        <v>Error</v>
      </c>
      <c r="AZ1029" s="1" t="str">
        <f>IFERROR(VLOOKUP(San[[#This Row],[Reliability_SL1]],$AS$5:$AT$8,2,FALSE),"Error")</f>
        <v>Error</v>
      </c>
      <c r="BA1029" s="1">
        <f>IFERROR(VLOOKUP(San[[#This Row],[EnvPro_SL1]],$AS$5:$AT$8,2,FALSE),"Error")</f>
        <v>2</v>
      </c>
    </row>
    <row r="1030" spans="2:53">
      <c r="B1030" s="133" t="s">
        <v>1339</v>
      </c>
      <c r="C1030" s="171" t="s">
        <v>1649</v>
      </c>
      <c r="D1030" s="171" t="s">
        <v>1609</v>
      </c>
      <c r="E1030" s="171" t="s">
        <v>1275</v>
      </c>
      <c r="F1030" s="172" t="s">
        <v>1614</v>
      </c>
      <c r="G1030" s="173" t="s">
        <v>2004</v>
      </c>
      <c r="H1030" s="50" t="s">
        <v>1783</v>
      </c>
      <c r="I1030" s="50" t="s">
        <v>18</v>
      </c>
      <c r="J1030" s="133" t="s">
        <v>1818</v>
      </c>
      <c r="K1030" s="50" t="s">
        <v>1754</v>
      </c>
      <c r="L1030" s="50" t="s">
        <v>1753</v>
      </c>
      <c r="M1030" s="133" t="s">
        <v>1754</v>
      </c>
      <c r="N1030" s="133" t="s">
        <v>1601</v>
      </c>
      <c r="O1030" s="133" t="s">
        <v>1601</v>
      </c>
      <c r="P1030" s="133" t="s">
        <v>1601</v>
      </c>
      <c r="Q1030" s="133" t="s">
        <v>1755</v>
      </c>
      <c r="R1030" s="142" t="s">
        <v>1601</v>
      </c>
      <c r="S1030" s="174" t="s">
        <v>1601</v>
      </c>
      <c r="T1030" s="175" t="s">
        <v>1754</v>
      </c>
      <c r="U1030" s="133" t="s">
        <v>1756</v>
      </c>
      <c r="V1030" s="133" t="s">
        <v>1754</v>
      </c>
      <c r="W1030" s="133" t="str">
        <f>IF([Access_Indicator2]="Yes","No service",IF([Access_Indicator3]="Available", "Improved",IF([Access_Indicator4]="No", "Limited",IF(AND([Access_Indicator4]="yes", [Access_Indicator5]&lt;=[Access_Indicator6]),"Basic","Limited"))))</f>
        <v>Limited</v>
      </c>
      <c r="X1030" s="133" t="str">
        <f>IF([Use_Indicator1]="", "Fill in data", IF([Use_Indicator1]="All", "Improved", IF([Use_Indicator1]="Some", "Basic", IF([Use_Indicator1]="No use", "No Service"))))</f>
        <v>Improved</v>
      </c>
      <c r="Y1030" s="134" t="s">
        <v>1601</v>
      </c>
      <c r="Z1030" s="134" t="str">
        <f>IF(S1030="No data", "No Data", IF([Reliability_Indicator2]="Yes","No Service", IF(S1030="Routine", "Improved", IF(S1030="Unreliable", "Basic", IF(S1030="No O&amp;M", "No service")))))</f>
        <v>No Data</v>
      </c>
      <c r="AA1030" s="133" t="str">
        <f>IF([EnvPro_Indicator1]="", "Fill in data", IF([EnvPro_Indicator1]="Significant pollution", "No service", IF(AND([EnvPro_Indicator1]="Not polluting groundwater &amp; not untreated in river", [EnvPro_Indicator2]="No"),"Basic", IF([EnvPro_Indicator2]="Yes", "Improved"))))</f>
        <v>Basic</v>
      </c>
      <c r="AB1030" s="134" t="str">
        <f t="shared" si="16"/>
        <v>Limited</v>
      </c>
      <c r="AC1030" s="134" t="str">
        <f>IF(OR(San[[#This Row],[Access_SL1]]="No data",San[[#This Row],[Use_SL1]]="No data",San[[#This Row],[Reliability_SL1]]="No data",San[[#This Row],[EnvPro_SL1]]="No data"),"Incomplete", "Complete")</f>
        <v>Incomplete</v>
      </c>
      <c r="AD1030" s="176" t="s">
        <v>1601</v>
      </c>
      <c r="AE1030" s="176" t="s">
        <v>1601</v>
      </c>
      <c r="AF1030" s="136" t="s">
        <v>1601</v>
      </c>
      <c r="AG1030" s="136">
        <v>60.713274837248804</v>
      </c>
      <c r="AH1030" s="136" t="s">
        <v>1601</v>
      </c>
      <c r="AW1030" s="1">
        <f>IFERROR(VLOOKUP(San[[#This Row],[Access_SL1]],$AS$5:$AT$8,2,FALSE),"Error")</f>
        <v>1</v>
      </c>
      <c r="AX1030" s="1">
        <f>IFERROR(VLOOKUP(San[[#This Row],[Use_SL1]],$AS$5:$AT$8,2,FALSE),"Error")</f>
        <v>3</v>
      </c>
      <c r="AY1030" s="1" t="str">
        <f>IFERROR(VLOOKUP(San[[#This Row],[Use_SL2]],$AS$5:$AT$8,2,FALSE),"Error")</f>
        <v>Error</v>
      </c>
      <c r="AZ1030" s="1" t="str">
        <f>IFERROR(VLOOKUP(San[[#This Row],[Reliability_SL1]],$AS$5:$AT$8,2,FALSE),"Error")</f>
        <v>Error</v>
      </c>
      <c r="BA1030" s="1">
        <f>IFERROR(VLOOKUP(San[[#This Row],[EnvPro_SL1]],$AS$5:$AT$8,2,FALSE),"Error")</f>
        <v>2</v>
      </c>
    </row>
    <row r="1031" spans="2:53">
      <c r="B1031" s="133" t="s">
        <v>1340</v>
      </c>
      <c r="C1031" s="171" t="s">
        <v>1649</v>
      </c>
      <c r="D1031" s="171" t="s">
        <v>1609</v>
      </c>
      <c r="E1031" s="171" t="s">
        <v>1275</v>
      </c>
      <c r="F1031" s="172" t="s">
        <v>1614</v>
      </c>
      <c r="G1031" s="173" t="s">
        <v>1927</v>
      </c>
      <c r="H1031" s="50" t="s">
        <v>1786</v>
      </c>
      <c r="I1031" s="50" t="s">
        <v>18</v>
      </c>
      <c r="J1031" s="133" t="s">
        <v>1818</v>
      </c>
      <c r="K1031" s="50" t="s">
        <v>1754</v>
      </c>
      <c r="L1031" s="50" t="s">
        <v>1753</v>
      </c>
      <c r="M1031" s="133" t="s">
        <v>1754</v>
      </c>
      <c r="N1031" s="133" t="s">
        <v>1601</v>
      </c>
      <c r="O1031" s="133" t="s">
        <v>1601</v>
      </c>
      <c r="P1031" s="133" t="s">
        <v>1601</v>
      </c>
      <c r="Q1031" s="133" t="s">
        <v>1755</v>
      </c>
      <c r="R1031" s="142" t="s">
        <v>1601</v>
      </c>
      <c r="S1031" s="174" t="s">
        <v>1601</v>
      </c>
      <c r="T1031" s="175" t="s">
        <v>1754</v>
      </c>
      <c r="U1031" s="133" t="s">
        <v>1756</v>
      </c>
      <c r="V1031" s="133" t="s">
        <v>1754</v>
      </c>
      <c r="W1031" s="133" t="str">
        <f>IF([Access_Indicator2]="Yes","No service",IF([Access_Indicator3]="Available", "Improved",IF([Access_Indicator4]="No", "Limited",IF(AND([Access_Indicator4]="yes", [Access_Indicator5]&lt;=[Access_Indicator6]),"Basic","Limited"))))</f>
        <v>Limited</v>
      </c>
      <c r="X1031" s="133" t="str">
        <f>IF([Use_Indicator1]="", "Fill in data", IF([Use_Indicator1]="All", "Improved", IF([Use_Indicator1]="Some", "Basic", IF([Use_Indicator1]="No use", "No Service"))))</f>
        <v>Improved</v>
      </c>
      <c r="Y1031" s="134" t="s">
        <v>1601</v>
      </c>
      <c r="Z1031" s="134" t="str">
        <f>IF(S1031="No data", "No Data", IF([Reliability_Indicator2]="Yes","No Service", IF(S1031="Routine", "Improved", IF(S1031="Unreliable", "Basic", IF(S1031="No O&amp;M", "No service")))))</f>
        <v>No Data</v>
      </c>
      <c r="AA1031" s="133" t="str">
        <f>IF([EnvPro_Indicator1]="", "Fill in data", IF([EnvPro_Indicator1]="Significant pollution", "No service", IF(AND([EnvPro_Indicator1]="Not polluting groundwater &amp; not untreated in river", [EnvPro_Indicator2]="No"),"Basic", IF([EnvPro_Indicator2]="Yes", "Improved"))))</f>
        <v>Basic</v>
      </c>
      <c r="AB1031" s="134" t="str">
        <f t="shared" si="16"/>
        <v>Limited</v>
      </c>
      <c r="AC1031" s="134" t="str">
        <f>IF(OR(San[[#This Row],[Access_SL1]]="No data",San[[#This Row],[Use_SL1]]="No data",San[[#This Row],[Reliability_SL1]]="No data",San[[#This Row],[EnvPro_SL1]]="No data"),"Incomplete", "Complete")</f>
        <v>Incomplete</v>
      </c>
      <c r="AD1031" s="176" t="s">
        <v>1601</v>
      </c>
      <c r="AE1031" s="176" t="s">
        <v>1601</v>
      </c>
      <c r="AF1031" s="136" t="s">
        <v>1601</v>
      </c>
      <c r="AG1031" s="136">
        <v>73.591848287574294</v>
      </c>
      <c r="AH1031" s="136" t="s">
        <v>1601</v>
      </c>
      <c r="AW1031" s="1">
        <f>IFERROR(VLOOKUP(San[[#This Row],[Access_SL1]],$AS$5:$AT$8,2,FALSE),"Error")</f>
        <v>1</v>
      </c>
      <c r="AX1031" s="1">
        <f>IFERROR(VLOOKUP(San[[#This Row],[Use_SL1]],$AS$5:$AT$8,2,FALSE),"Error")</f>
        <v>3</v>
      </c>
      <c r="AY1031" s="1" t="str">
        <f>IFERROR(VLOOKUP(San[[#This Row],[Use_SL2]],$AS$5:$AT$8,2,FALSE),"Error")</f>
        <v>Error</v>
      </c>
      <c r="AZ1031" s="1" t="str">
        <f>IFERROR(VLOOKUP(San[[#This Row],[Reliability_SL1]],$AS$5:$AT$8,2,FALSE),"Error")</f>
        <v>Error</v>
      </c>
      <c r="BA1031" s="1">
        <f>IFERROR(VLOOKUP(San[[#This Row],[EnvPro_SL1]],$AS$5:$AT$8,2,FALSE),"Error")</f>
        <v>2</v>
      </c>
    </row>
    <row r="1032" spans="2:53">
      <c r="B1032" s="133" t="s">
        <v>1341</v>
      </c>
      <c r="C1032" s="171" t="s">
        <v>1649</v>
      </c>
      <c r="D1032" s="171" t="s">
        <v>1609</v>
      </c>
      <c r="E1032" s="171" t="s">
        <v>1275</v>
      </c>
      <c r="F1032" s="172" t="s">
        <v>1614</v>
      </c>
      <c r="G1032" s="173" t="s">
        <v>2001</v>
      </c>
      <c r="H1032" s="50" t="s">
        <v>1783</v>
      </c>
      <c r="I1032" s="50" t="s">
        <v>18</v>
      </c>
      <c r="J1032" s="133" t="s">
        <v>1779</v>
      </c>
      <c r="K1032" s="50" t="s">
        <v>1754</v>
      </c>
      <c r="L1032" s="50" t="s">
        <v>1753</v>
      </c>
      <c r="M1032" s="133" t="s">
        <v>1754</v>
      </c>
      <c r="N1032" s="133" t="s">
        <v>1601</v>
      </c>
      <c r="O1032" s="133" t="s">
        <v>1601</v>
      </c>
      <c r="P1032" s="133" t="s">
        <v>1601</v>
      </c>
      <c r="Q1032" s="133" t="s">
        <v>1755</v>
      </c>
      <c r="R1032" s="142" t="s">
        <v>1601</v>
      </c>
      <c r="S1032" s="174" t="s">
        <v>1601</v>
      </c>
      <c r="T1032" s="175" t="s">
        <v>1754</v>
      </c>
      <c r="U1032" s="133" t="s">
        <v>1756</v>
      </c>
      <c r="V1032" s="133" t="s">
        <v>1754</v>
      </c>
      <c r="W1032" s="133" t="str">
        <f>IF([Access_Indicator2]="Yes","No service",IF([Access_Indicator3]="Available", "Improved",IF([Access_Indicator4]="No", "Limited",IF(AND([Access_Indicator4]="yes", [Access_Indicator5]&lt;=[Access_Indicator6]),"Basic","Limited"))))</f>
        <v>Limited</v>
      </c>
      <c r="X1032" s="133" t="str">
        <f>IF([Use_Indicator1]="", "Fill in data", IF([Use_Indicator1]="All", "Improved", IF([Use_Indicator1]="Some", "Basic", IF([Use_Indicator1]="No use", "No Service"))))</f>
        <v>Improved</v>
      </c>
      <c r="Y1032" s="134" t="s">
        <v>1601</v>
      </c>
      <c r="Z1032" s="134" t="str">
        <f>IF(S1032="No data", "No Data", IF([Reliability_Indicator2]="Yes","No Service", IF(S1032="Routine", "Improved", IF(S1032="Unreliable", "Basic", IF(S1032="No O&amp;M", "No service")))))</f>
        <v>No Data</v>
      </c>
      <c r="AA1032" s="133" t="str">
        <f>IF([EnvPro_Indicator1]="", "Fill in data", IF([EnvPro_Indicator1]="Significant pollution", "No service", IF(AND([EnvPro_Indicator1]="Not polluting groundwater &amp; not untreated in river", [EnvPro_Indicator2]="No"),"Basic", IF([EnvPro_Indicator2]="Yes", "Improved"))))</f>
        <v>Basic</v>
      </c>
      <c r="AB1032" s="134" t="str">
        <f t="shared" si="16"/>
        <v>Limited</v>
      </c>
      <c r="AC1032" s="134" t="str">
        <f>IF(OR(San[[#This Row],[Access_SL1]]="No data",San[[#This Row],[Use_SL1]]="No data",San[[#This Row],[Reliability_SL1]]="No data",San[[#This Row],[EnvPro_SL1]]="No data"),"Incomplete", "Complete")</f>
        <v>Incomplete</v>
      </c>
      <c r="AD1032" s="176" t="s">
        <v>1601</v>
      </c>
      <c r="AE1032" s="176" t="s">
        <v>1601</v>
      </c>
      <c r="AF1032" s="136" t="s">
        <v>1601</v>
      </c>
      <c r="AG1032" s="136">
        <v>84.630625530710446</v>
      </c>
      <c r="AH1032" s="136" t="s">
        <v>1601</v>
      </c>
      <c r="AW1032" s="1">
        <f>IFERROR(VLOOKUP(San[[#This Row],[Access_SL1]],$AS$5:$AT$8,2,FALSE),"Error")</f>
        <v>1</v>
      </c>
      <c r="AX1032" s="1">
        <f>IFERROR(VLOOKUP(San[[#This Row],[Use_SL1]],$AS$5:$AT$8,2,FALSE),"Error")</f>
        <v>3</v>
      </c>
      <c r="AY1032" s="1" t="str">
        <f>IFERROR(VLOOKUP(San[[#This Row],[Use_SL2]],$AS$5:$AT$8,2,FALSE),"Error")</f>
        <v>Error</v>
      </c>
      <c r="AZ1032" s="1" t="str">
        <f>IFERROR(VLOOKUP(San[[#This Row],[Reliability_SL1]],$AS$5:$AT$8,2,FALSE),"Error")</f>
        <v>Error</v>
      </c>
      <c r="BA1032" s="1">
        <f>IFERROR(VLOOKUP(San[[#This Row],[EnvPro_SL1]],$AS$5:$AT$8,2,FALSE),"Error")</f>
        <v>2</v>
      </c>
    </row>
    <row r="1033" spans="2:53">
      <c r="B1033" s="133" t="s">
        <v>1342</v>
      </c>
      <c r="C1033" s="171" t="s">
        <v>1649</v>
      </c>
      <c r="D1033" s="171" t="s">
        <v>1609</v>
      </c>
      <c r="E1033" s="171" t="s">
        <v>1275</v>
      </c>
      <c r="F1033" s="172" t="s">
        <v>1614</v>
      </c>
      <c r="G1033" s="173" t="s">
        <v>1928</v>
      </c>
      <c r="H1033" s="50" t="s">
        <v>1783</v>
      </c>
      <c r="I1033" s="50" t="s">
        <v>18</v>
      </c>
      <c r="J1033" s="133" t="s">
        <v>1779</v>
      </c>
      <c r="K1033" s="50" t="s">
        <v>1754</v>
      </c>
      <c r="L1033" s="50" t="s">
        <v>1753</v>
      </c>
      <c r="M1033" s="133" t="s">
        <v>1754</v>
      </c>
      <c r="N1033" s="133" t="s">
        <v>1601</v>
      </c>
      <c r="O1033" s="133" t="s">
        <v>1601</v>
      </c>
      <c r="P1033" s="133" t="s">
        <v>1601</v>
      </c>
      <c r="Q1033" s="133" t="s">
        <v>1755</v>
      </c>
      <c r="R1033" s="142" t="s">
        <v>1601</v>
      </c>
      <c r="S1033" s="174" t="s">
        <v>1601</v>
      </c>
      <c r="T1033" s="175" t="s">
        <v>1754</v>
      </c>
      <c r="U1033" s="133" t="s">
        <v>1756</v>
      </c>
      <c r="V1033" s="133" t="s">
        <v>1754</v>
      </c>
      <c r="W1033" s="133" t="str">
        <f>IF([Access_Indicator2]="Yes","No service",IF([Access_Indicator3]="Available", "Improved",IF([Access_Indicator4]="No", "Limited",IF(AND([Access_Indicator4]="yes", [Access_Indicator5]&lt;=[Access_Indicator6]),"Basic","Limited"))))</f>
        <v>Limited</v>
      </c>
      <c r="X1033" s="133" t="str">
        <f>IF([Use_Indicator1]="", "Fill in data", IF([Use_Indicator1]="All", "Improved", IF([Use_Indicator1]="Some", "Basic", IF([Use_Indicator1]="No use", "No Service"))))</f>
        <v>Improved</v>
      </c>
      <c r="Y1033" s="134" t="s">
        <v>1601</v>
      </c>
      <c r="Z1033" s="134" t="str">
        <f>IF(S1033="No data", "No Data", IF([Reliability_Indicator2]="Yes","No Service", IF(S1033="Routine", "Improved", IF(S1033="Unreliable", "Basic", IF(S1033="No O&amp;M", "No service")))))</f>
        <v>No Data</v>
      </c>
      <c r="AA1033" s="133" t="str">
        <f>IF([EnvPro_Indicator1]="", "Fill in data", IF([EnvPro_Indicator1]="Significant pollution", "No service", IF(AND([EnvPro_Indicator1]="Not polluting groundwater &amp; not untreated in river", [EnvPro_Indicator2]="No"),"Basic", IF([EnvPro_Indicator2]="Yes", "Improved"))))</f>
        <v>Basic</v>
      </c>
      <c r="AB1033" s="134" t="str">
        <f t="shared" si="16"/>
        <v>Limited</v>
      </c>
      <c r="AC1033" s="134" t="str">
        <f>IF(OR(San[[#This Row],[Access_SL1]]="No data",San[[#This Row],[Use_SL1]]="No data",San[[#This Row],[Reliability_SL1]]="No data",San[[#This Row],[EnvPro_SL1]]="No data"),"Incomplete", "Complete")</f>
        <v>Incomplete</v>
      </c>
      <c r="AD1033" s="176" t="s">
        <v>1601</v>
      </c>
      <c r="AE1033" s="176" t="s">
        <v>1601</v>
      </c>
      <c r="AF1033" s="136" t="s">
        <v>1601</v>
      </c>
      <c r="AG1033" s="136">
        <v>73.591848287574294</v>
      </c>
      <c r="AH1033" s="136" t="s">
        <v>1601</v>
      </c>
      <c r="AW1033" s="1">
        <f>IFERROR(VLOOKUP(San[[#This Row],[Access_SL1]],$AS$5:$AT$8,2,FALSE),"Error")</f>
        <v>1</v>
      </c>
      <c r="AX1033" s="1">
        <f>IFERROR(VLOOKUP(San[[#This Row],[Use_SL1]],$AS$5:$AT$8,2,FALSE),"Error")</f>
        <v>3</v>
      </c>
      <c r="AY1033" s="1" t="str">
        <f>IFERROR(VLOOKUP(San[[#This Row],[Use_SL2]],$AS$5:$AT$8,2,FALSE),"Error")</f>
        <v>Error</v>
      </c>
      <c r="AZ1033" s="1" t="str">
        <f>IFERROR(VLOOKUP(San[[#This Row],[Reliability_SL1]],$AS$5:$AT$8,2,FALSE),"Error")</f>
        <v>Error</v>
      </c>
      <c r="BA1033" s="1">
        <f>IFERROR(VLOOKUP(San[[#This Row],[EnvPro_SL1]],$AS$5:$AT$8,2,FALSE),"Error")</f>
        <v>2</v>
      </c>
    </row>
    <row r="1034" spans="2:53">
      <c r="B1034" s="133" t="s">
        <v>1343</v>
      </c>
      <c r="C1034" s="171" t="s">
        <v>1649</v>
      </c>
      <c r="D1034" s="171" t="s">
        <v>1609</v>
      </c>
      <c r="E1034" s="171" t="s">
        <v>1275</v>
      </c>
      <c r="F1034" s="172" t="s">
        <v>1614</v>
      </c>
      <c r="G1034" s="173" t="s">
        <v>2003</v>
      </c>
      <c r="H1034" s="50" t="s">
        <v>1783</v>
      </c>
      <c r="I1034" s="50" t="s">
        <v>18</v>
      </c>
      <c r="J1034" s="133" t="s">
        <v>1818</v>
      </c>
      <c r="K1034" s="50" t="s">
        <v>1754</v>
      </c>
      <c r="L1034" s="50" t="s">
        <v>1753</v>
      </c>
      <c r="M1034" s="133" t="s">
        <v>1754</v>
      </c>
      <c r="N1034" s="133" t="s">
        <v>1601</v>
      </c>
      <c r="O1034" s="133" t="s">
        <v>1601</v>
      </c>
      <c r="P1034" s="133" t="s">
        <v>1601</v>
      </c>
      <c r="Q1034" s="133" t="s">
        <v>1755</v>
      </c>
      <c r="R1034" s="142" t="s">
        <v>1601</v>
      </c>
      <c r="S1034" s="174" t="s">
        <v>1601</v>
      </c>
      <c r="T1034" s="175" t="s">
        <v>1754</v>
      </c>
      <c r="U1034" s="133" t="s">
        <v>1756</v>
      </c>
      <c r="V1034" s="133" t="s">
        <v>1754</v>
      </c>
      <c r="W1034" s="133" t="str">
        <f>IF([Access_Indicator2]="Yes","No service",IF([Access_Indicator3]="Available", "Improved",IF([Access_Indicator4]="No", "Limited",IF(AND([Access_Indicator4]="yes", [Access_Indicator5]&lt;=[Access_Indicator6]),"Basic","Limited"))))</f>
        <v>Limited</v>
      </c>
      <c r="X1034" s="133" t="str">
        <f>IF([Use_Indicator1]="", "Fill in data", IF([Use_Indicator1]="All", "Improved", IF([Use_Indicator1]="Some", "Basic", IF([Use_Indicator1]="No use", "No Service"))))</f>
        <v>Improved</v>
      </c>
      <c r="Y1034" s="134" t="s">
        <v>1601</v>
      </c>
      <c r="Z1034" s="134" t="str">
        <f>IF(S1034="No data", "No Data", IF([Reliability_Indicator2]="Yes","No Service", IF(S1034="Routine", "Improved", IF(S1034="Unreliable", "Basic", IF(S1034="No O&amp;M", "No service")))))</f>
        <v>No Data</v>
      </c>
      <c r="AA1034" s="133" t="str">
        <f>IF([EnvPro_Indicator1]="", "Fill in data", IF([EnvPro_Indicator1]="Significant pollution", "No service", IF(AND([EnvPro_Indicator1]="Not polluting groundwater &amp; not untreated in river", [EnvPro_Indicator2]="No"),"Basic", IF([EnvPro_Indicator2]="Yes", "Improved"))))</f>
        <v>Basic</v>
      </c>
      <c r="AB1034" s="134" t="str">
        <f t="shared" si="16"/>
        <v>Limited</v>
      </c>
      <c r="AC1034" s="134" t="str">
        <f>IF(OR(San[[#This Row],[Access_SL1]]="No data",San[[#This Row],[Use_SL1]]="No data",San[[#This Row],[Reliability_SL1]]="No data",San[[#This Row],[EnvPro_SL1]]="No data"),"Incomplete", "Complete")</f>
        <v>Incomplete</v>
      </c>
      <c r="AD1034" s="176" t="s">
        <v>1601</v>
      </c>
      <c r="AE1034" s="176" t="s">
        <v>1601</v>
      </c>
      <c r="AF1034" s="136" t="s">
        <v>1601</v>
      </c>
      <c r="AG1034" s="136">
        <v>52.127559203698468</v>
      </c>
      <c r="AH1034" s="136" t="s">
        <v>1601</v>
      </c>
      <c r="AW1034" s="1">
        <f>IFERROR(VLOOKUP(San[[#This Row],[Access_SL1]],$AS$5:$AT$8,2,FALSE),"Error")</f>
        <v>1</v>
      </c>
      <c r="AX1034" s="1">
        <f>IFERROR(VLOOKUP(San[[#This Row],[Use_SL1]],$AS$5:$AT$8,2,FALSE),"Error")</f>
        <v>3</v>
      </c>
      <c r="AY1034" s="1" t="str">
        <f>IFERROR(VLOOKUP(San[[#This Row],[Use_SL2]],$AS$5:$AT$8,2,FALSE),"Error")</f>
        <v>Error</v>
      </c>
      <c r="AZ1034" s="1" t="str">
        <f>IFERROR(VLOOKUP(San[[#This Row],[Reliability_SL1]],$AS$5:$AT$8,2,FALSE),"Error")</f>
        <v>Error</v>
      </c>
      <c r="BA1034" s="1">
        <f>IFERROR(VLOOKUP(San[[#This Row],[EnvPro_SL1]],$AS$5:$AT$8,2,FALSE),"Error")</f>
        <v>2</v>
      </c>
    </row>
    <row r="1035" spans="2:53">
      <c r="B1035" s="133" t="s">
        <v>1344</v>
      </c>
      <c r="C1035" s="171" t="s">
        <v>1649</v>
      </c>
      <c r="D1035" s="171" t="s">
        <v>1609</v>
      </c>
      <c r="E1035" s="171" t="s">
        <v>1275</v>
      </c>
      <c r="F1035" s="172" t="s">
        <v>1614</v>
      </c>
      <c r="G1035" s="173" t="s">
        <v>1991</v>
      </c>
      <c r="H1035" s="50" t="s">
        <v>1783</v>
      </c>
      <c r="I1035" s="50" t="s">
        <v>18</v>
      </c>
      <c r="J1035" s="133" t="s">
        <v>1818</v>
      </c>
      <c r="K1035" s="50" t="s">
        <v>1754</v>
      </c>
      <c r="L1035" s="50" t="s">
        <v>1753</v>
      </c>
      <c r="M1035" s="133" t="s">
        <v>1754</v>
      </c>
      <c r="N1035" s="133" t="s">
        <v>1601</v>
      </c>
      <c r="O1035" s="133" t="s">
        <v>1601</v>
      </c>
      <c r="P1035" s="133" t="s">
        <v>1601</v>
      </c>
      <c r="Q1035" s="133" t="s">
        <v>1755</v>
      </c>
      <c r="R1035" s="142" t="s">
        <v>1601</v>
      </c>
      <c r="S1035" s="174" t="s">
        <v>1601</v>
      </c>
      <c r="T1035" s="175" t="s">
        <v>1754</v>
      </c>
      <c r="U1035" s="133" t="s">
        <v>1756</v>
      </c>
      <c r="V1035" s="133" t="s">
        <v>1754</v>
      </c>
      <c r="W1035" s="133" t="str">
        <f>IF([Access_Indicator2]="Yes","No service",IF([Access_Indicator3]="Available", "Improved",IF([Access_Indicator4]="No", "Limited",IF(AND([Access_Indicator4]="yes", [Access_Indicator5]&lt;=[Access_Indicator6]),"Basic","Limited"))))</f>
        <v>Limited</v>
      </c>
      <c r="X1035" s="133" t="str">
        <f>IF([Use_Indicator1]="", "Fill in data", IF([Use_Indicator1]="All", "Improved", IF([Use_Indicator1]="Some", "Basic", IF([Use_Indicator1]="No use", "No Service"))))</f>
        <v>Improved</v>
      </c>
      <c r="Y1035" s="134" t="s">
        <v>1601</v>
      </c>
      <c r="Z1035" s="134" t="str">
        <f>IF(S1035="No data", "No Data", IF([Reliability_Indicator2]="Yes","No Service", IF(S1035="Routine", "Improved", IF(S1035="Unreliable", "Basic", IF(S1035="No O&amp;M", "No service")))))</f>
        <v>No Data</v>
      </c>
      <c r="AA1035" s="133" t="str">
        <f>IF([EnvPro_Indicator1]="", "Fill in data", IF([EnvPro_Indicator1]="Significant pollution", "No service", IF(AND([EnvPro_Indicator1]="Not polluting groundwater &amp; not untreated in river", [EnvPro_Indicator2]="No"),"Basic", IF([EnvPro_Indicator2]="Yes", "Improved"))))</f>
        <v>Basic</v>
      </c>
      <c r="AB1035" s="134" t="str">
        <f t="shared" si="16"/>
        <v>Limited</v>
      </c>
      <c r="AC1035" s="134" t="str">
        <f>IF(OR(San[[#This Row],[Access_SL1]]="No data",San[[#This Row],[Use_SL1]]="No data",San[[#This Row],[Reliability_SL1]]="No data",San[[#This Row],[EnvPro_SL1]]="No data"),"Incomplete", "Complete")</f>
        <v>Incomplete</v>
      </c>
      <c r="AD1035" s="176" t="s">
        <v>1601</v>
      </c>
      <c r="AE1035" s="176" t="s">
        <v>1601</v>
      </c>
      <c r="AF1035" s="136" t="s">
        <v>1601</v>
      </c>
      <c r="AG1035" s="136">
        <v>60.100009434852339</v>
      </c>
      <c r="AH1035" s="136" t="s">
        <v>1601</v>
      </c>
      <c r="AW1035" s="1">
        <f>IFERROR(VLOOKUP(San[[#This Row],[Access_SL1]],$AS$5:$AT$8,2,FALSE),"Error")</f>
        <v>1</v>
      </c>
      <c r="AX1035" s="1">
        <f>IFERROR(VLOOKUP(San[[#This Row],[Use_SL1]],$AS$5:$AT$8,2,FALSE),"Error")</f>
        <v>3</v>
      </c>
      <c r="AY1035" s="1" t="str">
        <f>IFERROR(VLOOKUP(San[[#This Row],[Use_SL2]],$AS$5:$AT$8,2,FALSE),"Error")</f>
        <v>Error</v>
      </c>
      <c r="AZ1035" s="1" t="str">
        <f>IFERROR(VLOOKUP(San[[#This Row],[Reliability_SL1]],$AS$5:$AT$8,2,FALSE),"Error")</f>
        <v>Error</v>
      </c>
      <c r="BA1035" s="1">
        <f>IFERROR(VLOOKUP(San[[#This Row],[EnvPro_SL1]],$AS$5:$AT$8,2,FALSE),"Error")</f>
        <v>2</v>
      </c>
    </row>
    <row r="1036" spans="2:53">
      <c r="B1036" s="133" t="s">
        <v>1345</v>
      </c>
      <c r="C1036" s="171" t="s">
        <v>1649</v>
      </c>
      <c r="D1036" s="171" t="s">
        <v>1609</v>
      </c>
      <c r="E1036" s="171" t="s">
        <v>1275</v>
      </c>
      <c r="F1036" s="172" t="s">
        <v>1614</v>
      </c>
      <c r="G1036" s="173" t="s">
        <v>2020</v>
      </c>
      <c r="H1036" s="50" t="s">
        <v>1783</v>
      </c>
      <c r="I1036" s="50" t="s">
        <v>18</v>
      </c>
      <c r="J1036" s="133" t="s">
        <v>1779</v>
      </c>
      <c r="K1036" s="50" t="s">
        <v>1754</v>
      </c>
      <c r="L1036" s="50" t="s">
        <v>1753</v>
      </c>
      <c r="M1036" s="133" t="s">
        <v>1754</v>
      </c>
      <c r="N1036" s="133" t="s">
        <v>1601</v>
      </c>
      <c r="O1036" s="133" t="s">
        <v>1601</v>
      </c>
      <c r="P1036" s="133" t="s">
        <v>1601</v>
      </c>
      <c r="Q1036" s="133" t="s">
        <v>1755</v>
      </c>
      <c r="R1036" s="142" t="s">
        <v>1601</v>
      </c>
      <c r="S1036" s="174" t="s">
        <v>1601</v>
      </c>
      <c r="T1036" s="175" t="s">
        <v>1754</v>
      </c>
      <c r="U1036" s="133" t="s">
        <v>1756</v>
      </c>
      <c r="V1036" s="133" t="s">
        <v>1754</v>
      </c>
      <c r="W1036" s="133" t="str">
        <f>IF([Access_Indicator2]="Yes","No service",IF([Access_Indicator3]="Available", "Improved",IF([Access_Indicator4]="No", "Limited",IF(AND([Access_Indicator4]="yes", [Access_Indicator5]&lt;=[Access_Indicator6]),"Basic","Limited"))))</f>
        <v>Limited</v>
      </c>
      <c r="X1036" s="133" t="str">
        <f>IF([Use_Indicator1]="", "Fill in data", IF([Use_Indicator1]="All", "Improved", IF([Use_Indicator1]="Some", "Basic", IF([Use_Indicator1]="No use", "No Service"))))</f>
        <v>Improved</v>
      </c>
      <c r="Y1036" s="134" t="s">
        <v>1601</v>
      </c>
      <c r="Z1036" s="134" t="str">
        <f>IF(S1036="No data", "No Data", IF([Reliability_Indicator2]="Yes","No Service", IF(S1036="Routine", "Improved", IF(S1036="Unreliable", "Basic", IF(S1036="No O&amp;M", "No service")))))</f>
        <v>No Data</v>
      </c>
      <c r="AA1036" s="133" t="str">
        <f>IF([EnvPro_Indicator1]="", "Fill in data", IF([EnvPro_Indicator1]="Significant pollution", "No service", IF(AND([EnvPro_Indicator1]="Not polluting groundwater &amp; not untreated in river", [EnvPro_Indicator2]="No"),"Basic", IF([EnvPro_Indicator2]="Yes", "Improved"))))</f>
        <v>Basic</v>
      </c>
      <c r="AB1036" s="134" t="str">
        <f t="shared" si="16"/>
        <v>Limited</v>
      </c>
      <c r="AC1036" s="134" t="str">
        <f>IF(OR(San[[#This Row],[Access_SL1]]="No data",San[[#This Row],[Use_SL1]]="No data",San[[#This Row],[Reliability_SL1]]="No data",San[[#This Row],[EnvPro_SL1]]="No data"),"Incomplete", "Complete")</f>
        <v>Incomplete</v>
      </c>
      <c r="AD1036" s="176" t="s">
        <v>1601</v>
      </c>
      <c r="AE1036" s="176" t="s">
        <v>1601</v>
      </c>
      <c r="AF1036" s="136" t="s">
        <v>1601</v>
      </c>
      <c r="AG1036" s="136">
        <v>121.42654967449759</v>
      </c>
      <c r="AH1036" s="136" t="s">
        <v>1601</v>
      </c>
      <c r="AW1036" s="1">
        <f>IFERROR(VLOOKUP(San[[#This Row],[Access_SL1]],$AS$5:$AT$8,2,FALSE),"Error")</f>
        <v>1</v>
      </c>
      <c r="AX1036" s="1">
        <f>IFERROR(VLOOKUP(San[[#This Row],[Use_SL1]],$AS$5:$AT$8,2,FALSE),"Error")</f>
        <v>3</v>
      </c>
      <c r="AY1036" s="1" t="str">
        <f>IFERROR(VLOOKUP(San[[#This Row],[Use_SL2]],$AS$5:$AT$8,2,FALSE),"Error")</f>
        <v>Error</v>
      </c>
      <c r="AZ1036" s="1" t="str">
        <f>IFERROR(VLOOKUP(San[[#This Row],[Reliability_SL1]],$AS$5:$AT$8,2,FALSE),"Error")</f>
        <v>Error</v>
      </c>
      <c r="BA1036" s="1">
        <f>IFERROR(VLOOKUP(San[[#This Row],[EnvPro_SL1]],$AS$5:$AT$8,2,FALSE),"Error")</f>
        <v>2</v>
      </c>
    </row>
    <row r="1037" spans="2:53">
      <c r="B1037" s="133" t="s">
        <v>1346</v>
      </c>
      <c r="C1037" s="171" t="s">
        <v>1748</v>
      </c>
      <c r="D1037" s="171" t="s">
        <v>1749</v>
      </c>
      <c r="E1037" s="171" t="s">
        <v>296</v>
      </c>
      <c r="F1037" s="172" t="s">
        <v>1618</v>
      </c>
      <c r="G1037" s="173" t="s">
        <v>2086</v>
      </c>
      <c r="H1037" s="50" t="s">
        <v>1601</v>
      </c>
      <c r="I1037" s="50" t="s">
        <v>2087</v>
      </c>
      <c r="J1037" s="133" t="s">
        <v>1751</v>
      </c>
      <c r="K1037" s="50" t="s">
        <v>1752</v>
      </c>
      <c r="L1037" s="50" t="s">
        <v>1753</v>
      </c>
      <c r="M1037" s="133" t="s">
        <v>1754</v>
      </c>
      <c r="N1037" s="133" t="s">
        <v>1601</v>
      </c>
      <c r="O1037" s="133" t="s">
        <v>1601</v>
      </c>
      <c r="P1037" s="133" t="s">
        <v>1601</v>
      </c>
      <c r="Q1037" s="133" t="s">
        <v>1755</v>
      </c>
      <c r="R1037" s="142" t="s">
        <v>1601</v>
      </c>
      <c r="S1037" s="174" t="s">
        <v>1601</v>
      </c>
      <c r="T1037" s="174" t="s">
        <v>1601</v>
      </c>
      <c r="U1037" s="133" t="s">
        <v>1756</v>
      </c>
      <c r="V1037" s="133" t="s">
        <v>1754</v>
      </c>
      <c r="W1037" s="133" t="str">
        <f>IF([Access_Indicator2]="Yes","No service",IF([Access_Indicator3]="Available", "Improved",IF([Access_Indicator4]="No", "Limited",IF(AND([Access_Indicator4]="yes", [Access_Indicator5]&lt;=[Access_Indicator6]),"Basic","Limited"))))</f>
        <v>No service</v>
      </c>
      <c r="X1037" s="133" t="str">
        <f>IF([Use_Indicator1]="", "Fill in data", IF([Use_Indicator1]="All", "Improved", IF([Use_Indicator1]="Some", "Basic", IF([Use_Indicator1]="No use", "No Service"))))</f>
        <v>Improved</v>
      </c>
      <c r="Y1037" s="134" t="s">
        <v>1601</v>
      </c>
      <c r="Z1037" s="134" t="str">
        <f>IF(S1037="No data", "No Data", IF([Reliability_Indicator2]="Yes","No Service", IF(S1037="Routine", "Improved", IF(S1037="Unreliable", "Basic", IF(S1037="No O&amp;M", "No service")))))</f>
        <v>No Data</v>
      </c>
      <c r="AA1037" s="133" t="str">
        <f>IF([EnvPro_Indicator1]="", "Fill in data", IF([EnvPro_Indicator1]="Significant pollution", "No service", IF(AND([EnvPro_Indicator1]="Not polluting groundwater &amp; not untreated in river", [EnvPro_Indicator2]="No"),"Basic", IF([EnvPro_Indicator2]="Yes", "Improved"))))</f>
        <v>Basic</v>
      </c>
      <c r="AB1037" s="134" t="str">
        <f t="shared" si="16"/>
        <v>No Service</v>
      </c>
      <c r="AC1037" s="134" t="str">
        <f>IF(OR(San[[#This Row],[Access_SL1]]="No data",San[[#This Row],[Use_SL1]]="No data",San[[#This Row],[Reliability_SL1]]="No data",San[[#This Row],[EnvPro_SL1]]="No data"),"Incomplete", "Complete")</f>
        <v>Incomplete</v>
      </c>
      <c r="AD1037" s="176">
        <v>0.32816281658161728</v>
      </c>
      <c r="AE1037" s="176">
        <v>0</v>
      </c>
      <c r="AF1037" s="136">
        <v>0</v>
      </c>
      <c r="AG1037" s="136" t="s">
        <v>1601</v>
      </c>
      <c r="AH1037" s="136" t="s">
        <v>1601</v>
      </c>
      <c r="AW1037" s="1">
        <f>IFERROR(VLOOKUP(San[[#This Row],[Access_SL1]],$AS$5:$AT$8,2,FALSE),"Error")</f>
        <v>0</v>
      </c>
      <c r="AX1037" s="1">
        <f>IFERROR(VLOOKUP(San[[#This Row],[Use_SL1]],$AS$5:$AT$8,2,FALSE),"Error")</f>
        <v>3</v>
      </c>
      <c r="AY1037" s="1" t="str">
        <f>IFERROR(VLOOKUP(San[[#This Row],[Use_SL2]],$AS$5:$AT$8,2,FALSE),"Error")</f>
        <v>Error</v>
      </c>
      <c r="AZ1037" s="1" t="str">
        <f>IFERROR(VLOOKUP(San[[#This Row],[Reliability_SL1]],$AS$5:$AT$8,2,FALSE),"Error")</f>
        <v>Error</v>
      </c>
      <c r="BA1037" s="1">
        <f>IFERROR(VLOOKUP(San[[#This Row],[EnvPro_SL1]],$AS$5:$AT$8,2,FALSE),"Error")</f>
        <v>2</v>
      </c>
    </row>
    <row r="1038" spans="2:53">
      <c r="B1038" s="133" t="s">
        <v>1347</v>
      </c>
      <c r="C1038" s="171" t="s">
        <v>1748</v>
      </c>
      <c r="D1038" s="171" t="s">
        <v>1749</v>
      </c>
      <c r="E1038" s="171" t="s">
        <v>296</v>
      </c>
      <c r="F1038" s="172" t="s">
        <v>1618</v>
      </c>
      <c r="G1038" s="173" t="s">
        <v>2088</v>
      </c>
      <c r="H1038" s="50" t="s">
        <v>1601</v>
      </c>
      <c r="I1038" s="50" t="s">
        <v>2087</v>
      </c>
      <c r="J1038" s="133" t="s">
        <v>1751</v>
      </c>
      <c r="K1038" s="50" t="s">
        <v>1752</v>
      </c>
      <c r="L1038" s="50" t="s">
        <v>1753</v>
      </c>
      <c r="M1038" s="133" t="s">
        <v>1754</v>
      </c>
      <c r="N1038" s="133" t="s">
        <v>1601</v>
      </c>
      <c r="O1038" s="133" t="s">
        <v>1601</v>
      </c>
      <c r="P1038" s="133" t="s">
        <v>1601</v>
      </c>
      <c r="Q1038" s="133" t="s">
        <v>1755</v>
      </c>
      <c r="R1038" s="142" t="s">
        <v>1601</v>
      </c>
      <c r="S1038" s="174" t="s">
        <v>1601</v>
      </c>
      <c r="T1038" s="174" t="s">
        <v>1601</v>
      </c>
      <c r="U1038" s="133" t="s">
        <v>1756</v>
      </c>
      <c r="V1038" s="133" t="s">
        <v>1754</v>
      </c>
      <c r="W1038" s="133" t="str">
        <f>IF([Access_Indicator2]="Yes","No service",IF([Access_Indicator3]="Available", "Improved",IF([Access_Indicator4]="No", "Limited",IF(AND([Access_Indicator4]="yes", [Access_Indicator5]&lt;=[Access_Indicator6]),"Basic","Limited"))))</f>
        <v>No service</v>
      </c>
      <c r="X1038" s="133" t="str">
        <f>IF([Use_Indicator1]="", "Fill in data", IF([Use_Indicator1]="All", "Improved", IF([Use_Indicator1]="Some", "Basic", IF([Use_Indicator1]="No use", "No Service"))))</f>
        <v>Improved</v>
      </c>
      <c r="Y1038" s="134" t="s">
        <v>1601</v>
      </c>
      <c r="Z1038" s="134" t="str">
        <f>IF(S1038="No data", "No Data", IF([Reliability_Indicator2]="Yes","No Service", IF(S1038="Routine", "Improved", IF(S1038="Unreliable", "Basic", IF(S1038="No O&amp;M", "No service")))))</f>
        <v>No Data</v>
      </c>
      <c r="AA1038" s="133" t="str">
        <f>IF([EnvPro_Indicator1]="", "Fill in data", IF([EnvPro_Indicator1]="Significant pollution", "No service", IF(AND([EnvPro_Indicator1]="Not polluting groundwater &amp; not untreated in river", [EnvPro_Indicator2]="No"),"Basic", IF([EnvPro_Indicator2]="Yes", "Improved"))))</f>
        <v>Basic</v>
      </c>
      <c r="AB1038" s="134" t="str">
        <f t="shared" si="16"/>
        <v>No Service</v>
      </c>
      <c r="AC1038" s="134" t="str">
        <f>IF(OR(San[[#This Row],[Access_SL1]]="No data",San[[#This Row],[Use_SL1]]="No data",San[[#This Row],[Reliability_SL1]]="No data",San[[#This Row],[EnvPro_SL1]]="No data"),"Incomplete", "Complete")</f>
        <v>Incomplete</v>
      </c>
      <c r="AD1038" s="176">
        <v>0.32816281658161728</v>
      </c>
      <c r="AE1038" s="176">
        <v>0</v>
      </c>
      <c r="AF1038" s="136">
        <v>0</v>
      </c>
      <c r="AG1038" s="136" t="s">
        <v>1601</v>
      </c>
      <c r="AH1038" s="136" t="s">
        <v>1601</v>
      </c>
      <c r="AW1038" s="1">
        <f>IFERROR(VLOOKUP(San[[#This Row],[Access_SL1]],$AS$5:$AT$8,2,FALSE),"Error")</f>
        <v>0</v>
      </c>
      <c r="AX1038" s="1">
        <f>IFERROR(VLOOKUP(San[[#This Row],[Use_SL1]],$AS$5:$AT$8,2,FALSE),"Error")</f>
        <v>3</v>
      </c>
      <c r="AY1038" s="1" t="str">
        <f>IFERROR(VLOOKUP(San[[#This Row],[Use_SL2]],$AS$5:$AT$8,2,FALSE),"Error")</f>
        <v>Error</v>
      </c>
      <c r="AZ1038" s="1" t="str">
        <f>IFERROR(VLOOKUP(San[[#This Row],[Reliability_SL1]],$AS$5:$AT$8,2,FALSE),"Error")</f>
        <v>Error</v>
      </c>
      <c r="BA1038" s="1">
        <f>IFERROR(VLOOKUP(San[[#This Row],[EnvPro_SL1]],$AS$5:$AT$8,2,FALSE),"Error")</f>
        <v>2</v>
      </c>
    </row>
    <row r="1039" spans="2:53">
      <c r="B1039" s="133" t="s">
        <v>1348</v>
      </c>
      <c r="C1039" s="171" t="s">
        <v>1748</v>
      </c>
      <c r="D1039" s="171" t="s">
        <v>1749</v>
      </c>
      <c r="E1039" s="171" t="s">
        <v>296</v>
      </c>
      <c r="F1039" s="172" t="s">
        <v>1618</v>
      </c>
      <c r="G1039" s="173" t="s">
        <v>2089</v>
      </c>
      <c r="H1039" s="50" t="s">
        <v>1601</v>
      </c>
      <c r="I1039" s="50" t="s">
        <v>2087</v>
      </c>
      <c r="J1039" s="133" t="s">
        <v>1751</v>
      </c>
      <c r="K1039" s="50" t="s">
        <v>1752</v>
      </c>
      <c r="L1039" s="50" t="s">
        <v>1753</v>
      </c>
      <c r="M1039" s="133" t="s">
        <v>1754</v>
      </c>
      <c r="N1039" s="133" t="s">
        <v>1601</v>
      </c>
      <c r="O1039" s="133" t="s">
        <v>1601</v>
      </c>
      <c r="P1039" s="133" t="s">
        <v>1601</v>
      </c>
      <c r="Q1039" s="133" t="s">
        <v>1755</v>
      </c>
      <c r="R1039" s="142" t="s">
        <v>1601</v>
      </c>
      <c r="S1039" s="174" t="s">
        <v>1601</v>
      </c>
      <c r="T1039" s="174" t="s">
        <v>1601</v>
      </c>
      <c r="U1039" s="133" t="s">
        <v>1756</v>
      </c>
      <c r="V1039" s="133" t="s">
        <v>1754</v>
      </c>
      <c r="W1039" s="133" t="str">
        <f>IF([Access_Indicator2]="Yes","No service",IF([Access_Indicator3]="Available", "Improved",IF([Access_Indicator4]="No", "Limited",IF(AND([Access_Indicator4]="yes", [Access_Indicator5]&lt;=[Access_Indicator6]),"Basic","Limited"))))</f>
        <v>No service</v>
      </c>
      <c r="X1039" s="133" t="str">
        <f>IF([Use_Indicator1]="", "Fill in data", IF([Use_Indicator1]="All", "Improved", IF([Use_Indicator1]="Some", "Basic", IF([Use_Indicator1]="No use", "No Service"))))</f>
        <v>Improved</v>
      </c>
      <c r="Y1039" s="134" t="s">
        <v>1601</v>
      </c>
      <c r="Z1039" s="134" t="str">
        <f>IF(S1039="No data", "No Data", IF([Reliability_Indicator2]="Yes","No Service", IF(S1039="Routine", "Improved", IF(S1039="Unreliable", "Basic", IF(S1039="No O&amp;M", "No service")))))</f>
        <v>No Data</v>
      </c>
      <c r="AA1039" s="133" t="str">
        <f>IF([EnvPro_Indicator1]="", "Fill in data", IF([EnvPro_Indicator1]="Significant pollution", "No service", IF(AND([EnvPro_Indicator1]="Not polluting groundwater &amp; not untreated in river", [EnvPro_Indicator2]="No"),"Basic", IF([EnvPro_Indicator2]="Yes", "Improved"))))</f>
        <v>Basic</v>
      </c>
      <c r="AB1039" s="134" t="str">
        <f t="shared" si="16"/>
        <v>No Service</v>
      </c>
      <c r="AC1039" s="134" t="str">
        <f>IF(OR(San[[#This Row],[Access_SL1]]="No data",San[[#This Row],[Use_SL1]]="No data",San[[#This Row],[Reliability_SL1]]="No data",San[[#This Row],[EnvPro_SL1]]="No data"),"Incomplete", "Complete")</f>
        <v>Incomplete</v>
      </c>
      <c r="AD1039" s="176">
        <v>0.32816281658161728</v>
      </c>
      <c r="AE1039" s="176">
        <v>0</v>
      </c>
      <c r="AF1039" s="136">
        <v>0</v>
      </c>
      <c r="AG1039" s="136" t="s">
        <v>1601</v>
      </c>
      <c r="AH1039" s="136" t="s">
        <v>1601</v>
      </c>
      <c r="AW1039" s="1">
        <f>IFERROR(VLOOKUP(San[[#This Row],[Access_SL1]],$AS$5:$AT$8,2,FALSE),"Error")</f>
        <v>0</v>
      </c>
      <c r="AX1039" s="1">
        <f>IFERROR(VLOOKUP(San[[#This Row],[Use_SL1]],$AS$5:$AT$8,2,FALSE),"Error")</f>
        <v>3</v>
      </c>
      <c r="AY1039" s="1" t="str">
        <f>IFERROR(VLOOKUP(San[[#This Row],[Use_SL2]],$AS$5:$AT$8,2,FALSE),"Error")</f>
        <v>Error</v>
      </c>
      <c r="AZ1039" s="1" t="str">
        <f>IFERROR(VLOOKUP(San[[#This Row],[Reliability_SL1]],$AS$5:$AT$8,2,FALSE),"Error")</f>
        <v>Error</v>
      </c>
      <c r="BA1039" s="1">
        <f>IFERROR(VLOOKUP(San[[#This Row],[EnvPro_SL1]],$AS$5:$AT$8,2,FALSE),"Error")</f>
        <v>2</v>
      </c>
    </row>
    <row r="1040" spans="2:53">
      <c r="B1040" s="133" t="s">
        <v>1349</v>
      </c>
      <c r="C1040" s="171" t="s">
        <v>1748</v>
      </c>
      <c r="D1040" s="171" t="s">
        <v>1749</v>
      </c>
      <c r="E1040" s="171" t="s">
        <v>296</v>
      </c>
      <c r="F1040" s="172" t="s">
        <v>1618</v>
      </c>
      <c r="G1040" s="173" t="s">
        <v>2090</v>
      </c>
      <c r="H1040" s="50" t="s">
        <v>1601</v>
      </c>
      <c r="I1040" s="50" t="s">
        <v>2087</v>
      </c>
      <c r="J1040" s="133" t="s">
        <v>1751</v>
      </c>
      <c r="K1040" s="50" t="s">
        <v>1752</v>
      </c>
      <c r="L1040" s="50" t="s">
        <v>1753</v>
      </c>
      <c r="M1040" s="133" t="s">
        <v>1754</v>
      </c>
      <c r="N1040" s="133" t="s">
        <v>1601</v>
      </c>
      <c r="O1040" s="133" t="s">
        <v>1601</v>
      </c>
      <c r="P1040" s="133" t="s">
        <v>1601</v>
      </c>
      <c r="Q1040" s="133" t="s">
        <v>1755</v>
      </c>
      <c r="R1040" s="142" t="s">
        <v>1601</v>
      </c>
      <c r="S1040" s="174" t="s">
        <v>1601</v>
      </c>
      <c r="T1040" s="174" t="s">
        <v>1601</v>
      </c>
      <c r="U1040" s="133" t="s">
        <v>1756</v>
      </c>
      <c r="V1040" s="133" t="s">
        <v>1754</v>
      </c>
      <c r="W1040" s="133" t="str">
        <f>IF([Access_Indicator2]="Yes","No service",IF([Access_Indicator3]="Available", "Improved",IF([Access_Indicator4]="No", "Limited",IF(AND([Access_Indicator4]="yes", [Access_Indicator5]&lt;=[Access_Indicator6]),"Basic","Limited"))))</f>
        <v>No service</v>
      </c>
      <c r="X1040" s="133" t="str">
        <f>IF([Use_Indicator1]="", "Fill in data", IF([Use_Indicator1]="All", "Improved", IF([Use_Indicator1]="Some", "Basic", IF([Use_Indicator1]="No use", "No Service"))))</f>
        <v>Improved</v>
      </c>
      <c r="Y1040" s="134" t="s">
        <v>1601</v>
      </c>
      <c r="Z1040" s="134" t="str">
        <f>IF(S1040="No data", "No Data", IF([Reliability_Indicator2]="Yes","No Service", IF(S1040="Routine", "Improved", IF(S1040="Unreliable", "Basic", IF(S1040="No O&amp;M", "No service")))))</f>
        <v>No Data</v>
      </c>
      <c r="AA1040" s="133" t="str">
        <f>IF([EnvPro_Indicator1]="", "Fill in data", IF([EnvPro_Indicator1]="Significant pollution", "No service", IF(AND([EnvPro_Indicator1]="Not polluting groundwater &amp; not untreated in river", [EnvPro_Indicator2]="No"),"Basic", IF([EnvPro_Indicator2]="Yes", "Improved"))))</f>
        <v>Basic</v>
      </c>
      <c r="AB1040" s="134" t="str">
        <f t="shared" si="16"/>
        <v>No Service</v>
      </c>
      <c r="AC1040" s="134" t="str">
        <f>IF(OR(San[[#This Row],[Access_SL1]]="No data",San[[#This Row],[Use_SL1]]="No data",San[[#This Row],[Reliability_SL1]]="No data",San[[#This Row],[EnvPro_SL1]]="No data"),"Incomplete", "Complete")</f>
        <v>Incomplete</v>
      </c>
      <c r="AD1040" s="176">
        <v>0.32816281658161728</v>
      </c>
      <c r="AE1040" s="176">
        <v>0</v>
      </c>
      <c r="AF1040" s="136">
        <v>0</v>
      </c>
      <c r="AG1040" s="136" t="s">
        <v>1601</v>
      </c>
      <c r="AH1040" s="136" t="s">
        <v>1601</v>
      </c>
      <c r="AW1040" s="1">
        <f>IFERROR(VLOOKUP(San[[#This Row],[Access_SL1]],$AS$5:$AT$8,2,FALSE),"Error")</f>
        <v>0</v>
      </c>
      <c r="AX1040" s="1">
        <f>IFERROR(VLOOKUP(San[[#This Row],[Use_SL1]],$AS$5:$AT$8,2,FALSE),"Error")</f>
        <v>3</v>
      </c>
      <c r="AY1040" s="1" t="str">
        <f>IFERROR(VLOOKUP(San[[#This Row],[Use_SL2]],$AS$5:$AT$8,2,FALSE),"Error")</f>
        <v>Error</v>
      </c>
      <c r="AZ1040" s="1" t="str">
        <f>IFERROR(VLOOKUP(San[[#This Row],[Reliability_SL1]],$AS$5:$AT$8,2,FALSE),"Error")</f>
        <v>Error</v>
      </c>
      <c r="BA1040" s="1">
        <f>IFERROR(VLOOKUP(San[[#This Row],[EnvPro_SL1]],$AS$5:$AT$8,2,FALSE),"Error")</f>
        <v>2</v>
      </c>
    </row>
    <row r="1041" spans="2:53">
      <c r="B1041" s="133" t="s">
        <v>1350</v>
      </c>
      <c r="C1041" s="171" t="s">
        <v>1748</v>
      </c>
      <c r="D1041" s="171" t="s">
        <v>1749</v>
      </c>
      <c r="E1041" s="171" t="s">
        <v>296</v>
      </c>
      <c r="F1041" s="172" t="s">
        <v>1618</v>
      </c>
      <c r="G1041" s="173" t="s">
        <v>2091</v>
      </c>
      <c r="H1041" s="50" t="s">
        <v>1601</v>
      </c>
      <c r="I1041" s="50" t="s">
        <v>2087</v>
      </c>
      <c r="J1041" s="133" t="s">
        <v>1774</v>
      </c>
      <c r="K1041" s="50" t="s">
        <v>1754</v>
      </c>
      <c r="L1041" s="50" t="s">
        <v>1776</v>
      </c>
      <c r="M1041" s="133" t="s">
        <v>1752</v>
      </c>
      <c r="N1041" s="133" t="s">
        <v>1601</v>
      </c>
      <c r="O1041" s="133" t="s">
        <v>1601</v>
      </c>
      <c r="P1041" s="133" t="s">
        <v>1601</v>
      </c>
      <c r="Q1041" s="133" t="s">
        <v>1755</v>
      </c>
      <c r="R1041" s="142" t="s">
        <v>1601</v>
      </c>
      <c r="S1041" s="141" t="s">
        <v>1777</v>
      </c>
      <c r="T1041" s="141" t="s">
        <v>1754</v>
      </c>
      <c r="U1041" s="133" t="s">
        <v>1756</v>
      </c>
      <c r="V1041" s="133" t="s">
        <v>1754</v>
      </c>
      <c r="W1041" s="133" t="str">
        <f>IF([Access_Indicator2]="Yes","No service",IF([Access_Indicator3]="Available", "Improved",IF([Access_Indicator4]="No", "Limited",IF(AND([Access_Indicator4]="yes", [Access_Indicator5]&lt;=[Access_Indicator6]),"Basic","Limited"))))</f>
        <v>Improved</v>
      </c>
      <c r="X1041" s="133" t="str">
        <f>IF([Use_Indicator1]="", "Fill in data", IF([Use_Indicator1]="All", "Improved", IF([Use_Indicator1]="Some", "Basic", IF([Use_Indicator1]="No use", "No Service"))))</f>
        <v>Improved</v>
      </c>
      <c r="Y1041" s="134" t="s">
        <v>1601</v>
      </c>
      <c r="Z1041" s="134" t="str">
        <f>IF(S1041="No data", "No Data", IF([Reliability_Indicator2]="Yes","No Service", IF(S1041="Routine", "Improved", IF(S1041="Unreliable", "Basic", IF(S1041="No O&amp;M", "No service")))))</f>
        <v>No service</v>
      </c>
      <c r="AA1041" s="133" t="str">
        <f>IF([EnvPro_Indicator1]="", "Fill in data", IF([EnvPro_Indicator1]="Significant pollution", "No service", IF(AND([EnvPro_Indicator1]="Not polluting groundwater &amp; not untreated in river", [EnvPro_Indicator2]="No"),"Basic", IF([EnvPro_Indicator2]="Yes", "Improved"))))</f>
        <v>Basic</v>
      </c>
      <c r="AB1041" s="134" t="str">
        <f t="shared" si="16"/>
        <v>No Service</v>
      </c>
      <c r="AC1041" s="134" t="str">
        <f>IF(OR(San[[#This Row],[Access_SL1]]="No data",San[[#This Row],[Use_SL1]]="No data",San[[#This Row],[Reliability_SL1]]="No data",San[[#This Row],[EnvPro_SL1]]="No data"),"Incomplete", "Complete")</f>
        <v>Complete</v>
      </c>
      <c r="AD1041" s="176">
        <v>0.32816281658161728</v>
      </c>
      <c r="AE1041" s="176">
        <v>0</v>
      </c>
      <c r="AF1041" s="136">
        <v>0</v>
      </c>
      <c r="AG1041" s="136" t="s">
        <v>1601</v>
      </c>
      <c r="AH1041" s="136" t="s">
        <v>1601</v>
      </c>
      <c r="AW1041" s="1">
        <f>IFERROR(VLOOKUP(San[[#This Row],[Access_SL1]],$AS$5:$AT$8,2,FALSE),"Error")</f>
        <v>3</v>
      </c>
      <c r="AX1041" s="1">
        <f>IFERROR(VLOOKUP(San[[#This Row],[Use_SL1]],$AS$5:$AT$8,2,FALSE),"Error")</f>
        <v>3</v>
      </c>
      <c r="AY1041" s="1" t="str">
        <f>IFERROR(VLOOKUP(San[[#This Row],[Use_SL2]],$AS$5:$AT$8,2,FALSE),"Error")</f>
        <v>Error</v>
      </c>
      <c r="AZ1041" s="1">
        <f>IFERROR(VLOOKUP(San[[#This Row],[Reliability_SL1]],$AS$5:$AT$8,2,FALSE),"Error")</f>
        <v>0</v>
      </c>
      <c r="BA1041" s="1">
        <f>IFERROR(VLOOKUP(San[[#This Row],[EnvPro_SL1]],$AS$5:$AT$8,2,FALSE),"Error")</f>
        <v>2</v>
      </c>
    </row>
    <row r="1042" spans="2:53">
      <c r="B1042" s="133" t="s">
        <v>1351</v>
      </c>
      <c r="C1042" s="171" t="s">
        <v>1748</v>
      </c>
      <c r="D1042" s="171" t="s">
        <v>1749</v>
      </c>
      <c r="E1042" s="171" t="s">
        <v>296</v>
      </c>
      <c r="F1042" s="172" t="s">
        <v>1618</v>
      </c>
      <c r="G1042" s="173" t="s">
        <v>2092</v>
      </c>
      <c r="H1042" s="50" t="s">
        <v>1601</v>
      </c>
      <c r="I1042" s="50" t="s">
        <v>2087</v>
      </c>
      <c r="J1042" s="133" t="s">
        <v>1751</v>
      </c>
      <c r="K1042" s="50" t="s">
        <v>1752</v>
      </c>
      <c r="L1042" s="50" t="s">
        <v>1753</v>
      </c>
      <c r="M1042" s="133" t="s">
        <v>1754</v>
      </c>
      <c r="N1042" s="133" t="s">
        <v>1601</v>
      </c>
      <c r="O1042" s="133" t="s">
        <v>1601</v>
      </c>
      <c r="P1042" s="133" t="s">
        <v>1601</v>
      </c>
      <c r="Q1042" s="133" t="s">
        <v>1755</v>
      </c>
      <c r="R1042" s="142" t="s">
        <v>1601</v>
      </c>
      <c r="S1042" s="174" t="s">
        <v>1601</v>
      </c>
      <c r="T1042" s="174" t="s">
        <v>1601</v>
      </c>
      <c r="U1042" s="133" t="s">
        <v>1756</v>
      </c>
      <c r="V1042" s="133" t="s">
        <v>1754</v>
      </c>
      <c r="W1042" s="133" t="str">
        <f>IF([Access_Indicator2]="Yes","No service",IF([Access_Indicator3]="Available", "Improved",IF([Access_Indicator4]="No", "Limited",IF(AND([Access_Indicator4]="yes", [Access_Indicator5]&lt;=[Access_Indicator6]),"Basic","Limited"))))</f>
        <v>No service</v>
      </c>
      <c r="X1042" s="133" t="str">
        <f>IF([Use_Indicator1]="", "Fill in data", IF([Use_Indicator1]="All", "Improved", IF([Use_Indicator1]="Some", "Basic", IF([Use_Indicator1]="No use", "No Service"))))</f>
        <v>Improved</v>
      </c>
      <c r="Y1042" s="134" t="s">
        <v>1601</v>
      </c>
      <c r="Z1042" s="134" t="str">
        <f>IF(S1042="No data", "No Data", IF([Reliability_Indicator2]="Yes","No Service", IF(S1042="Routine", "Improved", IF(S1042="Unreliable", "Basic", IF(S1042="No O&amp;M", "No service")))))</f>
        <v>No Data</v>
      </c>
      <c r="AA1042" s="133" t="str">
        <f>IF([EnvPro_Indicator1]="", "Fill in data", IF([EnvPro_Indicator1]="Significant pollution", "No service", IF(AND([EnvPro_Indicator1]="Not polluting groundwater &amp; not untreated in river", [EnvPro_Indicator2]="No"),"Basic", IF([EnvPro_Indicator2]="Yes", "Improved"))))</f>
        <v>Basic</v>
      </c>
      <c r="AB1042" s="134" t="str">
        <f t="shared" si="16"/>
        <v>No Service</v>
      </c>
      <c r="AC1042" s="134" t="str">
        <f>IF(OR(San[[#This Row],[Access_SL1]]="No data",San[[#This Row],[Use_SL1]]="No data",San[[#This Row],[Reliability_SL1]]="No data",San[[#This Row],[EnvPro_SL1]]="No data"),"Incomplete", "Complete")</f>
        <v>Incomplete</v>
      </c>
      <c r="AD1042" s="176">
        <v>0.32816281658161728</v>
      </c>
      <c r="AE1042" s="176">
        <v>0</v>
      </c>
      <c r="AF1042" s="136">
        <v>0</v>
      </c>
      <c r="AG1042" s="136" t="s">
        <v>1601</v>
      </c>
      <c r="AH1042" s="136" t="s">
        <v>1601</v>
      </c>
      <c r="AW1042" s="1">
        <f>IFERROR(VLOOKUP(San[[#This Row],[Access_SL1]],$AS$5:$AT$8,2,FALSE),"Error")</f>
        <v>0</v>
      </c>
      <c r="AX1042" s="1">
        <f>IFERROR(VLOOKUP(San[[#This Row],[Use_SL1]],$AS$5:$AT$8,2,FALSE),"Error")</f>
        <v>3</v>
      </c>
      <c r="AY1042" s="1" t="str">
        <f>IFERROR(VLOOKUP(San[[#This Row],[Use_SL2]],$AS$5:$AT$8,2,FALSE),"Error")</f>
        <v>Error</v>
      </c>
      <c r="AZ1042" s="1" t="str">
        <f>IFERROR(VLOOKUP(San[[#This Row],[Reliability_SL1]],$AS$5:$AT$8,2,FALSE),"Error")</f>
        <v>Error</v>
      </c>
      <c r="BA1042" s="1">
        <f>IFERROR(VLOOKUP(San[[#This Row],[EnvPro_SL1]],$AS$5:$AT$8,2,FALSE),"Error")</f>
        <v>2</v>
      </c>
    </row>
    <row r="1043" spans="2:53">
      <c r="B1043" s="133" t="s">
        <v>1352</v>
      </c>
      <c r="C1043" s="171" t="s">
        <v>1748</v>
      </c>
      <c r="D1043" s="171" t="s">
        <v>1749</v>
      </c>
      <c r="E1043" s="171" t="s">
        <v>296</v>
      </c>
      <c r="F1043" s="172" t="s">
        <v>1618</v>
      </c>
      <c r="G1043" s="173" t="s">
        <v>2093</v>
      </c>
      <c r="H1043" s="50" t="s">
        <v>1601</v>
      </c>
      <c r="I1043" s="50" t="s">
        <v>2087</v>
      </c>
      <c r="J1043" s="133" t="s">
        <v>1751</v>
      </c>
      <c r="K1043" s="50" t="s">
        <v>1752</v>
      </c>
      <c r="L1043" s="50" t="s">
        <v>1753</v>
      </c>
      <c r="M1043" s="133" t="s">
        <v>1754</v>
      </c>
      <c r="N1043" s="133" t="s">
        <v>1601</v>
      </c>
      <c r="O1043" s="133" t="s">
        <v>1601</v>
      </c>
      <c r="P1043" s="133" t="s">
        <v>1601</v>
      </c>
      <c r="Q1043" s="133" t="s">
        <v>1755</v>
      </c>
      <c r="R1043" s="142" t="s">
        <v>1601</v>
      </c>
      <c r="S1043" s="174" t="s">
        <v>1601</v>
      </c>
      <c r="T1043" s="174" t="s">
        <v>1601</v>
      </c>
      <c r="U1043" s="133" t="s">
        <v>1756</v>
      </c>
      <c r="V1043" s="133" t="s">
        <v>1754</v>
      </c>
      <c r="W1043" s="133" t="str">
        <f>IF([Access_Indicator2]="Yes","No service",IF([Access_Indicator3]="Available", "Improved",IF([Access_Indicator4]="No", "Limited",IF(AND([Access_Indicator4]="yes", [Access_Indicator5]&lt;=[Access_Indicator6]),"Basic","Limited"))))</f>
        <v>No service</v>
      </c>
      <c r="X1043" s="133" t="str">
        <f>IF([Use_Indicator1]="", "Fill in data", IF([Use_Indicator1]="All", "Improved", IF([Use_Indicator1]="Some", "Basic", IF([Use_Indicator1]="No use", "No Service"))))</f>
        <v>Improved</v>
      </c>
      <c r="Y1043" s="134" t="s">
        <v>1601</v>
      </c>
      <c r="Z1043" s="134" t="str">
        <f>IF(S1043="No data", "No Data", IF([Reliability_Indicator2]="Yes","No Service", IF(S1043="Routine", "Improved", IF(S1043="Unreliable", "Basic", IF(S1043="No O&amp;M", "No service")))))</f>
        <v>No Data</v>
      </c>
      <c r="AA1043" s="133" t="str">
        <f>IF([EnvPro_Indicator1]="", "Fill in data", IF([EnvPro_Indicator1]="Significant pollution", "No service", IF(AND([EnvPro_Indicator1]="Not polluting groundwater &amp; not untreated in river", [EnvPro_Indicator2]="No"),"Basic", IF([EnvPro_Indicator2]="Yes", "Improved"))))</f>
        <v>Basic</v>
      </c>
      <c r="AB1043" s="134" t="str">
        <f t="shared" si="16"/>
        <v>No Service</v>
      </c>
      <c r="AC1043" s="134" t="str">
        <f>IF(OR(San[[#This Row],[Access_SL1]]="No data",San[[#This Row],[Use_SL1]]="No data",San[[#This Row],[Reliability_SL1]]="No data",San[[#This Row],[EnvPro_SL1]]="No data"),"Incomplete", "Complete")</f>
        <v>Incomplete</v>
      </c>
      <c r="AD1043" s="176">
        <v>0.32816281658161728</v>
      </c>
      <c r="AE1043" s="176">
        <v>0</v>
      </c>
      <c r="AF1043" s="136">
        <v>0</v>
      </c>
      <c r="AG1043" s="136" t="s">
        <v>1601</v>
      </c>
      <c r="AH1043" s="136" t="s">
        <v>1601</v>
      </c>
      <c r="AW1043" s="1">
        <f>IFERROR(VLOOKUP(San[[#This Row],[Access_SL1]],$AS$5:$AT$8,2,FALSE),"Error")</f>
        <v>0</v>
      </c>
      <c r="AX1043" s="1">
        <f>IFERROR(VLOOKUP(San[[#This Row],[Use_SL1]],$AS$5:$AT$8,2,FALSE),"Error")</f>
        <v>3</v>
      </c>
      <c r="AY1043" s="1" t="str">
        <f>IFERROR(VLOOKUP(San[[#This Row],[Use_SL2]],$AS$5:$AT$8,2,FALSE),"Error")</f>
        <v>Error</v>
      </c>
      <c r="AZ1043" s="1" t="str">
        <f>IFERROR(VLOOKUP(San[[#This Row],[Reliability_SL1]],$AS$5:$AT$8,2,FALSE),"Error")</f>
        <v>Error</v>
      </c>
      <c r="BA1043" s="1">
        <f>IFERROR(VLOOKUP(San[[#This Row],[EnvPro_SL1]],$AS$5:$AT$8,2,FALSE),"Error")</f>
        <v>2</v>
      </c>
    </row>
    <row r="1044" spans="2:53">
      <c r="B1044" s="133" t="s">
        <v>1353</v>
      </c>
      <c r="C1044" s="171" t="s">
        <v>1748</v>
      </c>
      <c r="D1044" s="171" t="s">
        <v>1749</v>
      </c>
      <c r="E1044" s="171" t="s">
        <v>296</v>
      </c>
      <c r="F1044" s="172" t="s">
        <v>1618</v>
      </c>
      <c r="G1044" s="173" t="s">
        <v>2094</v>
      </c>
      <c r="H1044" s="50" t="s">
        <v>1601</v>
      </c>
      <c r="I1044" s="50" t="s">
        <v>2087</v>
      </c>
      <c r="J1044" s="133" t="s">
        <v>1751</v>
      </c>
      <c r="K1044" s="50" t="s">
        <v>1752</v>
      </c>
      <c r="L1044" s="50" t="s">
        <v>1753</v>
      </c>
      <c r="M1044" s="133" t="s">
        <v>1754</v>
      </c>
      <c r="N1044" s="133" t="s">
        <v>1601</v>
      </c>
      <c r="O1044" s="133" t="s">
        <v>1601</v>
      </c>
      <c r="P1044" s="133" t="s">
        <v>1601</v>
      </c>
      <c r="Q1044" s="133" t="s">
        <v>1755</v>
      </c>
      <c r="R1044" s="142" t="s">
        <v>1601</v>
      </c>
      <c r="S1044" s="174" t="s">
        <v>1601</v>
      </c>
      <c r="T1044" s="174" t="s">
        <v>1601</v>
      </c>
      <c r="U1044" s="133" t="s">
        <v>1756</v>
      </c>
      <c r="V1044" s="133" t="s">
        <v>1754</v>
      </c>
      <c r="W1044" s="133" t="str">
        <f>IF([Access_Indicator2]="Yes","No service",IF([Access_Indicator3]="Available", "Improved",IF([Access_Indicator4]="No", "Limited",IF(AND([Access_Indicator4]="yes", [Access_Indicator5]&lt;=[Access_Indicator6]),"Basic","Limited"))))</f>
        <v>No service</v>
      </c>
      <c r="X1044" s="133" t="str">
        <f>IF([Use_Indicator1]="", "Fill in data", IF([Use_Indicator1]="All", "Improved", IF([Use_Indicator1]="Some", "Basic", IF([Use_Indicator1]="No use", "No Service"))))</f>
        <v>Improved</v>
      </c>
      <c r="Y1044" s="134" t="s">
        <v>1601</v>
      </c>
      <c r="Z1044" s="134" t="str">
        <f>IF(S1044="No data", "No Data", IF([Reliability_Indicator2]="Yes","No Service", IF(S1044="Routine", "Improved", IF(S1044="Unreliable", "Basic", IF(S1044="No O&amp;M", "No service")))))</f>
        <v>No Data</v>
      </c>
      <c r="AA1044" s="133" t="str">
        <f>IF([EnvPro_Indicator1]="", "Fill in data", IF([EnvPro_Indicator1]="Significant pollution", "No service", IF(AND([EnvPro_Indicator1]="Not polluting groundwater &amp; not untreated in river", [EnvPro_Indicator2]="No"),"Basic", IF([EnvPro_Indicator2]="Yes", "Improved"))))</f>
        <v>Basic</v>
      </c>
      <c r="AB1044" s="134" t="str">
        <f t="shared" si="16"/>
        <v>No Service</v>
      </c>
      <c r="AC1044" s="134" t="str">
        <f>IF(OR(San[[#This Row],[Access_SL1]]="No data",San[[#This Row],[Use_SL1]]="No data",San[[#This Row],[Reliability_SL1]]="No data",San[[#This Row],[EnvPro_SL1]]="No data"),"Incomplete", "Complete")</f>
        <v>Incomplete</v>
      </c>
      <c r="AD1044" s="176">
        <v>0.32816281658161728</v>
      </c>
      <c r="AE1044" s="176">
        <v>0</v>
      </c>
      <c r="AF1044" s="136">
        <v>0</v>
      </c>
      <c r="AG1044" s="136" t="s">
        <v>1601</v>
      </c>
      <c r="AH1044" s="136" t="s">
        <v>1601</v>
      </c>
      <c r="AW1044" s="1">
        <f>IFERROR(VLOOKUP(San[[#This Row],[Access_SL1]],$AS$5:$AT$8,2,FALSE),"Error")</f>
        <v>0</v>
      </c>
      <c r="AX1044" s="1">
        <f>IFERROR(VLOOKUP(San[[#This Row],[Use_SL1]],$AS$5:$AT$8,2,FALSE),"Error")</f>
        <v>3</v>
      </c>
      <c r="AY1044" s="1" t="str">
        <f>IFERROR(VLOOKUP(San[[#This Row],[Use_SL2]],$AS$5:$AT$8,2,FALSE),"Error")</f>
        <v>Error</v>
      </c>
      <c r="AZ1044" s="1" t="str">
        <f>IFERROR(VLOOKUP(San[[#This Row],[Reliability_SL1]],$AS$5:$AT$8,2,FALSE),"Error")</f>
        <v>Error</v>
      </c>
      <c r="BA1044" s="1">
        <f>IFERROR(VLOOKUP(San[[#This Row],[EnvPro_SL1]],$AS$5:$AT$8,2,FALSE),"Error")</f>
        <v>2</v>
      </c>
    </row>
    <row r="1045" spans="2:53">
      <c r="B1045" s="133" t="s">
        <v>1354</v>
      </c>
      <c r="C1045" s="171" t="s">
        <v>1748</v>
      </c>
      <c r="D1045" s="171" t="s">
        <v>1749</v>
      </c>
      <c r="E1045" s="171" t="s">
        <v>296</v>
      </c>
      <c r="F1045" s="172" t="s">
        <v>1618</v>
      </c>
      <c r="G1045" s="173" t="s">
        <v>2095</v>
      </c>
      <c r="H1045" s="50" t="s">
        <v>1601</v>
      </c>
      <c r="I1045" s="50" t="s">
        <v>2087</v>
      </c>
      <c r="J1045" s="133" t="s">
        <v>1751</v>
      </c>
      <c r="K1045" s="50" t="s">
        <v>1752</v>
      </c>
      <c r="L1045" s="50" t="s">
        <v>1753</v>
      </c>
      <c r="M1045" s="133" t="s">
        <v>1754</v>
      </c>
      <c r="N1045" s="133" t="s">
        <v>1601</v>
      </c>
      <c r="O1045" s="133" t="s">
        <v>1601</v>
      </c>
      <c r="P1045" s="133" t="s">
        <v>1601</v>
      </c>
      <c r="Q1045" s="133" t="s">
        <v>1755</v>
      </c>
      <c r="R1045" s="142" t="s">
        <v>1601</v>
      </c>
      <c r="S1045" s="174" t="s">
        <v>1601</v>
      </c>
      <c r="T1045" s="174" t="s">
        <v>1601</v>
      </c>
      <c r="U1045" s="133" t="s">
        <v>1756</v>
      </c>
      <c r="V1045" s="133" t="s">
        <v>1754</v>
      </c>
      <c r="W1045" s="133" t="str">
        <f>IF([Access_Indicator2]="Yes","No service",IF([Access_Indicator3]="Available", "Improved",IF([Access_Indicator4]="No", "Limited",IF(AND([Access_Indicator4]="yes", [Access_Indicator5]&lt;=[Access_Indicator6]),"Basic","Limited"))))</f>
        <v>No service</v>
      </c>
      <c r="X1045" s="133" t="str">
        <f>IF([Use_Indicator1]="", "Fill in data", IF([Use_Indicator1]="All", "Improved", IF([Use_Indicator1]="Some", "Basic", IF([Use_Indicator1]="No use", "No Service"))))</f>
        <v>Improved</v>
      </c>
      <c r="Y1045" s="134" t="s">
        <v>1601</v>
      </c>
      <c r="Z1045" s="134" t="str">
        <f>IF(S1045="No data", "No Data", IF([Reliability_Indicator2]="Yes","No Service", IF(S1045="Routine", "Improved", IF(S1045="Unreliable", "Basic", IF(S1045="No O&amp;M", "No service")))))</f>
        <v>No Data</v>
      </c>
      <c r="AA1045" s="133" t="str">
        <f>IF([EnvPro_Indicator1]="", "Fill in data", IF([EnvPro_Indicator1]="Significant pollution", "No service", IF(AND([EnvPro_Indicator1]="Not polluting groundwater &amp; not untreated in river", [EnvPro_Indicator2]="No"),"Basic", IF([EnvPro_Indicator2]="Yes", "Improved"))))</f>
        <v>Basic</v>
      </c>
      <c r="AB1045" s="134" t="str">
        <f t="shared" si="16"/>
        <v>No Service</v>
      </c>
      <c r="AC1045" s="134" t="str">
        <f>IF(OR(San[[#This Row],[Access_SL1]]="No data",San[[#This Row],[Use_SL1]]="No data",San[[#This Row],[Reliability_SL1]]="No data",San[[#This Row],[EnvPro_SL1]]="No data"),"Incomplete", "Complete")</f>
        <v>Incomplete</v>
      </c>
      <c r="AD1045" s="176">
        <v>0.32816281658161728</v>
      </c>
      <c r="AE1045" s="176">
        <v>0</v>
      </c>
      <c r="AF1045" s="136">
        <v>0</v>
      </c>
      <c r="AG1045" s="136" t="s">
        <v>1601</v>
      </c>
      <c r="AH1045" s="136" t="s">
        <v>1601</v>
      </c>
      <c r="AW1045" s="1">
        <f>IFERROR(VLOOKUP(San[[#This Row],[Access_SL1]],$AS$5:$AT$8,2,FALSE),"Error")</f>
        <v>0</v>
      </c>
      <c r="AX1045" s="1">
        <f>IFERROR(VLOOKUP(San[[#This Row],[Use_SL1]],$AS$5:$AT$8,2,FALSE),"Error")</f>
        <v>3</v>
      </c>
      <c r="AY1045" s="1" t="str">
        <f>IFERROR(VLOOKUP(San[[#This Row],[Use_SL2]],$AS$5:$AT$8,2,FALSE),"Error")</f>
        <v>Error</v>
      </c>
      <c r="AZ1045" s="1" t="str">
        <f>IFERROR(VLOOKUP(San[[#This Row],[Reliability_SL1]],$AS$5:$AT$8,2,FALSE),"Error")</f>
        <v>Error</v>
      </c>
      <c r="BA1045" s="1">
        <f>IFERROR(VLOOKUP(San[[#This Row],[EnvPro_SL1]],$AS$5:$AT$8,2,FALSE),"Error")</f>
        <v>2</v>
      </c>
    </row>
    <row r="1046" spans="2:53">
      <c r="B1046" s="133" t="s">
        <v>1355</v>
      </c>
      <c r="C1046" s="171" t="s">
        <v>1748</v>
      </c>
      <c r="D1046" s="171" t="s">
        <v>1749</v>
      </c>
      <c r="E1046" s="171" t="s">
        <v>296</v>
      </c>
      <c r="F1046" s="172" t="s">
        <v>1618</v>
      </c>
      <c r="G1046" s="173" t="s">
        <v>2096</v>
      </c>
      <c r="H1046" s="50" t="s">
        <v>1601</v>
      </c>
      <c r="I1046" s="50" t="s">
        <v>2087</v>
      </c>
      <c r="J1046" s="133" t="s">
        <v>1751</v>
      </c>
      <c r="K1046" s="50" t="s">
        <v>1752</v>
      </c>
      <c r="L1046" s="50" t="s">
        <v>1753</v>
      </c>
      <c r="M1046" s="133" t="s">
        <v>1754</v>
      </c>
      <c r="N1046" s="133" t="s">
        <v>1601</v>
      </c>
      <c r="O1046" s="133" t="s">
        <v>1601</v>
      </c>
      <c r="P1046" s="133" t="s">
        <v>1601</v>
      </c>
      <c r="Q1046" s="133" t="s">
        <v>1755</v>
      </c>
      <c r="R1046" s="142" t="s">
        <v>1601</v>
      </c>
      <c r="S1046" s="174" t="s">
        <v>1601</v>
      </c>
      <c r="T1046" s="174" t="s">
        <v>1601</v>
      </c>
      <c r="U1046" s="133" t="s">
        <v>1756</v>
      </c>
      <c r="V1046" s="133" t="s">
        <v>1754</v>
      </c>
      <c r="W1046" s="133" t="str">
        <f>IF([Access_Indicator2]="Yes","No service",IF([Access_Indicator3]="Available", "Improved",IF([Access_Indicator4]="No", "Limited",IF(AND([Access_Indicator4]="yes", [Access_Indicator5]&lt;=[Access_Indicator6]),"Basic","Limited"))))</f>
        <v>No service</v>
      </c>
      <c r="X1046" s="133" t="str">
        <f>IF([Use_Indicator1]="", "Fill in data", IF([Use_Indicator1]="All", "Improved", IF([Use_Indicator1]="Some", "Basic", IF([Use_Indicator1]="No use", "No Service"))))</f>
        <v>Improved</v>
      </c>
      <c r="Y1046" s="134" t="s">
        <v>1601</v>
      </c>
      <c r="Z1046" s="134" t="str">
        <f>IF(S1046="No data", "No Data", IF([Reliability_Indicator2]="Yes","No Service", IF(S1046="Routine", "Improved", IF(S1046="Unreliable", "Basic", IF(S1046="No O&amp;M", "No service")))))</f>
        <v>No Data</v>
      </c>
      <c r="AA1046" s="133" t="str">
        <f>IF([EnvPro_Indicator1]="", "Fill in data", IF([EnvPro_Indicator1]="Significant pollution", "No service", IF(AND([EnvPro_Indicator1]="Not polluting groundwater &amp; not untreated in river", [EnvPro_Indicator2]="No"),"Basic", IF([EnvPro_Indicator2]="Yes", "Improved"))))</f>
        <v>Basic</v>
      </c>
      <c r="AB1046" s="134" t="str">
        <f t="shared" si="16"/>
        <v>No Service</v>
      </c>
      <c r="AC1046" s="134" t="str">
        <f>IF(OR(San[[#This Row],[Access_SL1]]="No data",San[[#This Row],[Use_SL1]]="No data",San[[#This Row],[Reliability_SL1]]="No data",San[[#This Row],[EnvPro_SL1]]="No data"),"Incomplete", "Complete")</f>
        <v>Incomplete</v>
      </c>
      <c r="AD1046" s="176">
        <v>0.32816281658161728</v>
      </c>
      <c r="AE1046" s="176">
        <v>0</v>
      </c>
      <c r="AF1046" s="136">
        <v>0</v>
      </c>
      <c r="AG1046" s="136" t="s">
        <v>1601</v>
      </c>
      <c r="AH1046" s="136" t="s">
        <v>1601</v>
      </c>
      <c r="AW1046" s="1">
        <f>IFERROR(VLOOKUP(San[[#This Row],[Access_SL1]],$AS$5:$AT$8,2,FALSE),"Error")</f>
        <v>0</v>
      </c>
      <c r="AX1046" s="1">
        <f>IFERROR(VLOOKUP(San[[#This Row],[Use_SL1]],$AS$5:$AT$8,2,FALSE),"Error")</f>
        <v>3</v>
      </c>
      <c r="AY1046" s="1" t="str">
        <f>IFERROR(VLOOKUP(San[[#This Row],[Use_SL2]],$AS$5:$AT$8,2,FALSE),"Error")</f>
        <v>Error</v>
      </c>
      <c r="AZ1046" s="1" t="str">
        <f>IFERROR(VLOOKUP(San[[#This Row],[Reliability_SL1]],$AS$5:$AT$8,2,FALSE),"Error")</f>
        <v>Error</v>
      </c>
      <c r="BA1046" s="1">
        <f>IFERROR(VLOOKUP(San[[#This Row],[EnvPro_SL1]],$AS$5:$AT$8,2,FALSE),"Error")</f>
        <v>2</v>
      </c>
    </row>
    <row r="1047" spans="2:53">
      <c r="B1047" s="133" t="s">
        <v>1356</v>
      </c>
      <c r="C1047" s="171" t="s">
        <v>1748</v>
      </c>
      <c r="D1047" s="171" t="s">
        <v>1749</v>
      </c>
      <c r="E1047" s="171" t="s">
        <v>296</v>
      </c>
      <c r="F1047" s="172" t="s">
        <v>1618</v>
      </c>
      <c r="G1047" s="173" t="s">
        <v>2097</v>
      </c>
      <c r="H1047" s="50" t="s">
        <v>1601</v>
      </c>
      <c r="I1047" s="50" t="s">
        <v>2087</v>
      </c>
      <c r="J1047" s="133" t="s">
        <v>1774</v>
      </c>
      <c r="K1047" s="50" t="s">
        <v>1754</v>
      </c>
      <c r="L1047" s="50" t="s">
        <v>1776</v>
      </c>
      <c r="M1047" s="133" t="s">
        <v>1752</v>
      </c>
      <c r="N1047" s="133" t="s">
        <v>1601</v>
      </c>
      <c r="O1047" s="133" t="s">
        <v>1601</v>
      </c>
      <c r="P1047" s="133" t="s">
        <v>1601</v>
      </c>
      <c r="Q1047" s="133" t="s">
        <v>1755</v>
      </c>
      <c r="R1047" s="142" t="s">
        <v>1601</v>
      </c>
      <c r="S1047" s="141" t="s">
        <v>1777</v>
      </c>
      <c r="T1047" s="141" t="s">
        <v>1754</v>
      </c>
      <c r="U1047" s="133" t="s">
        <v>1756</v>
      </c>
      <c r="V1047" s="133" t="s">
        <v>1754</v>
      </c>
      <c r="W1047" s="133" t="str">
        <f>IF([Access_Indicator2]="Yes","No service",IF([Access_Indicator3]="Available", "Improved",IF([Access_Indicator4]="No", "Limited",IF(AND([Access_Indicator4]="yes", [Access_Indicator5]&lt;=[Access_Indicator6]),"Basic","Limited"))))</f>
        <v>Improved</v>
      </c>
      <c r="X1047" s="133" t="str">
        <f>IF([Use_Indicator1]="", "Fill in data", IF([Use_Indicator1]="All", "Improved", IF([Use_Indicator1]="Some", "Basic", IF([Use_Indicator1]="No use", "No Service"))))</f>
        <v>Improved</v>
      </c>
      <c r="Y1047" s="134" t="s">
        <v>1601</v>
      </c>
      <c r="Z1047" s="134" t="str">
        <f>IF(S1047="No data", "No Data", IF([Reliability_Indicator2]="Yes","No Service", IF(S1047="Routine", "Improved", IF(S1047="Unreliable", "Basic", IF(S1047="No O&amp;M", "No service")))))</f>
        <v>No service</v>
      </c>
      <c r="AA1047" s="133" t="str">
        <f>IF([EnvPro_Indicator1]="", "Fill in data", IF([EnvPro_Indicator1]="Significant pollution", "No service", IF(AND([EnvPro_Indicator1]="Not polluting groundwater &amp; not untreated in river", [EnvPro_Indicator2]="No"),"Basic", IF([EnvPro_Indicator2]="Yes", "Improved"))))</f>
        <v>Basic</v>
      </c>
      <c r="AB1047" s="134" t="str">
        <f t="shared" si="16"/>
        <v>No Service</v>
      </c>
      <c r="AC1047" s="134" t="str">
        <f>IF(OR(San[[#This Row],[Access_SL1]]="No data",San[[#This Row],[Use_SL1]]="No data",San[[#This Row],[Reliability_SL1]]="No data",San[[#This Row],[EnvPro_SL1]]="No data"),"Incomplete", "Complete")</f>
        <v>Complete</v>
      </c>
      <c r="AD1047" s="176">
        <v>0.32816281658161728</v>
      </c>
      <c r="AE1047" s="176">
        <v>0</v>
      </c>
      <c r="AF1047" s="136">
        <v>0</v>
      </c>
      <c r="AG1047" s="136" t="s">
        <v>1601</v>
      </c>
      <c r="AH1047" s="136">
        <v>25.474101330314184</v>
      </c>
      <c r="AW1047" s="1">
        <f>IFERROR(VLOOKUP(San[[#This Row],[Access_SL1]],$AS$5:$AT$8,2,FALSE),"Error")</f>
        <v>3</v>
      </c>
      <c r="AX1047" s="1">
        <f>IFERROR(VLOOKUP(San[[#This Row],[Use_SL1]],$AS$5:$AT$8,2,FALSE),"Error")</f>
        <v>3</v>
      </c>
      <c r="AY1047" s="1" t="str">
        <f>IFERROR(VLOOKUP(San[[#This Row],[Use_SL2]],$AS$5:$AT$8,2,FALSE),"Error")</f>
        <v>Error</v>
      </c>
      <c r="AZ1047" s="1">
        <f>IFERROR(VLOOKUP(San[[#This Row],[Reliability_SL1]],$AS$5:$AT$8,2,FALSE),"Error")</f>
        <v>0</v>
      </c>
      <c r="BA1047" s="1">
        <f>IFERROR(VLOOKUP(San[[#This Row],[EnvPro_SL1]],$AS$5:$AT$8,2,FALSE),"Error")</f>
        <v>2</v>
      </c>
    </row>
    <row r="1048" spans="2:53">
      <c r="B1048" s="133" t="s">
        <v>1357</v>
      </c>
      <c r="C1048" s="171" t="s">
        <v>1748</v>
      </c>
      <c r="D1048" s="171" t="s">
        <v>1749</v>
      </c>
      <c r="E1048" s="171" t="s">
        <v>296</v>
      </c>
      <c r="F1048" s="172" t="s">
        <v>1618</v>
      </c>
      <c r="G1048" s="173" t="s">
        <v>2098</v>
      </c>
      <c r="H1048" s="50" t="s">
        <v>1601</v>
      </c>
      <c r="I1048" s="50" t="s">
        <v>2087</v>
      </c>
      <c r="J1048" s="133" t="s">
        <v>1751</v>
      </c>
      <c r="K1048" s="50" t="s">
        <v>1752</v>
      </c>
      <c r="L1048" s="50" t="s">
        <v>1753</v>
      </c>
      <c r="M1048" s="133" t="s">
        <v>1754</v>
      </c>
      <c r="N1048" s="133" t="s">
        <v>1601</v>
      </c>
      <c r="O1048" s="133" t="s">
        <v>1601</v>
      </c>
      <c r="P1048" s="133" t="s">
        <v>1601</v>
      </c>
      <c r="Q1048" s="133" t="s">
        <v>1755</v>
      </c>
      <c r="R1048" s="142" t="s">
        <v>1601</v>
      </c>
      <c r="S1048" s="174" t="s">
        <v>1601</v>
      </c>
      <c r="T1048" s="174" t="s">
        <v>1601</v>
      </c>
      <c r="U1048" s="133" t="s">
        <v>1756</v>
      </c>
      <c r="V1048" s="133" t="s">
        <v>1754</v>
      </c>
      <c r="W1048" s="133" t="str">
        <f>IF([Access_Indicator2]="Yes","No service",IF([Access_Indicator3]="Available", "Improved",IF([Access_Indicator4]="No", "Limited",IF(AND([Access_Indicator4]="yes", [Access_Indicator5]&lt;=[Access_Indicator6]),"Basic","Limited"))))</f>
        <v>No service</v>
      </c>
      <c r="X1048" s="133" t="str">
        <f>IF([Use_Indicator1]="", "Fill in data", IF([Use_Indicator1]="All", "Improved", IF([Use_Indicator1]="Some", "Basic", IF([Use_Indicator1]="No use", "No Service"))))</f>
        <v>Improved</v>
      </c>
      <c r="Y1048" s="134" t="s">
        <v>1601</v>
      </c>
      <c r="Z1048" s="134" t="str">
        <f>IF(S1048="No data", "No Data", IF([Reliability_Indicator2]="Yes","No Service", IF(S1048="Routine", "Improved", IF(S1048="Unreliable", "Basic", IF(S1048="No O&amp;M", "No service")))))</f>
        <v>No Data</v>
      </c>
      <c r="AA1048" s="133" t="str">
        <f>IF([EnvPro_Indicator1]="", "Fill in data", IF([EnvPro_Indicator1]="Significant pollution", "No service", IF(AND([EnvPro_Indicator1]="Not polluting groundwater &amp; not untreated in river", [EnvPro_Indicator2]="No"),"Basic", IF([EnvPro_Indicator2]="Yes", "Improved"))))</f>
        <v>Basic</v>
      </c>
      <c r="AB1048" s="134" t="str">
        <f t="shared" si="16"/>
        <v>No Service</v>
      </c>
      <c r="AC1048" s="134" t="str">
        <f>IF(OR(San[[#This Row],[Access_SL1]]="No data",San[[#This Row],[Use_SL1]]="No data",San[[#This Row],[Reliability_SL1]]="No data",San[[#This Row],[EnvPro_SL1]]="No data"),"Incomplete", "Complete")</f>
        <v>Incomplete</v>
      </c>
      <c r="AD1048" s="176">
        <v>0.32816281658161728</v>
      </c>
      <c r="AE1048" s="176">
        <v>0</v>
      </c>
      <c r="AF1048" s="136">
        <v>0</v>
      </c>
      <c r="AG1048" s="136" t="s">
        <v>1601</v>
      </c>
      <c r="AH1048" s="136" t="s">
        <v>1601</v>
      </c>
      <c r="AW1048" s="1">
        <f>IFERROR(VLOOKUP(San[[#This Row],[Access_SL1]],$AS$5:$AT$8,2,FALSE),"Error")</f>
        <v>0</v>
      </c>
      <c r="AX1048" s="1">
        <f>IFERROR(VLOOKUP(San[[#This Row],[Use_SL1]],$AS$5:$AT$8,2,FALSE),"Error")</f>
        <v>3</v>
      </c>
      <c r="AY1048" s="1" t="str">
        <f>IFERROR(VLOOKUP(San[[#This Row],[Use_SL2]],$AS$5:$AT$8,2,FALSE),"Error")</f>
        <v>Error</v>
      </c>
      <c r="AZ1048" s="1" t="str">
        <f>IFERROR(VLOOKUP(San[[#This Row],[Reliability_SL1]],$AS$5:$AT$8,2,FALSE),"Error")</f>
        <v>Error</v>
      </c>
      <c r="BA1048" s="1">
        <f>IFERROR(VLOOKUP(San[[#This Row],[EnvPro_SL1]],$AS$5:$AT$8,2,FALSE),"Error")</f>
        <v>2</v>
      </c>
    </row>
    <row r="1049" spans="2:53">
      <c r="B1049" s="133" t="s">
        <v>1358</v>
      </c>
      <c r="C1049" s="171" t="s">
        <v>1748</v>
      </c>
      <c r="D1049" s="171" t="s">
        <v>1749</v>
      </c>
      <c r="E1049" s="171" t="s">
        <v>296</v>
      </c>
      <c r="F1049" s="172" t="s">
        <v>1618</v>
      </c>
      <c r="G1049" s="173" t="s">
        <v>2099</v>
      </c>
      <c r="H1049" s="50" t="s">
        <v>1601</v>
      </c>
      <c r="I1049" s="50" t="s">
        <v>2087</v>
      </c>
      <c r="J1049" s="133" t="s">
        <v>1779</v>
      </c>
      <c r="K1049" s="50" t="s">
        <v>1754</v>
      </c>
      <c r="L1049" s="50" t="s">
        <v>1753</v>
      </c>
      <c r="M1049" s="133" t="s">
        <v>1754</v>
      </c>
      <c r="N1049" s="133" t="s">
        <v>1601</v>
      </c>
      <c r="O1049" s="133" t="s">
        <v>1601</v>
      </c>
      <c r="P1049" s="133" t="s">
        <v>1601</v>
      </c>
      <c r="Q1049" s="133" t="s">
        <v>1755</v>
      </c>
      <c r="R1049" s="142" t="s">
        <v>1601</v>
      </c>
      <c r="S1049" s="141" t="s">
        <v>1777</v>
      </c>
      <c r="T1049" s="141" t="s">
        <v>1754</v>
      </c>
      <c r="U1049" s="133" t="s">
        <v>1756</v>
      </c>
      <c r="V1049" s="133" t="s">
        <v>1754</v>
      </c>
      <c r="W1049" s="133" t="str">
        <f>IF([Access_Indicator2]="Yes","No service",IF([Access_Indicator3]="Available", "Improved",IF([Access_Indicator4]="No", "Limited",IF(AND([Access_Indicator4]="yes", [Access_Indicator5]&lt;=[Access_Indicator6]),"Basic","Limited"))))</f>
        <v>Limited</v>
      </c>
      <c r="X1049" s="133" t="str">
        <f>IF([Use_Indicator1]="", "Fill in data", IF([Use_Indicator1]="All", "Improved", IF([Use_Indicator1]="Some", "Basic", IF([Use_Indicator1]="No use", "No Service"))))</f>
        <v>Improved</v>
      </c>
      <c r="Y1049" s="134" t="s">
        <v>1601</v>
      </c>
      <c r="Z1049" s="134" t="str">
        <f>IF(S1049="No data", "No Data", IF([Reliability_Indicator2]="Yes","No Service", IF(S1049="Routine", "Improved", IF(S1049="Unreliable", "Basic", IF(S1049="No O&amp;M", "No service")))))</f>
        <v>No service</v>
      </c>
      <c r="AA1049" s="133" t="str">
        <f>IF([EnvPro_Indicator1]="", "Fill in data", IF([EnvPro_Indicator1]="Significant pollution", "No service", IF(AND([EnvPro_Indicator1]="Not polluting groundwater &amp; not untreated in river", [EnvPro_Indicator2]="No"),"Basic", IF([EnvPro_Indicator2]="Yes", "Improved"))))</f>
        <v>Basic</v>
      </c>
      <c r="AB1049" s="134" t="str">
        <f t="shared" si="16"/>
        <v>No Service</v>
      </c>
      <c r="AC1049" s="134" t="str">
        <f>IF(OR(San[[#This Row],[Access_SL1]]="No data",San[[#This Row],[Use_SL1]]="No data",San[[#This Row],[Reliability_SL1]]="No data",San[[#This Row],[EnvPro_SL1]]="No data"),"Incomplete", "Complete")</f>
        <v>Complete</v>
      </c>
      <c r="AD1049" s="176">
        <v>0.32816281658161728</v>
      </c>
      <c r="AE1049" s="176">
        <v>0</v>
      </c>
      <c r="AF1049" s="136">
        <v>0</v>
      </c>
      <c r="AG1049" s="136" t="s">
        <v>1601</v>
      </c>
      <c r="AH1049" s="136" t="s">
        <v>1601</v>
      </c>
      <c r="AW1049" s="1">
        <f>IFERROR(VLOOKUP(San[[#This Row],[Access_SL1]],$AS$5:$AT$8,2,FALSE),"Error")</f>
        <v>1</v>
      </c>
      <c r="AX1049" s="1">
        <f>IFERROR(VLOOKUP(San[[#This Row],[Use_SL1]],$AS$5:$AT$8,2,FALSE),"Error")</f>
        <v>3</v>
      </c>
      <c r="AY1049" s="1" t="str">
        <f>IFERROR(VLOOKUP(San[[#This Row],[Use_SL2]],$AS$5:$AT$8,2,FALSE),"Error")</f>
        <v>Error</v>
      </c>
      <c r="AZ1049" s="1">
        <f>IFERROR(VLOOKUP(San[[#This Row],[Reliability_SL1]],$AS$5:$AT$8,2,FALSE),"Error")</f>
        <v>0</v>
      </c>
      <c r="BA1049" s="1">
        <f>IFERROR(VLOOKUP(San[[#This Row],[EnvPro_SL1]],$AS$5:$AT$8,2,FALSE),"Error")</f>
        <v>2</v>
      </c>
    </row>
    <row r="1050" spans="2:53">
      <c r="B1050" s="133" t="s">
        <v>1359</v>
      </c>
      <c r="C1050" s="171" t="s">
        <v>1748</v>
      </c>
      <c r="D1050" s="171" t="s">
        <v>1749</v>
      </c>
      <c r="E1050" s="171" t="s">
        <v>296</v>
      </c>
      <c r="F1050" s="172" t="s">
        <v>1618</v>
      </c>
      <c r="G1050" s="173" t="s">
        <v>2100</v>
      </c>
      <c r="H1050" s="50" t="s">
        <v>1601</v>
      </c>
      <c r="I1050" s="50" t="s">
        <v>2087</v>
      </c>
      <c r="J1050" s="133" t="s">
        <v>1751</v>
      </c>
      <c r="K1050" s="50" t="s">
        <v>1752</v>
      </c>
      <c r="L1050" s="50" t="s">
        <v>1753</v>
      </c>
      <c r="M1050" s="133" t="s">
        <v>1754</v>
      </c>
      <c r="N1050" s="133" t="s">
        <v>1601</v>
      </c>
      <c r="O1050" s="133" t="s">
        <v>1601</v>
      </c>
      <c r="P1050" s="133" t="s">
        <v>1601</v>
      </c>
      <c r="Q1050" s="133" t="s">
        <v>1755</v>
      </c>
      <c r="R1050" s="142" t="s">
        <v>1601</v>
      </c>
      <c r="S1050" s="174" t="s">
        <v>1601</v>
      </c>
      <c r="T1050" s="174" t="s">
        <v>1601</v>
      </c>
      <c r="U1050" s="133" t="s">
        <v>1756</v>
      </c>
      <c r="V1050" s="133" t="s">
        <v>1754</v>
      </c>
      <c r="W1050" s="133" t="str">
        <f>IF([Access_Indicator2]="Yes","No service",IF([Access_Indicator3]="Available", "Improved",IF([Access_Indicator4]="No", "Limited",IF(AND([Access_Indicator4]="yes", [Access_Indicator5]&lt;=[Access_Indicator6]),"Basic","Limited"))))</f>
        <v>No service</v>
      </c>
      <c r="X1050" s="133" t="str">
        <f>IF([Use_Indicator1]="", "Fill in data", IF([Use_Indicator1]="All", "Improved", IF([Use_Indicator1]="Some", "Basic", IF([Use_Indicator1]="No use", "No Service"))))</f>
        <v>Improved</v>
      </c>
      <c r="Y1050" s="134" t="s">
        <v>1601</v>
      </c>
      <c r="Z1050" s="134" t="str">
        <f>IF(S1050="No data", "No Data", IF([Reliability_Indicator2]="Yes","No Service", IF(S1050="Routine", "Improved", IF(S1050="Unreliable", "Basic", IF(S1050="No O&amp;M", "No service")))))</f>
        <v>No Data</v>
      </c>
      <c r="AA1050" s="133" t="str">
        <f>IF([EnvPro_Indicator1]="", "Fill in data", IF([EnvPro_Indicator1]="Significant pollution", "No service", IF(AND([EnvPro_Indicator1]="Not polluting groundwater &amp; not untreated in river", [EnvPro_Indicator2]="No"),"Basic", IF([EnvPro_Indicator2]="Yes", "Improved"))))</f>
        <v>Basic</v>
      </c>
      <c r="AB1050" s="134" t="str">
        <f t="shared" si="16"/>
        <v>No Service</v>
      </c>
      <c r="AC1050" s="134" t="str">
        <f>IF(OR(San[[#This Row],[Access_SL1]]="No data",San[[#This Row],[Use_SL1]]="No data",San[[#This Row],[Reliability_SL1]]="No data",San[[#This Row],[EnvPro_SL1]]="No data"),"Incomplete", "Complete")</f>
        <v>Incomplete</v>
      </c>
      <c r="AD1050" s="176">
        <v>0.32816281658161728</v>
      </c>
      <c r="AE1050" s="176">
        <v>0</v>
      </c>
      <c r="AF1050" s="136">
        <v>0</v>
      </c>
      <c r="AG1050" s="136" t="s">
        <v>1601</v>
      </c>
      <c r="AH1050" s="136" t="s">
        <v>1601</v>
      </c>
      <c r="AW1050" s="1">
        <f>IFERROR(VLOOKUP(San[[#This Row],[Access_SL1]],$AS$5:$AT$8,2,FALSE),"Error")</f>
        <v>0</v>
      </c>
      <c r="AX1050" s="1">
        <f>IFERROR(VLOOKUP(San[[#This Row],[Use_SL1]],$AS$5:$AT$8,2,FALSE),"Error")</f>
        <v>3</v>
      </c>
      <c r="AY1050" s="1" t="str">
        <f>IFERROR(VLOOKUP(San[[#This Row],[Use_SL2]],$AS$5:$AT$8,2,FALSE),"Error")</f>
        <v>Error</v>
      </c>
      <c r="AZ1050" s="1" t="str">
        <f>IFERROR(VLOOKUP(San[[#This Row],[Reliability_SL1]],$AS$5:$AT$8,2,FALSE),"Error")</f>
        <v>Error</v>
      </c>
      <c r="BA1050" s="1">
        <f>IFERROR(VLOOKUP(San[[#This Row],[EnvPro_SL1]],$AS$5:$AT$8,2,FALSE),"Error")</f>
        <v>2</v>
      </c>
    </row>
    <row r="1051" spans="2:53">
      <c r="B1051" s="133" t="s">
        <v>1360</v>
      </c>
      <c r="C1051" s="171" t="s">
        <v>1748</v>
      </c>
      <c r="D1051" s="171" t="s">
        <v>1749</v>
      </c>
      <c r="E1051" s="171" t="s">
        <v>296</v>
      </c>
      <c r="F1051" s="172" t="s">
        <v>1618</v>
      </c>
      <c r="G1051" s="173" t="s">
        <v>2101</v>
      </c>
      <c r="H1051" s="50" t="s">
        <v>1601</v>
      </c>
      <c r="I1051" s="50" t="s">
        <v>2087</v>
      </c>
      <c r="J1051" s="133" t="s">
        <v>1751</v>
      </c>
      <c r="K1051" s="50" t="s">
        <v>1752</v>
      </c>
      <c r="L1051" s="50" t="s">
        <v>1753</v>
      </c>
      <c r="M1051" s="133" t="s">
        <v>1754</v>
      </c>
      <c r="N1051" s="133" t="s">
        <v>1601</v>
      </c>
      <c r="O1051" s="133" t="s">
        <v>1601</v>
      </c>
      <c r="P1051" s="133" t="s">
        <v>1601</v>
      </c>
      <c r="Q1051" s="133" t="s">
        <v>1755</v>
      </c>
      <c r="R1051" s="142" t="s">
        <v>1601</v>
      </c>
      <c r="S1051" s="174" t="s">
        <v>1601</v>
      </c>
      <c r="T1051" s="174" t="s">
        <v>1601</v>
      </c>
      <c r="U1051" s="133" t="s">
        <v>1756</v>
      </c>
      <c r="V1051" s="133" t="s">
        <v>1754</v>
      </c>
      <c r="W1051" s="133" t="str">
        <f>IF([Access_Indicator2]="Yes","No service",IF([Access_Indicator3]="Available", "Improved",IF([Access_Indicator4]="No", "Limited",IF(AND([Access_Indicator4]="yes", [Access_Indicator5]&lt;=[Access_Indicator6]),"Basic","Limited"))))</f>
        <v>No service</v>
      </c>
      <c r="X1051" s="133" t="str">
        <f>IF([Use_Indicator1]="", "Fill in data", IF([Use_Indicator1]="All", "Improved", IF([Use_Indicator1]="Some", "Basic", IF([Use_Indicator1]="No use", "No Service"))))</f>
        <v>Improved</v>
      </c>
      <c r="Y1051" s="134" t="s">
        <v>1601</v>
      </c>
      <c r="Z1051" s="134" t="str">
        <f>IF(S1051="No data", "No Data", IF([Reliability_Indicator2]="Yes","No Service", IF(S1051="Routine", "Improved", IF(S1051="Unreliable", "Basic", IF(S1051="No O&amp;M", "No service")))))</f>
        <v>No Data</v>
      </c>
      <c r="AA1051" s="133" t="str">
        <f>IF([EnvPro_Indicator1]="", "Fill in data", IF([EnvPro_Indicator1]="Significant pollution", "No service", IF(AND([EnvPro_Indicator1]="Not polluting groundwater &amp; not untreated in river", [EnvPro_Indicator2]="No"),"Basic", IF([EnvPro_Indicator2]="Yes", "Improved"))))</f>
        <v>Basic</v>
      </c>
      <c r="AB1051" s="134" t="str">
        <f t="shared" si="16"/>
        <v>No Service</v>
      </c>
      <c r="AC1051" s="134" t="str">
        <f>IF(OR(San[[#This Row],[Access_SL1]]="No data",San[[#This Row],[Use_SL1]]="No data",San[[#This Row],[Reliability_SL1]]="No data",San[[#This Row],[EnvPro_SL1]]="No data"),"Incomplete", "Complete")</f>
        <v>Incomplete</v>
      </c>
      <c r="AD1051" s="176">
        <v>0.32816281658161728</v>
      </c>
      <c r="AE1051" s="176">
        <v>0</v>
      </c>
      <c r="AF1051" s="136">
        <v>0</v>
      </c>
      <c r="AG1051" s="136" t="s">
        <v>1601</v>
      </c>
      <c r="AH1051" s="136" t="s">
        <v>1601</v>
      </c>
      <c r="AW1051" s="1">
        <f>IFERROR(VLOOKUP(San[[#This Row],[Access_SL1]],$AS$5:$AT$8,2,FALSE),"Error")</f>
        <v>0</v>
      </c>
      <c r="AX1051" s="1">
        <f>IFERROR(VLOOKUP(San[[#This Row],[Use_SL1]],$AS$5:$AT$8,2,FALSE),"Error")</f>
        <v>3</v>
      </c>
      <c r="AY1051" s="1" t="str">
        <f>IFERROR(VLOOKUP(San[[#This Row],[Use_SL2]],$AS$5:$AT$8,2,FALSE),"Error")</f>
        <v>Error</v>
      </c>
      <c r="AZ1051" s="1" t="str">
        <f>IFERROR(VLOOKUP(San[[#This Row],[Reliability_SL1]],$AS$5:$AT$8,2,FALSE),"Error")</f>
        <v>Error</v>
      </c>
      <c r="BA1051" s="1">
        <f>IFERROR(VLOOKUP(San[[#This Row],[EnvPro_SL1]],$AS$5:$AT$8,2,FALSE),"Error")</f>
        <v>2</v>
      </c>
    </row>
    <row r="1052" spans="2:53">
      <c r="B1052" s="133" t="s">
        <v>1361</v>
      </c>
      <c r="C1052" s="171" t="s">
        <v>1748</v>
      </c>
      <c r="D1052" s="171" t="s">
        <v>1749</v>
      </c>
      <c r="E1052" s="171" t="s">
        <v>301</v>
      </c>
      <c r="F1052" s="172" t="s">
        <v>1626</v>
      </c>
      <c r="G1052" s="173" t="s">
        <v>2086</v>
      </c>
      <c r="H1052" s="50" t="s">
        <v>1601</v>
      </c>
      <c r="I1052" s="50" t="s">
        <v>2087</v>
      </c>
      <c r="J1052" s="133" t="s">
        <v>1772</v>
      </c>
      <c r="K1052" s="50" t="s">
        <v>1754</v>
      </c>
      <c r="L1052" s="50" t="s">
        <v>1753</v>
      </c>
      <c r="M1052" s="133" t="s">
        <v>1752</v>
      </c>
      <c r="N1052" s="133" t="s">
        <v>1601</v>
      </c>
      <c r="O1052" s="133" t="s">
        <v>1601</v>
      </c>
      <c r="P1052" s="133" t="s">
        <v>1601</v>
      </c>
      <c r="Q1052" s="133" t="s">
        <v>1755</v>
      </c>
      <c r="R1052" s="142" t="s">
        <v>1601</v>
      </c>
      <c r="S1052" s="174" t="s">
        <v>1601</v>
      </c>
      <c r="T1052" s="141" t="s">
        <v>1754</v>
      </c>
      <c r="U1052" s="133" t="s">
        <v>1756</v>
      </c>
      <c r="V1052" s="133" t="s">
        <v>1754</v>
      </c>
      <c r="W1052" s="133" t="str">
        <f>IF([Access_Indicator2]="Yes","No service",IF([Access_Indicator3]="Available", "Improved",IF([Access_Indicator4]="No", "Limited",IF(AND([Access_Indicator4]="yes", [Access_Indicator5]&lt;=[Access_Indicator6]),"Basic","Limited"))))</f>
        <v>Basic</v>
      </c>
      <c r="X1052" s="133" t="str">
        <f>IF([Use_Indicator1]="", "Fill in data", IF([Use_Indicator1]="All", "Improved", IF([Use_Indicator1]="Some", "Basic", IF([Use_Indicator1]="No use", "No Service"))))</f>
        <v>Improved</v>
      </c>
      <c r="Y1052" s="134" t="s">
        <v>1601</v>
      </c>
      <c r="Z1052" s="134" t="str">
        <f>IF(S1052="No data", "No Data", IF([Reliability_Indicator2]="Yes","No Service", IF(S1052="Routine", "Improved", IF(S1052="Unreliable", "Basic", IF(S1052="No O&amp;M", "No service")))))</f>
        <v>No Data</v>
      </c>
      <c r="AA1052" s="133" t="str">
        <f>IF([EnvPro_Indicator1]="", "Fill in data", IF([EnvPro_Indicator1]="Significant pollution", "No service", IF(AND([EnvPro_Indicator1]="Not polluting groundwater &amp; not untreated in river", [EnvPro_Indicator2]="No"),"Basic", IF([EnvPro_Indicator2]="Yes", "Improved"))))</f>
        <v>Basic</v>
      </c>
      <c r="AB1052" s="134" t="str">
        <f t="shared" si="16"/>
        <v>Basic</v>
      </c>
      <c r="AC1052" s="134" t="str">
        <f>IF(OR(San[[#This Row],[Access_SL1]]="No data",San[[#This Row],[Use_SL1]]="No data",San[[#This Row],[Reliability_SL1]]="No data",San[[#This Row],[EnvPro_SL1]]="No data"),"Incomplete", "Complete")</f>
        <v>Incomplete</v>
      </c>
      <c r="AD1052" s="176">
        <v>0.5494241095798289</v>
      </c>
      <c r="AE1052" s="176">
        <v>0</v>
      </c>
      <c r="AF1052" s="136">
        <v>0</v>
      </c>
      <c r="AG1052" s="136" t="s">
        <v>1601</v>
      </c>
      <c r="AH1052" s="136" t="s">
        <v>1601</v>
      </c>
      <c r="AW1052" s="1">
        <f>IFERROR(VLOOKUP(San[[#This Row],[Access_SL1]],$AS$5:$AT$8,2,FALSE),"Error")</f>
        <v>2</v>
      </c>
      <c r="AX1052" s="1">
        <f>IFERROR(VLOOKUP(San[[#This Row],[Use_SL1]],$AS$5:$AT$8,2,FALSE),"Error")</f>
        <v>3</v>
      </c>
      <c r="AY1052" s="1" t="str">
        <f>IFERROR(VLOOKUP(San[[#This Row],[Use_SL2]],$AS$5:$AT$8,2,FALSE),"Error")</f>
        <v>Error</v>
      </c>
      <c r="AZ1052" s="1" t="str">
        <f>IFERROR(VLOOKUP(San[[#This Row],[Reliability_SL1]],$AS$5:$AT$8,2,FALSE),"Error")</f>
        <v>Error</v>
      </c>
      <c r="BA1052" s="1">
        <f>IFERROR(VLOOKUP(San[[#This Row],[EnvPro_SL1]],$AS$5:$AT$8,2,FALSE),"Error")</f>
        <v>2</v>
      </c>
    </row>
    <row r="1053" spans="2:53">
      <c r="B1053" s="133" t="s">
        <v>1362</v>
      </c>
      <c r="C1053" s="171" t="s">
        <v>1748</v>
      </c>
      <c r="D1053" s="171" t="s">
        <v>1749</v>
      </c>
      <c r="E1053" s="171" t="s">
        <v>301</v>
      </c>
      <c r="F1053" s="172" t="s">
        <v>1626</v>
      </c>
      <c r="G1053" s="173" t="s">
        <v>2088</v>
      </c>
      <c r="H1053" s="50" t="s">
        <v>1601</v>
      </c>
      <c r="I1053" s="50" t="s">
        <v>2087</v>
      </c>
      <c r="J1053" s="133" t="s">
        <v>1772</v>
      </c>
      <c r="K1053" s="50" t="s">
        <v>1754</v>
      </c>
      <c r="L1053" s="50" t="s">
        <v>1753</v>
      </c>
      <c r="M1053" s="133" t="s">
        <v>1752</v>
      </c>
      <c r="N1053" s="133" t="s">
        <v>1601</v>
      </c>
      <c r="O1053" s="133" t="s">
        <v>1601</v>
      </c>
      <c r="P1053" s="133" t="s">
        <v>1601</v>
      </c>
      <c r="Q1053" s="133" t="s">
        <v>1755</v>
      </c>
      <c r="R1053" s="142" t="s">
        <v>1601</v>
      </c>
      <c r="S1053" s="174" t="s">
        <v>1601</v>
      </c>
      <c r="T1053" s="141" t="s">
        <v>1754</v>
      </c>
      <c r="U1053" s="133" t="s">
        <v>1756</v>
      </c>
      <c r="V1053" s="133" t="s">
        <v>1754</v>
      </c>
      <c r="W1053" s="133" t="str">
        <f>IF([Access_Indicator2]="Yes","No service",IF([Access_Indicator3]="Available", "Improved",IF([Access_Indicator4]="No", "Limited",IF(AND([Access_Indicator4]="yes", [Access_Indicator5]&lt;=[Access_Indicator6]),"Basic","Limited"))))</f>
        <v>Basic</v>
      </c>
      <c r="X1053" s="133" t="str">
        <f>IF([Use_Indicator1]="", "Fill in data", IF([Use_Indicator1]="All", "Improved", IF([Use_Indicator1]="Some", "Basic", IF([Use_Indicator1]="No use", "No Service"))))</f>
        <v>Improved</v>
      </c>
      <c r="Y1053" s="134" t="s">
        <v>1601</v>
      </c>
      <c r="Z1053" s="134" t="str">
        <f>IF(S1053="No data", "No Data", IF([Reliability_Indicator2]="Yes","No Service", IF(S1053="Routine", "Improved", IF(S1053="Unreliable", "Basic", IF(S1053="No O&amp;M", "No service")))))</f>
        <v>No Data</v>
      </c>
      <c r="AA1053" s="133" t="str">
        <f>IF([EnvPro_Indicator1]="", "Fill in data", IF([EnvPro_Indicator1]="Significant pollution", "No service", IF(AND([EnvPro_Indicator1]="Not polluting groundwater &amp; not untreated in river", [EnvPro_Indicator2]="No"),"Basic", IF([EnvPro_Indicator2]="Yes", "Improved"))))</f>
        <v>Basic</v>
      </c>
      <c r="AB1053" s="134" t="str">
        <f t="shared" si="16"/>
        <v>Basic</v>
      </c>
      <c r="AC1053" s="134" t="str">
        <f>IF(OR(San[[#This Row],[Access_SL1]]="No data",San[[#This Row],[Use_SL1]]="No data",San[[#This Row],[Reliability_SL1]]="No data",San[[#This Row],[EnvPro_SL1]]="No data"),"Incomplete", "Complete")</f>
        <v>Incomplete</v>
      </c>
      <c r="AD1053" s="176">
        <v>0.5494241095798289</v>
      </c>
      <c r="AE1053" s="176">
        <v>0</v>
      </c>
      <c r="AF1053" s="136">
        <v>0</v>
      </c>
      <c r="AG1053" s="136" t="s">
        <v>1601</v>
      </c>
      <c r="AH1053" s="136" t="s">
        <v>1601</v>
      </c>
      <c r="AW1053" s="1">
        <f>IFERROR(VLOOKUP(San[[#This Row],[Access_SL1]],$AS$5:$AT$8,2,FALSE),"Error")</f>
        <v>2</v>
      </c>
      <c r="AX1053" s="1">
        <f>IFERROR(VLOOKUP(San[[#This Row],[Use_SL1]],$AS$5:$AT$8,2,FALSE),"Error")</f>
        <v>3</v>
      </c>
      <c r="AY1053" s="1" t="str">
        <f>IFERROR(VLOOKUP(San[[#This Row],[Use_SL2]],$AS$5:$AT$8,2,FALSE),"Error")</f>
        <v>Error</v>
      </c>
      <c r="AZ1053" s="1" t="str">
        <f>IFERROR(VLOOKUP(San[[#This Row],[Reliability_SL1]],$AS$5:$AT$8,2,FALSE),"Error")</f>
        <v>Error</v>
      </c>
      <c r="BA1053" s="1">
        <f>IFERROR(VLOOKUP(San[[#This Row],[EnvPro_SL1]],$AS$5:$AT$8,2,FALSE),"Error")</f>
        <v>2</v>
      </c>
    </row>
    <row r="1054" spans="2:53">
      <c r="B1054" s="133" t="s">
        <v>1363</v>
      </c>
      <c r="C1054" s="171" t="s">
        <v>1748</v>
      </c>
      <c r="D1054" s="171" t="s">
        <v>1749</v>
      </c>
      <c r="E1054" s="171" t="s">
        <v>301</v>
      </c>
      <c r="F1054" s="172" t="s">
        <v>1626</v>
      </c>
      <c r="G1054" s="173" t="s">
        <v>2089</v>
      </c>
      <c r="H1054" s="50" t="s">
        <v>1601</v>
      </c>
      <c r="I1054" s="50" t="s">
        <v>2087</v>
      </c>
      <c r="J1054" s="133" t="s">
        <v>1774</v>
      </c>
      <c r="K1054" s="50" t="s">
        <v>1754</v>
      </c>
      <c r="L1054" s="50" t="s">
        <v>1776</v>
      </c>
      <c r="M1054" s="133" t="s">
        <v>1752</v>
      </c>
      <c r="N1054" s="133" t="s">
        <v>1601</v>
      </c>
      <c r="O1054" s="133" t="s">
        <v>1601</v>
      </c>
      <c r="P1054" s="133" t="s">
        <v>1601</v>
      </c>
      <c r="Q1054" s="133" t="s">
        <v>1755</v>
      </c>
      <c r="R1054" s="142" t="s">
        <v>1601</v>
      </c>
      <c r="S1054" s="141" t="s">
        <v>2102</v>
      </c>
      <c r="T1054" s="141" t="s">
        <v>1754</v>
      </c>
      <c r="U1054" s="133" t="s">
        <v>1756</v>
      </c>
      <c r="V1054" s="133" t="s">
        <v>1754</v>
      </c>
      <c r="W1054" s="133" t="str">
        <f>IF([Access_Indicator2]="Yes","No service",IF([Access_Indicator3]="Available", "Improved",IF([Access_Indicator4]="No", "Limited",IF(AND([Access_Indicator4]="yes", [Access_Indicator5]&lt;=[Access_Indicator6]),"Basic","Limited"))))</f>
        <v>Improved</v>
      </c>
      <c r="X1054" s="133" t="str">
        <f>IF([Use_Indicator1]="", "Fill in data", IF([Use_Indicator1]="All", "Improved", IF([Use_Indicator1]="Some", "Basic", IF([Use_Indicator1]="No use", "No Service"))))</f>
        <v>Improved</v>
      </c>
      <c r="Y1054" s="134" t="s">
        <v>1601</v>
      </c>
      <c r="Z1054" s="134" t="str">
        <f>IF(S1054="No data", "No Data", IF([Reliability_Indicator2]="Yes","No Service", IF(S1054="Routine", "Improved", IF(S1054="Unreliable", "Basic", IF(S1054="No O&amp;M", "No service")))))</f>
        <v>Improved</v>
      </c>
      <c r="AA1054" s="133" t="str">
        <f>IF([EnvPro_Indicator1]="", "Fill in data", IF([EnvPro_Indicator1]="Significant pollution", "No service", IF(AND([EnvPro_Indicator1]="Not polluting groundwater &amp; not untreated in river", [EnvPro_Indicator2]="No"),"Basic", IF([EnvPro_Indicator2]="Yes", "Improved"))))</f>
        <v>Basic</v>
      </c>
      <c r="AB1054" s="134" t="str">
        <f t="shared" si="16"/>
        <v>Basic</v>
      </c>
      <c r="AC1054" s="134" t="str">
        <f>IF(OR(San[[#This Row],[Access_SL1]]="No data",San[[#This Row],[Use_SL1]]="No data",San[[#This Row],[Reliability_SL1]]="No data",San[[#This Row],[EnvPro_SL1]]="No data"),"Incomplete", "Complete")</f>
        <v>Complete</v>
      </c>
      <c r="AD1054" s="176">
        <v>0.5494241095798289</v>
      </c>
      <c r="AE1054" s="176">
        <v>0</v>
      </c>
      <c r="AF1054" s="136">
        <v>0</v>
      </c>
      <c r="AG1054" s="136" t="s">
        <v>1601</v>
      </c>
      <c r="AH1054" s="136">
        <v>15.567506368525333</v>
      </c>
      <c r="AW1054" s="1">
        <f>IFERROR(VLOOKUP(San[[#This Row],[Access_SL1]],$AS$5:$AT$8,2,FALSE),"Error")</f>
        <v>3</v>
      </c>
      <c r="AX1054" s="1">
        <f>IFERROR(VLOOKUP(San[[#This Row],[Use_SL1]],$AS$5:$AT$8,2,FALSE),"Error")</f>
        <v>3</v>
      </c>
      <c r="AY1054" s="1" t="str">
        <f>IFERROR(VLOOKUP(San[[#This Row],[Use_SL2]],$AS$5:$AT$8,2,FALSE),"Error")</f>
        <v>Error</v>
      </c>
      <c r="AZ1054" s="1">
        <f>IFERROR(VLOOKUP(San[[#This Row],[Reliability_SL1]],$AS$5:$AT$8,2,FALSE),"Error")</f>
        <v>3</v>
      </c>
      <c r="BA1054" s="1">
        <f>IFERROR(VLOOKUP(San[[#This Row],[EnvPro_SL1]],$AS$5:$AT$8,2,FALSE),"Error")</f>
        <v>2</v>
      </c>
    </row>
    <row r="1055" spans="2:53">
      <c r="B1055" s="133" t="s">
        <v>1364</v>
      </c>
      <c r="C1055" s="171" t="s">
        <v>1748</v>
      </c>
      <c r="D1055" s="171" t="s">
        <v>1749</v>
      </c>
      <c r="E1055" s="171" t="s">
        <v>301</v>
      </c>
      <c r="F1055" s="172" t="s">
        <v>1626</v>
      </c>
      <c r="G1055" s="173" t="s">
        <v>2090</v>
      </c>
      <c r="H1055" s="50" t="s">
        <v>1601</v>
      </c>
      <c r="I1055" s="50" t="s">
        <v>2087</v>
      </c>
      <c r="J1055" s="133" t="s">
        <v>1779</v>
      </c>
      <c r="K1055" s="50" t="s">
        <v>1754</v>
      </c>
      <c r="L1055" s="50" t="s">
        <v>1753</v>
      </c>
      <c r="M1055" s="133" t="s">
        <v>1754</v>
      </c>
      <c r="N1055" s="133" t="s">
        <v>1601</v>
      </c>
      <c r="O1055" s="133" t="s">
        <v>1601</v>
      </c>
      <c r="P1055" s="133" t="s">
        <v>1601</v>
      </c>
      <c r="Q1055" s="133" t="s">
        <v>1755</v>
      </c>
      <c r="R1055" s="142" t="s">
        <v>1601</v>
      </c>
      <c r="S1055" s="141" t="s">
        <v>1777</v>
      </c>
      <c r="T1055" s="141" t="s">
        <v>1754</v>
      </c>
      <c r="U1055" s="133" t="s">
        <v>1756</v>
      </c>
      <c r="V1055" s="133" t="s">
        <v>1754</v>
      </c>
      <c r="W1055" s="133" t="str">
        <f>IF([Access_Indicator2]="Yes","No service",IF([Access_Indicator3]="Available", "Improved",IF([Access_Indicator4]="No", "Limited",IF(AND([Access_Indicator4]="yes", [Access_Indicator5]&lt;=[Access_Indicator6]),"Basic","Limited"))))</f>
        <v>Limited</v>
      </c>
      <c r="X1055" s="133" t="str">
        <f>IF([Use_Indicator1]="", "Fill in data", IF([Use_Indicator1]="All", "Improved", IF([Use_Indicator1]="Some", "Basic", IF([Use_Indicator1]="No use", "No Service"))))</f>
        <v>Improved</v>
      </c>
      <c r="Y1055" s="134" t="s">
        <v>1601</v>
      </c>
      <c r="Z1055" s="134" t="str">
        <f>IF(S1055="No data", "No Data", IF([Reliability_Indicator2]="Yes","No Service", IF(S1055="Routine", "Improved", IF(S1055="Unreliable", "Basic", IF(S1055="No O&amp;M", "No service")))))</f>
        <v>No service</v>
      </c>
      <c r="AA1055" s="133" t="str">
        <f>IF([EnvPro_Indicator1]="", "Fill in data", IF([EnvPro_Indicator1]="Significant pollution", "No service", IF(AND([EnvPro_Indicator1]="Not polluting groundwater &amp; not untreated in river", [EnvPro_Indicator2]="No"),"Basic", IF([EnvPro_Indicator2]="Yes", "Improved"))))</f>
        <v>Basic</v>
      </c>
      <c r="AB1055" s="134" t="str">
        <f t="shared" si="16"/>
        <v>No Service</v>
      </c>
      <c r="AC1055" s="134" t="str">
        <f>IF(OR(San[[#This Row],[Access_SL1]]="No data",San[[#This Row],[Use_SL1]]="No data",San[[#This Row],[Reliability_SL1]]="No data",San[[#This Row],[EnvPro_SL1]]="No data"),"Incomplete", "Complete")</f>
        <v>Complete</v>
      </c>
      <c r="AD1055" s="176">
        <v>0.5494241095798289</v>
      </c>
      <c r="AE1055" s="176">
        <v>0</v>
      </c>
      <c r="AF1055" s="136">
        <v>0</v>
      </c>
      <c r="AG1055" s="136" t="s">
        <v>1601</v>
      </c>
      <c r="AH1055" s="136" t="s">
        <v>1601</v>
      </c>
      <c r="AW1055" s="1">
        <f>IFERROR(VLOOKUP(San[[#This Row],[Access_SL1]],$AS$5:$AT$8,2,FALSE),"Error")</f>
        <v>1</v>
      </c>
      <c r="AX1055" s="1">
        <f>IFERROR(VLOOKUP(San[[#This Row],[Use_SL1]],$AS$5:$AT$8,2,FALSE),"Error")</f>
        <v>3</v>
      </c>
      <c r="AY1055" s="1" t="str">
        <f>IFERROR(VLOOKUP(San[[#This Row],[Use_SL2]],$AS$5:$AT$8,2,FALSE),"Error")</f>
        <v>Error</v>
      </c>
      <c r="AZ1055" s="1">
        <f>IFERROR(VLOOKUP(San[[#This Row],[Reliability_SL1]],$AS$5:$AT$8,2,FALSE),"Error")</f>
        <v>0</v>
      </c>
      <c r="BA1055" s="1">
        <f>IFERROR(VLOOKUP(San[[#This Row],[EnvPro_SL1]],$AS$5:$AT$8,2,FALSE),"Error")</f>
        <v>2</v>
      </c>
    </row>
    <row r="1056" spans="2:53">
      <c r="B1056" s="133" t="s">
        <v>1365</v>
      </c>
      <c r="C1056" s="171" t="s">
        <v>1748</v>
      </c>
      <c r="D1056" s="171" t="s">
        <v>1749</v>
      </c>
      <c r="E1056" s="171" t="s">
        <v>301</v>
      </c>
      <c r="F1056" s="172" t="s">
        <v>1626</v>
      </c>
      <c r="G1056" s="173" t="s">
        <v>2091</v>
      </c>
      <c r="H1056" s="50" t="s">
        <v>1601</v>
      </c>
      <c r="I1056" s="50" t="s">
        <v>2087</v>
      </c>
      <c r="J1056" s="133" t="s">
        <v>1751</v>
      </c>
      <c r="K1056" s="50" t="s">
        <v>1752</v>
      </c>
      <c r="L1056" s="50" t="s">
        <v>1753</v>
      </c>
      <c r="M1056" s="133" t="s">
        <v>1754</v>
      </c>
      <c r="N1056" s="133" t="s">
        <v>1601</v>
      </c>
      <c r="O1056" s="133" t="s">
        <v>1601</v>
      </c>
      <c r="P1056" s="133" t="s">
        <v>1601</v>
      </c>
      <c r="Q1056" s="133" t="s">
        <v>1755</v>
      </c>
      <c r="R1056" s="142" t="s">
        <v>1601</v>
      </c>
      <c r="S1056" s="174" t="s">
        <v>1601</v>
      </c>
      <c r="T1056" s="174" t="s">
        <v>1601</v>
      </c>
      <c r="U1056" s="133" t="s">
        <v>1756</v>
      </c>
      <c r="V1056" s="133" t="s">
        <v>1754</v>
      </c>
      <c r="W1056" s="133" t="str">
        <f>IF([Access_Indicator2]="Yes","No service",IF([Access_Indicator3]="Available", "Improved",IF([Access_Indicator4]="No", "Limited",IF(AND([Access_Indicator4]="yes", [Access_Indicator5]&lt;=[Access_Indicator6]),"Basic","Limited"))))</f>
        <v>No service</v>
      </c>
      <c r="X1056" s="133" t="str">
        <f>IF([Use_Indicator1]="", "Fill in data", IF([Use_Indicator1]="All", "Improved", IF([Use_Indicator1]="Some", "Basic", IF([Use_Indicator1]="No use", "No Service"))))</f>
        <v>Improved</v>
      </c>
      <c r="Y1056" s="134" t="s">
        <v>1601</v>
      </c>
      <c r="Z1056" s="134" t="str">
        <f>IF(S1056="No data", "No Data", IF([Reliability_Indicator2]="Yes","No Service", IF(S1056="Routine", "Improved", IF(S1056="Unreliable", "Basic", IF(S1056="No O&amp;M", "No service")))))</f>
        <v>No Data</v>
      </c>
      <c r="AA1056" s="133" t="str">
        <f>IF([EnvPro_Indicator1]="", "Fill in data", IF([EnvPro_Indicator1]="Significant pollution", "No service", IF(AND([EnvPro_Indicator1]="Not polluting groundwater &amp; not untreated in river", [EnvPro_Indicator2]="No"),"Basic", IF([EnvPro_Indicator2]="Yes", "Improved"))))</f>
        <v>Basic</v>
      </c>
      <c r="AB1056" s="134" t="str">
        <f t="shared" si="16"/>
        <v>No Service</v>
      </c>
      <c r="AC1056" s="134" t="str">
        <f>IF(OR(San[[#This Row],[Access_SL1]]="No data",San[[#This Row],[Use_SL1]]="No data",San[[#This Row],[Reliability_SL1]]="No data",San[[#This Row],[EnvPro_SL1]]="No data"),"Incomplete", "Complete")</f>
        <v>Incomplete</v>
      </c>
      <c r="AD1056" s="176">
        <v>0.5494241095798289</v>
      </c>
      <c r="AE1056" s="176">
        <v>0</v>
      </c>
      <c r="AF1056" s="136">
        <v>0</v>
      </c>
      <c r="AG1056" s="136" t="s">
        <v>1601</v>
      </c>
      <c r="AH1056" s="136" t="s">
        <v>1601</v>
      </c>
      <c r="AW1056" s="1">
        <f>IFERROR(VLOOKUP(San[[#This Row],[Access_SL1]],$AS$5:$AT$8,2,FALSE),"Error")</f>
        <v>0</v>
      </c>
      <c r="AX1056" s="1">
        <f>IFERROR(VLOOKUP(San[[#This Row],[Use_SL1]],$AS$5:$AT$8,2,FALSE),"Error")</f>
        <v>3</v>
      </c>
      <c r="AY1056" s="1" t="str">
        <f>IFERROR(VLOOKUP(San[[#This Row],[Use_SL2]],$AS$5:$AT$8,2,FALSE),"Error")</f>
        <v>Error</v>
      </c>
      <c r="AZ1056" s="1" t="str">
        <f>IFERROR(VLOOKUP(San[[#This Row],[Reliability_SL1]],$AS$5:$AT$8,2,FALSE),"Error")</f>
        <v>Error</v>
      </c>
      <c r="BA1056" s="1">
        <f>IFERROR(VLOOKUP(San[[#This Row],[EnvPro_SL1]],$AS$5:$AT$8,2,FALSE),"Error")</f>
        <v>2</v>
      </c>
    </row>
    <row r="1057" spans="2:53">
      <c r="B1057" s="133" t="s">
        <v>1366</v>
      </c>
      <c r="C1057" s="171" t="s">
        <v>1748</v>
      </c>
      <c r="D1057" s="171" t="s">
        <v>1749</v>
      </c>
      <c r="E1057" s="171" t="s">
        <v>301</v>
      </c>
      <c r="F1057" s="172" t="s">
        <v>1626</v>
      </c>
      <c r="G1057" s="173" t="s">
        <v>2092</v>
      </c>
      <c r="H1057" s="50" t="s">
        <v>1601</v>
      </c>
      <c r="I1057" s="50" t="s">
        <v>2087</v>
      </c>
      <c r="J1057" s="133" t="s">
        <v>1751</v>
      </c>
      <c r="K1057" s="50" t="s">
        <v>1752</v>
      </c>
      <c r="L1057" s="50" t="s">
        <v>1753</v>
      </c>
      <c r="M1057" s="133" t="s">
        <v>1754</v>
      </c>
      <c r="N1057" s="133" t="s">
        <v>1601</v>
      </c>
      <c r="O1057" s="133" t="s">
        <v>1601</v>
      </c>
      <c r="P1057" s="133" t="s">
        <v>1601</v>
      </c>
      <c r="Q1057" s="133" t="s">
        <v>1755</v>
      </c>
      <c r="R1057" s="142" t="s">
        <v>1601</v>
      </c>
      <c r="S1057" s="174" t="s">
        <v>1601</v>
      </c>
      <c r="T1057" s="174" t="s">
        <v>1601</v>
      </c>
      <c r="U1057" s="133" t="s">
        <v>1756</v>
      </c>
      <c r="V1057" s="133" t="s">
        <v>1754</v>
      </c>
      <c r="W1057" s="133" t="str">
        <f>IF([Access_Indicator2]="Yes","No service",IF([Access_Indicator3]="Available", "Improved",IF([Access_Indicator4]="No", "Limited",IF(AND([Access_Indicator4]="yes", [Access_Indicator5]&lt;=[Access_Indicator6]),"Basic","Limited"))))</f>
        <v>No service</v>
      </c>
      <c r="X1057" s="133" t="str">
        <f>IF([Use_Indicator1]="", "Fill in data", IF([Use_Indicator1]="All", "Improved", IF([Use_Indicator1]="Some", "Basic", IF([Use_Indicator1]="No use", "No Service"))))</f>
        <v>Improved</v>
      </c>
      <c r="Y1057" s="134" t="s">
        <v>1601</v>
      </c>
      <c r="Z1057" s="134" t="str">
        <f>IF(S1057="No data", "No Data", IF([Reliability_Indicator2]="Yes","No Service", IF(S1057="Routine", "Improved", IF(S1057="Unreliable", "Basic", IF(S1057="No O&amp;M", "No service")))))</f>
        <v>No Data</v>
      </c>
      <c r="AA1057" s="133" t="str">
        <f>IF([EnvPro_Indicator1]="", "Fill in data", IF([EnvPro_Indicator1]="Significant pollution", "No service", IF(AND([EnvPro_Indicator1]="Not polluting groundwater &amp; not untreated in river", [EnvPro_Indicator2]="No"),"Basic", IF([EnvPro_Indicator2]="Yes", "Improved"))))</f>
        <v>Basic</v>
      </c>
      <c r="AB1057" s="134" t="str">
        <f t="shared" si="16"/>
        <v>No Service</v>
      </c>
      <c r="AC1057" s="134" t="str">
        <f>IF(OR(San[[#This Row],[Access_SL1]]="No data",San[[#This Row],[Use_SL1]]="No data",San[[#This Row],[Reliability_SL1]]="No data",San[[#This Row],[EnvPro_SL1]]="No data"),"Incomplete", "Complete")</f>
        <v>Incomplete</v>
      </c>
      <c r="AD1057" s="176">
        <v>0.5494241095798289</v>
      </c>
      <c r="AE1057" s="176">
        <v>0</v>
      </c>
      <c r="AF1057" s="136">
        <v>0</v>
      </c>
      <c r="AG1057" s="136" t="s">
        <v>1601</v>
      </c>
      <c r="AH1057" s="136" t="s">
        <v>1601</v>
      </c>
      <c r="AW1057" s="1">
        <f>IFERROR(VLOOKUP(San[[#This Row],[Access_SL1]],$AS$5:$AT$8,2,FALSE),"Error")</f>
        <v>0</v>
      </c>
      <c r="AX1057" s="1">
        <f>IFERROR(VLOOKUP(San[[#This Row],[Use_SL1]],$AS$5:$AT$8,2,FALSE),"Error")</f>
        <v>3</v>
      </c>
      <c r="AY1057" s="1" t="str">
        <f>IFERROR(VLOOKUP(San[[#This Row],[Use_SL2]],$AS$5:$AT$8,2,FALSE),"Error")</f>
        <v>Error</v>
      </c>
      <c r="AZ1057" s="1" t="str">
        <f>IFERROR(VLOOKUP(San[[#This Row],[Reliability_SL1]],$AS$5:$AT$8,2,FALSE),"Error")</f>
        <v>Error</v>
      </c>
      <c r="BA1057" s="1">
        <f>IFERROR(VLOOKUP(San[[#This Row],[EnvPro_SL1]],$AS$5:$AT$8,2,FALSE),"Error")</f>
        <v>2</v>
      </c>
    </row>
    <row r="1058" spans="2:53">
      <c r="B1058" s="133" t="s">
        <v>1367</v>
      </c>
      <c r="C1058" s="171" t="s">
        <v>1748</v>
      </c>
      <c r="D1058" s="171" t="s">
        <v>1749</v>
      </c>
      <c r="E1058" s="171" t="s">
        <v>301</v>
      </c>
      <c r="F1058" s="172" t="s">
        <v>1626</v>
      </c>
      <c r="G1058" s="173" t="s">
        <v>2093</v>
      </c>
      <c r="H1058" s="50" t="s">
        <v>1601</v>
      </c>
      <c r="I1058" s="50" t="s">
        <v>2087</v>
      </c>
      <c r="J1058" s="133" t="s">
        <v>1751</v>
      </c>
      <c r="K1058" s="50" t="s">
        <v>1752</v>
      </c>
      <c r="L1058" s="50" t="s">
        <v>1753</v>
      </c>
      <c r="M1058" s="133" t="s">
        <v>1754</v>
      </c>
      <c r="N1058" s="133" t="s">
        <v>1601</v>
      </c>
      <c r="O1058" s="133" t="s">
        <v>1601</v>
      </c>
      <c r="P1058" s="133" t="s">
        <v>1601</v>
      </c>
      <c r="Q1058" s="133" t="s">
        <v>1755</v>
      </c>
      <c r="R1058" s="142" t="s">
        <v>1601</v>
      </c>
      <c r="S1058" s="174" t="s">
        <v>1601</v>
      </c>
      <c r="T1058" s="174" t="s">
        <v>1601</v>
      </c>
      <c r="U1058" s="133" t="s">
        <v>1756</v>
      </c>
      <c r="V1058" s="133" t="s">
        <v>1754</v>
      </c>
      <c r="W1058" s="133" t="str">
        <f>IF([Access_Indicator2]="Yes","No service",IF([Access_Indicator3]="Available", "Improved",IF([Access_Indicator4]="No", "Limited",IF(AND([Access_Indicator4]="yes", [Access_Indicator5]&lt;=[Access_Indicator6]),"Basic","Limited"))))</f>
        <v>No service</v>
      </c>
      <c r="X1058" s="133" t="str">
        <f>IF([Use_Indicator1]="", "Fill in data", IF([Use_Indicator1]="All", "Improved", IF([Use_Indicator1]="Some", "Basic", IF([Use_Indicator1]="No use", "No Service"))))</f>
        <v>Improved</v>
      </c>
      <c r="Y1058" s="134" t="s">
        <v>1601</v>
      </c>
      <c r="Z1058" s="134" t="str">
        <f>IF(S1058="No data", "No Data", IF([Reliability_Indicator2]="Yes","No Service", IF(S1058="Routine", "Improved", IF(S1058="Unreliable", "Basic", IF(S1058="No O&amp;M", "No service")))))</f>
        <v>No Data</v>
      </c>
      <c r="AA1058" s="133" t="str">
        <f>IF([EnvPro_Indicator1]="", "Fill in data", IF([EnvPro_Indicator1]="Significant pollution", "No service", IF(AND([EnvPro_Indicator1]="Not polluting groundwater &amp; not untreated in river", [EnvPro_Indicator2]="No"),"Basic", IF([EnvPro_Indicator2]="Yes", "Improved"))))</f>
        <v>Basic</v>
      </c>
      <c r="AB1058" s="134" t="str">
        <f t="shared" si="16"/>
        <v>No Service</v>
      </c>
      <c r="AC1058" s="134" t="str">
        <f>IF(OR(San[[#This Row],[Access_SL1]]="No data",San[[#This Row],[Use_SL1]]="No data",San[[#This Row],[Reliability_SL1]]="No data",San[[#This Row],[EnvPro_SL1]]="No data"),"Incomplete", "Complete")</f>
        <v>Incomplete</v>
      </c>
      <c r="AD1058" s="176">
        <v>0.5494241095798289</v>
      </c>
      <c r="AE1058" s="176">
        <v>0</v>
      </c>
      <c r="AF1058" s="136">
        <v>0</v>
      </c>
      <c r="AG1058" s="136" t="s">
        <v>1601</v>
      </c>
      <c r="AH1058" s="136" t="s">
        <v>1601</v>
      </c>
      <c r="AW1058" s="1">
        <f>IFERROR(VLOOKUP(San[[#This Row],[Access_SL1]],$AS$5:$AT$8,2,FALSE),"Error")</f>
        <v>0</v>
      </c>
      <c r="AX1058" s="1">
        <f>IFERROR(VLOOKUP(San[[#This Row],[Use_SL1]],$AS$5:$AT$8,2,FALSE),"Error")</f>
        <v>3</v>
      </c>
      <c r="AY1058" s="1" t="str">
        <f>IFERROR(VLOOKUP(San[[#This Row],[Use_SL2]],$AS$5:$AT$8,2,FALSE),"Error")</f>
        <v>Error</v>
      </c>
      <c r="AZ1058" s="1" t="str">
        <f>IFERROR(VLOOKUP(San[[#This Row],[Reliability_SL1]],$AS$5:$AT$8,2,FALSE),"Error")</f>
        <v>Error</v>
      </c>
      <c r="BA1058" s="1">
        <f>IFERROR(VLOOKUP(San[[#This Row],[EnvPro_SL1]],$AS$5:$AT$8,2,FALSE),"Error")</f>
        <v>2</v>
      </c>
    </row>
    <row r="1059" spans="2:53">
      <c r="B1059" s="133" t="s">
        <v>1368</v>
      </c>
      <c r="C1059" s="171" t="s">
        <v>1748</v>
      </c>
      <c r="D1059" s="171" t="s">
        <v>1749</v>
      </c>
      <c r="E1059" s="171" t="s">
        <v>301</v>
      </c>
      <c r="F1059" s="172" t="s">
        <v>1626</v>
      </c>
      <c r="G1059" s="173" t="s">
        <v>2094</v>
      </c>
      <c r="H1059" s="50" t="s">
        <v>1601</v>
      </c>
      <c r="I1059" s="50" t="s">
        <v>2087</v>
      </c>
      <c r="J1059" s="133" t="s">
        <v>1772</v>
      </c>
      <c r="K1059" s="50" t="s">
        <v>1754</v>
      </c>
      <c r="L1059" s="50" t="s">
        <v>1753</v>
      </c>
      <c r="M1059" s="133" t="s">
        <v>1752</v>
      </c>
      <c r="N1059" s="133" t="s">
        <v>1601</v>
      </c>
      <c r="O1059" s="133" t="s">
        <v>1601</v>
      </c>
      <c r="P1059" s="133" t="s">
        <v>1601</v>
      </c>
      <c r="Q1059" s="133" t="s">
        <v>1755</v>
      </c>
      <c r="R1059" s="142" t="s">
        <v>1601</v>
      </c>
      <c r="S1059" s="174" t="s">
        <v>1601</v>
      </c>
      <c r="T1059" s="141" t="s">
        <v>1754</v>
      </c>
      <c r="U1059" s="133" t="s">
        <v>1756</v>
      </c>
      <c r="V1059" s="133" t="s">
        <v>1754</v>
      </c>
      <c r="W1059" s="133" t="str">
        <f>IF([Access_Indicator2]="Yes","No service",IF([Access_Indicator3]="Available", "Improved",IF([Access_Indicator4]="No", "Limited",IF(AND([Access_Indicator4]="yes", [Access_Indicator5]&lt;=[Access_Indicator6]),"Basic","Limited"))))</f>
        <v>Basic</v>
      </c>
      <c r="X1059" s="133" t="str">
        <f>IF([Use_Indicator1]="", "Fill in data", IF([Use_Indicator1]="All", "Improved", IF([Use_Indicator1]="Some", "Basic", IF([Use_Indicator1]="No use", "No Service"))))</f>
        <v>Improved</v>
      </c>
      <c r="Y1059" s="134" t="s">
        <v>1601</v>
      </c>
      <c r="Z1059" s="134" t="str">
        <f>IF(S1059="No data", "No Data", IF([Reliability_Indicator2]="Yes","No Service", IF(S1059="Routine", "Improved", IF(S1059="Unreliable", "Basic", IF(S1059="No O&amp;M", "No service")))))</f>
        <v>No Data</v>
      </c>
      <c r="AA1059" s="133" t="str">
        <f>IF([EnvPro_Indicator1]="", "Fill in data", IF([EnvPro_Indicator1]="Significant pollution", "No service", IF(AND([EnvPro_Indicator1]="Not polluting groundwater &amp; not untreated in river", [EnvPro_Indicator2]="No"),"Basic", IF([EnvPro_Indicator2]="Yes", "Improved"))))</f>
        <v>Basic</v>
      </c>
      <c r="AB1059" s="134" t="str">
        <f t="shared" si="16"/>
        <v>Basic</v>
      </c>
      <c r="AC1059" s="134" t="str">
        <f>IF(OR(San[[#This Row],[Access_SL1]]="No data",San[[#This Row],[Use_SL1]]="No data",San[[#This Row],[Reliability_SL1]]="No data",San[[#This Row],[EnvPro_SL1]]="No data"),"Incomplete", "Complete")</f>
        <v>Incomplete</v>
      </c>
      <c r="AD1059" s="176">
        <v>0.5494241095798289</v>
      </c>
      <c r="AE1059" s="176">
        <v>0</v>
      </c>
      <c r="AF1059" s="136">
        <v>0</v>
      </c>
      <c r="AG1059" s="136" t="s">
        <v>1601</v>
      </c>
      <c r="AH1059" s="136" t="s">
        <v>1601</v>
      </c>
      <c r="AW1059" s="1">
        <f>IFERROR(VLOOKUP(San[[#This Row],[Access_SL1]],$AS$5:$AT$8,2,FALSE),"Error")</f>
        <v>2</v>
      </c>
      <c r="AX1059" s="1">
        <f>IFERROR(VLOOKUP(San[[#This Row],[Use_SL1]],$AS$5:$AT$8,2,FALSE),"Error")</f>
        <v>3</v>
      </c>
      <c r="AY1059" s="1" t="str">
        <f>IFERROR(VLOOKUP(San[[#This Row],[Use_SL2]],$AS$5:$AT$8,2,FALSE),"Error")</f>
        <v>Error</v>
      </c>
      <c r="AZ1059" s="1" t="str">
        <f>IFERROR(VLOOKUP(San[[#This Row],[Reliability_SL1]],$AS$5:$AT$8,2,FALSE),"Error")</f>
        <v>Error</v>
      </c>
      <c r="BA1059" s="1">
        <f>IFERROR(VLOOKUP(San[[#This Row],[EnvPro_SL1]],$AS$5:$AT$8,2,FALSE),"Error")</f>
        <v>2</v>
      </c>
    </row>
    <row r="1060" spans="2:53">
      <c r="B1060" s="133" t="s">
        <v>1369</v>
      </c>
      <c r="C1060" s="171" t="s">
        <v>1748</v>
      </c>
      <c r="D1060" s="171" t="s">
        <v>1749</v>
      </c>
      <c r="E1060" s="171" t="s">
        <v>301</v>
      </c>
      <c r="F1060" s="172" t="s">
        <v>1626</v>
      </c>
      <c r="G1060" s="173" t="s">
        <v>2095</v>
      </c>
      <c r="H1060" s="50" t="s">
        <v>1601</v>
      </c>
      <c r="I1060" s="50" t="s">
        <v>2087</v>
      </c>
      <c r="J1060" s="133" t="s">
        <v>1772</v>
      </c>
      <c r="K1060" s="50" t="s">
        <v>1754</v>
      </c>
      <c r="L1060" s="50" t="s">
        <v>1753</v>
      </c>
      <c r="M1060" s="133" t="s">
        <v>1752</v>
      </c>
      <c r="N1060" s="133" t="s">
        <v>1601</v>
      </c>
      <c r="O1060" s="133" t="s">
        <v>1601</v>
      </c>
      <c r="P1060" s="133" t="s">
        <v>1601</v>
      </c>
      <c r="Q1060" s="133" t="s">
        <v>1755</v>
      </c>
      <c r="R1060" s="142" t="s">
        <v>1601</v>
      </c>
      <c r="S1060" s="174" t="s">
        <v>1601</v>
      </c>
      <c r="T1060" s="141" t="s">
        <v>1754</v>
      </c>
      <c r="U1060" s="133" t="s">
        <v>1756</v>
      </c>
      <c r="V1060" s="133" t="s">
        <v>1754</v>
      </c>
      <c r="W1060" s="133" t="str">
        <f>IF([Access_Indicator2]="Yes","No service",IF([Access_Indicator3]="Available", "Improved",IF([Access_Indicator4]="No", "Limited",IF(AND([Access_Indicator4]="yes", [Access_Indicator5]&lt;=[Access_Indicator6]),"Basic","Limited"))))</f>
        <v>Basic</v>
      </c>
      <c r="X1060" s="133" t="str">
        <f>IF([Use_Indicator1]="", "Fill in data", IF([Use_Indicator1]="All", "Improved", IF([Use_Indicator1]="Some", "Basic", IF([Use_Indicator1]="No use", "No Service"))))</f>
        <v>Improved</v>
      </c>
      <c r="Y1060" s="134" t="s">
        <v>1601</v>
      </c>
      <c r="Z1060" s="134" t="str">
        <f>IF(S1060="No data", "No Data", IF([Reliability_Indicator2]="Yes","No Service", IF(S1060="Routine", "Improved", IF(S1060="Unreliable", "Basic", IF(S1060="No O&amp;M", "No service")))))</f>
        <v>No Data</v>
      </c>
      <c r="AA1060" s="133" t="str">
        <f>IF([EnvPro_Indicator1]="", "Fill in data", IF([EnvPro_Indicator1]="Significant pollution", "No service", IF(AND([EnvPro_Indicator1]="Not polluting groundwater &amp; not untreated in river", [EnvPro_Indicator2]="No"),"Basic", IF([EnvPro_Indicator2]="Yes", "Improved"))))</f>
        <v>Basic</v>
      </c>
      <c r="AB1060" s="134" t="str">
        <f t="shared" si="16"/>
        <v>Basic</v>
      </c>
      <c r="AC1060" s="134" t="str">
        <f>IF(OR(San[[#This Row],[Access_SL1]]="No data",San[[#This Row],[Use_SL1]]="No data",San[[#This Row],[Reliability_SL1]]="No data",San[[#This Row],[EnvPro_SL1]]="No data"),"Incomplete", "Complete")</f>
        <v>Incomplete</v>
      </c>
      <c r="AD1060" s="176">
        <v>0.5494241095798289</v>
      </c>
      <c r="AE1060" s="176">
        <v>0</v>
      </c>
      <c r="AF1060" s="136">
        <v>0</v>
      </c>
      <c r="AG1060" s="136" t="s">
        <v>1601</v>
      </c>
      <c r="AH1060" s="136" t="s">
        <v>1601</v>
      </c>
      <c r="AW1060" s="1">
        <f>IFERROR(VLOOKUP(San[[#This Row],[Access_SL1]],$AS$5:$AT$8,2,FALSE),"Error")</f>
        <v>2</v>
      </c>
      <c r="AX1060" s="1">
        <f>IFERROR(VLOOKUP(San[[#This Row],[Use_SL1]],$AS$5:$AT$8,2,FALSE),"Error")</f>
        <v>3</v>
      </c>
      <c r="AY1060" s="1" t="str">
        <f>IFERROR(VLOOKUP(San[[#This Row],[Use_SL2]],$AS$5:$AT$8,2,FALSE),"Error")</f>
        <v>Error</v>
      </c>
      <c r="AZ1060" s="1" t="str">
        <f>IFERROR(VLOOKUP(San[[#This Row],[Reliability_SL1]],$AS$5:$AT$8,2,FALSE),"Error")</f>
        <v>Error</v>
      </c>
      <c r="BA1060" s="1">
        <f>IFERROR(VLOOKUP(San[[#This Row],[EnvPro_SL1]],$AS$5:$AT$8,2,FALSE),"Error")</f>
        <v>2</v>
      </c>
    </row>
    <row r="1061" spans="2:53">
      <c r="B1061" s="133" t="s">
        <v>1370</v>
      </c>
      <c r="C1061" s="171" t="s">
        <v>1748</v>
      </c>
      <c r="D1061" s="171" t="s">
        <v>1749</v>
      </c>
      <c r="E1061" s="171" t="s">
        <v>301</v>
      </c>
      <c r="F1061" s="172" t="s">
        <v>1626</v>
      </c>
      <c r="G1061" s="173" t="s">
        <v>2096</v>
      </c>
      <c r="H1061" s="50" t="s">
        <v>1601</v>
      </c>
      <c r="I1061" s="50" t="s">
        <v>2087</v>
      </c>
      <c r="J1061" s="133" t="s">
        <v>1772</v>
      </c>
      <c r="K1061" s="50" t="s">
        <v>1754</v>
      </c>
      <c r="L1061" s="50" t="s">
        <v>1753</v>
      </c>
      <c r="M1061" s="133" t="s">
        <v>1752</v>
      </c>
      <c r="N1061" s="133" t="s">
        <v>1601</v>
      </c>
      <c r="O1061" s="133" t="s">
        <v>1601</v>
      </c>
      <c r="P1061" s="133" t="s">
        <v>1601</v>
      </c>
      <c r="Q1061" s="133" t="s">
        <v>1755</v>
      </c>
      <c r="R1061" s="142" t="s">
        <v>1601</v>
      </c>
      <c r="S1061" s="174" t="s">
        <v>1601</v>
      </c>
      <c r="T1061" s="141" t="s">
        <v>1754</v>
      </c>
      <c r="U1061" s="133" t="s">
        <v>1756</v>
      </c>
      <c r="V1061" s="133" t="s">
        <v>1754</v>
      </c>
      <c r="W1061" s="133" t="str">
        <f>IF([Access_Indicator2]="Yes","No service",IF([Access_Indicator3]="Available", "Improved",IF([Access_Indicator4]="No", "Limited",IF(AND([Access_Indicator4]="yes", [Access_Indicator5]&lt;=[Access_Indicator6]),"Basic","Limited"))))</f>
        <v>Basic</v>
      </c>
      <c r="X1061" s="133" t="str">
        <f>IF([Use_Indicator1]="", "Fill in data", IF([Use_Indicator1]="All", "Improved", IF([Use_Indicator1]="Some", "Basic", IF([Use_Indicator1]="No use", "No Service"))))</f>
        <v>Improved</v>
      </c>
      <c r="Y1061" s="134" t="s">
        <v>1601</v>
      </c>
      <c r="Z1061" s="134" t="str">
        <f>IF(S1061="No data", "No Data", IF([Reliability_Indicator2]="Yes","No Service", IF(S1061="Routine", "Improved", IF(S1061="Unreliable", "Basic", IF(S1061="No O&amp;M", "No service")))))</f>
        <v>No Data</v>
      </c>
      <c r="AA1061" s="133" t="str">
        <f>IF([EnvPro_Indicator1]="", "Fill in data", IF([EnvPro_Indicator1]="Significant pollution", "No service", IF(AND([EnvPro_Indicator1]="Not polluting groundwater &amp; not untreated in river", [EnvPro_Indicator2]="No"),"Basic", IF([EnvPro_Indicator2]="Yes", "Improved"))))</f>
        <v>Basic</v>
      </c>
      <c r="AB1061" s="134" t="str">
        <f t="shared" si="16"/>
        <v>Basic</v>
      </c>
      <c r="AC1061" s="134" t="str">
        <f>IF(OR(San[[#This Row],[Access_SL1]]="No data",San[[#This Row],[Use_SL1]]="No data",San[[#This Row],[Reliability_SL1]]="No data",San[[#This Row],[EnvPro_SL1]]="No data"),"Incomplete", "Complete")</f>
        <v>Incomplete</v>
      </c>
      <c r="AD1061" s="176">
        <v>0.5494241095798289</v>
      </c>
      <c r="AE1061" s="176">
        <v>0</v>
      </c>
      <c r="AF1061" s="136">
        <v>0</v>
      </c>
      <c r="AG1061" s="136" t="s">
        <v>1601</v>
      </c>
      <c r="AH1061" s="136" t="s">
        <v>1601</v>
      </c>
      <c r="AW1061" s="1">
        <f>IFERROR(VLOOKUP(San[[#This Row],[Access_SL1]],$AS$5:$AT$8,2,FALSE),"Error")</f>
        <v>2</v>
      </c>
      <c r="AX1061" s="1">
        <f>IFERROR(VLOOKUP(San[[#This Row],[Use_SL1]],$AS$5:$AT$8,2,FALSE),"Error")</f>
        <v>3</v>
      </c>
      <c r="AY1061" s="1" t="str">
        <f>IFERROR(VLOOKUP(San[[#This Row],[Use_SL2]],$AS$5:$AT$8,2,FALSE),"Error")</f>
        <v>Error</v>
      </c>
      <c r="AZ1061" s="1" t="str">
        <f>IFERROR(VLOOKUP(San[[#This Row],[Reliability_SL1]],$AS$5:$AT$8,2,FALSE),"Error")</f>
        <v>Error</v>
      </c>
      <c r="BA1061" s="1">
        <f>IFERROR(VLOOKUP(San[[#This Row],[EnvPro_SL1]],$AS$5:$AT$8,2,FALSE),"Error")</f>
        <v>2</v>
      </c>
    </row>
    <row r="1062" spans="2:53">
      <c r="B1062" s="133" t="s">
        <v>1371</v>
      </c>
      <c r="C1062" s="171" t="s">
        <v>1748</v>
      </c>
      <c r="D1062" s="171" t="s">
        <v>1749</v>
      </c>
      <c r="E1062" s="171" t="s">
        <v>301</v>
      </c>
      <c r="F1062" s="172" t="s">
        <v>1626</v>
      </c>
      <c r="G1062" s="173" t="s">
        <v>2097</v>
      </c>
      <c r="H1062" s="50" t="s">
        <v>1601</v>
      </c>
      <c r="I1062" s="50" t="s">
        <v>2087</v>
      </c>
      <c r="J1062" s="133" t="s">
        <v>1751</v>
      </c>
      <c r="K1062" s="50" t="s">
        <v>1752</v>
      </c>
      <c r="L1062" s="50" t="s">
        <v>1753</v>
      </c>
      <c r="M1062" s="133" t="s">
        <v>1754</v>
      </c>
      <c r="N1062" s="133" t="s">
        <v>1601</v>
      </c>
      <c r="O1062" s="133" t="s">
        <v>1601</v>
      </c>
      <c r="P1062" s="133" t="s">
        <v>1601</v>
      </c>
      <c r="Q1062" s="133" t="s">
        <v>1755</v>
      </c>
      <c r="R1062" s="142" t="s">
        <v>1601</v>
      </c>
      <c r="S1062" s="174" t="s">
        <v>1601</v>
      </c>
      <c r="T1062" s="174" t="s">
        <v>1601</v>
      </c>
      <c r="U1062" s="133" t="s">
        <v>1756</v>
      </c>
      <c r="V1062" s="133" t="s">
        <v>1754</v>
      </c>
      <c r="W1062" s="133" t="str">
        <f>IF([Access_Indicator2]="Yes","No service",IF([Access_Indicator3]="Available", "Improved",IF([Access_Indicator4]="No", "Limited",IF(AND([Access_Indicator4]="yes", [Access_Indicator5]&lt;=[Access_Indicator6]),"Basic","Limited"))))</f>
        <v>No service</v>
      </c>
      <c r="X1062" s="133" t="str">
        <f>IF([Use_Indicator1]="", "Fill in data", IF([Use_Indicator1]="All", "Improved", IF([Use_Indicator1]="Some", "Basic", IF([Use_Indicator1]="No use", "No Service"))))</f>
        <v>Improved</v>
      </c>
      <c r="Y1062" s="134" t="s">
        <v>1601</v>
      </c>
      <c r="Z1062" s="134" t="str">
        <f>IF(S1062="No data", "No Data", IF([Reliability_Indicator2]="Yes","No Service", IF(S1062="Routine", "Improved", IF(S1062="Unreliable", "Basic", IF(S1062="No O&amp;M", "No service")))))</f>
        <v>No Data</v>
      </c>
      <c r="AA1062" s="133" t="str">
        <f>IF([EnvPro_Indicator1]="", "Fill in data", IF([EnvPro_Indicator1]="Significant pollution", "No service", IF(AND([EnvPro_Indicator1]="Not polluting groundwater &amp; not untreated in river", [EnvPro_Indicator2]="No"),"Basic", IF([EnvPro_Indicator2]="Yes", "Improved"))))</f>
        <v>Basic</v>
      </c>
      <c r="AB1062" s="134" t="str">
        <f t="shared" si="16"/>
        <v>No Service</v>
      </c>
      <c r="AC1062" s="134" t="str">
        <f>IF(OR(San[[#This Row],[Access_SL1]]="No data",San[[#This Row],[Use_SL1]]="No data",San[[#This Row],[Reliability_SL1]]="No data",San[[#This Row],[EnvPro_SL1]]="No data"),"Incomplete", "Complete")</f>
        <v>Incomplete</v>
      </c>
      <c r="AD1062" s="176">
        <v>0.5494241095798289</v>
      </c>
      <c r="AE1062" s="176">
        <v>0</v>
      </c>
      <c r="AF1062" s="136">
        <v>0</v>
      </c>
      <c r="AG1062" s="136" t="s">
        <v>1601</v>
      </c>
      <c r="AH1062" s="136" t="s">
        <v>1601</v>
      </c>
      <c r="AW1062" s="1">
        <f>IFERROR(VLOOKUP(San[[#This Row],[Access_SL1]],$AS$5:$AT$8,2,FALSE),"Error")</f>
        <v>0</v>
      </c>
      <c r="AX1062" s="1">
        <f>IFERROR(VLOOKUP(San[[#This Row],[Use_SL1]],$AS$5:$AT$8,2,FALSE),"Error")</f>
        <v>3</v>
      </c>
      <c r="AY1062" s="1" t="str">
        <f>IFERROR(VLOOKUP(San[[#This Row],[Use_SL2]],$AS$5:$AT$8,2,FALSE),"Error")</f>
        <v>Error</v>
      </c>
      <c r="AZ1062" s="1" t="str">
        <f>IFERROR(VLOOKUP(San[[#This Row],[Reliability_SL1]],$AS$5:$AT$8,2,FALSE),"Error")</f>
        <v>Error</v>
      </c>
      <c r="BA1062" s="1">
        <f>IFERROR(VLOOKUP(San[[#This Row],[EnvPro_SL1]],$AS$5:$AT$8,2,FALSE),"Error")</f>
        <v>2</v>
      </c>
    </row>
    <row r="1063" spans="2:53">
      <c r="B1063" s="133" t="s">
        <v>1372</v>
      </c>
      <c r="C1063" s="171" t="s">
        <v>1748</v>
      </c>
      <c r="D1063" s="171" t="s">
        <v>1749</v>
      </c>
      <c r="E1063" s="171" t="s">
        <v>301</v>
      </c>
      <c r="F1063" s="172" t="s">
        <v>1626</v>
      </c>
      <c r="G1063" s="173" t="s">
        <v>2098</v>
      </c>
      <c r="H1063" s="50" t="s">
        <v>1601</v>
      </c>
      <c r="I1063" s="50" t="s">
        <v>2087</v>
      </c>
      <c r="J1063" s="133" t="s">
        <v>1751</v>
      </c>
      <c r="K1063" s="50" t="s">
        <v>1752</v>
      </c>
      <c r="L1063" s="50" t="s">
        <v>1753</v>
      </c>
      <c r="M1063" s="133" t="s">
        <v>1754</v>
      </c>
      <c r="N1063" s="133" t="s">
        <v>1601</v>
      </c>
      <c r="O1063" s="133" t="s">
        <v>1601</v>
      </c>
      <c r="P1063" s="133" t="s">
        <v>1601</v>
      </c>
      <c r="Q1063" s="133" t="s">
        <v>1755</v>
      </c>
      <c r="R1063" s="142" t="s">
        <v>1601</v>
      </c>
      <c r="S1063" s="174" t="s">
        <v>1601</v>
      </c>
      <c r="T1063" s="174" t="s">
        <v>1601</v>
      </c>
      <c r="U1063" s="133" t="s">
        <v>1756</v>
      </c>
      <c r="V1063" s="133" t="s">
        <v>1754</v>
      </c>
      <c r="W1063" s="133" t="str">
        <f>IF([Access_Indicator2]="Yes","No service",IF([Access_Indicator3]="Available", "Improved",IF([Access_Indicator4]="No", "Limited",IF(AND([Access_Indicator4]="yes", [Access_Indicator5]&lt;=[Access_Indicator6]),"Basic","Limited"))))</f>
        <v>No service</v>
      </c>
      <c r="X1063" s="133" t="str">
        <f>IF([Use_Indicator1]="", "Fill in data", IF([Use_Indicator1]="All", "Improved", IF([Use_Indicator1]="Some", "Basic", IF([Use_Indicator1]="No use", "No Service"))))</f>
        <v>Improved</v>
      </c>
      <c r="Y1063" s="134" t="s">
        <v>1601</v>
      </c>
      <c r="Z1063" s="134" t="str">
        <f>IF(S1063="No data", "No Data", IF([Reliability_Indicator2]="Yes","No Service", IF(S1063="Routine", "Improved", IF(S1063="Unreliable", "Basic", IF(S1063="No O&amp;M", "No service")))))</f>
        <v>No Data</v>
      </c>
      <c r="AA1063" s="133" t="str">
        <f>IF([EnvPro_Indicator1]="", "Fill in data", IF([EnvPro_Indicator1]="Significant pollution", "No service", IF(AND([EnvPro_Indicator1]="Not polluting groundwater &amp; not untreated in river", [EnvPro_Indicator2]="No"),"Basic", IF([EnvPro_Indicator2]="Yes", "Improved"))))</f>
        <v>Basic</v>
      </c>
      <c r="AB1063" s="134" t="str">
        <f t="shared" si="16"/>
        <v>No Service</v>
      </c>
      <c r="AC1063" s="134" t="str">
        <f>IF(OR(San[[#This Row],[Access_SL1]]="No data",San[[#This Row],[Use_SL1]]="No data",San[[#This Row],[Reliability_SL1]]="No data",San[[#This Row],[EnvPro_SL1]]="No data"),"Incomplete", "Complete")</f>
        <v>Incomplete</v>
      </c>
      <c r="AD1063" s="176">
        <v>0.5494241095798289</v>
      </c>
      <c r="AE1063" s="176">
        <v>0</v>
      </c>
      <c r="AF1063" s="136">
        <v>0</v>
      </c>
      <c r="AG1063" s="136" t="s">
        <v>1601</v>
      </c>
      <c r="AH1063" s="136" t="s">
        <v>1601</v>
      </c>
      <c r="AW1063" s="1">
        <f>IFERROR(VLOOKUP(San[[#This Row],[Access_SL1]],$AS$5:$AT$8,2,FALSE),"Error")</f>
        <v>0</v>
      </c>
      <c r="AX1063" s="1">
        <f>IFERROR(VLOOKUP(San[[#This Row],[Use_SL1]],$AS$5:$AT$8,2,FALSE),"Error")</f>
        <v>3</v>
      </c>
      <c r="AY1063" s="1" t="str">
        <f>IFERROR(VLOOKUP(San[[#This Row],[Use_SL2]],$AS$5:$AT$8,2,FALSE),"Error")</f>
        <v>Error</v>
      </c>
      <c r="AZ1063" s="1" t="str">
        <f>IFERROR(VLOOKUP(San[[#This Row],[Reliability_SL1]],$AS$5:$AT$8,2,FALSE),"Error")</f>
        <v>Error</v>
      </c>
      <c r="BA1063" s="1">
        <f>IFERROR(VLOOKUP(San[[#This Row],[EnvPro_SL1]],$AS$5:$AT$8,2,FALSE),"Error")</f>
        <v>2</v>
      </c>
    </row>
    <row r="1064" spans="2:53">
      <c r="B1064" s="133" t="s">
        <v>1373</v>
      </c>
      <c r="C1064" s="171" t="s">
        <v>1748</v>
      </c>
      <c r="D1064" s="171" t="s">
        <v>1749</v>
      </c>
      <c r="E1064" s="171" t="s">
        <v>301</v>
      </c>
      <c r="F1064" s="172" t="s">
        <v>1626</v>
      </c>
      <c r="G1064" s="173" t="s">
        <v>2099</v>
      </c>
      <c r="H1064" s="50" t="s">
        <v>1601</v>
      </c>
      <c r="I1064" s="50" t="s">
        <v>2087</v>
      </c>
      <c r="J1064" s="133" t="s">
        <v>1751</v>
      </c>
      <c r="K1064" s="50" t="s">
        <v>1752</v>
      </c>
      <c r="L1064" s="50" t="s">
        <v>1753</v>
      </c>
      <c r="M1064" s="133" t="s">
        <v>1754</v>
      </c>
      <c r="N1064" s="133" t="s">
        <v>1601</v>
      </c>
      <c r="O1064" s="133" t="s">
        <v>1601</v>
      </c>
      <c r="P1064" s="133" t="s">
        <v>1601</v>
      </c>
      <c r="Q1064" s="133" t="s">
        <v>1755</v>
      </c>
      <c r="R1064" s="142" t="s">
        <v>1601</v>
      </c>
      <c r="S1064" s="174" t="s">
        <v>1601</v>
      </c>
      <c r="T1064" s="174" t="s">
        <v>1601</v>
      </c>
      <c r="U1064" s="133" t="s">
        <v>1756</v>
      </c>
      <c r="V1064" s="133" t="s">
        <v>1754</v>
      </c>
      <c r="W1064" s="133" t="str">
        <f>IF([Access_Indicator2]="Yes","No service",IF([Access_Indicator3]="Available", "Improved",IF([Access_Indicator4]="No", "Limited",IF(AND([Access_Indicator4]="yes", [Access_Indicator5]&lt;=[Access_Indicator6]),"Basic","Limited"))))</f>
        <v>No service</v>
      </c>
      <c r="X1064" s="133" t="str">
        <f>IF([Use_Indicator1]="", "Fill in data", IF([Use_Indicator1]="All", "Improved", IF([Use_Indicator1]="Some", "Basic", IF([Use_Indicator1]="No use", "No Service"))))</f>
        <v>Improved</v>
      </c>
      <c r="Y1064" s="134" t="s">
        <v>1601</v>
      </c>
      <c r="Z1064" s="134" t="str">
        <f>IF(S1064="No data", "No Data", IF([Reliability_Indicator2]="Yes","No Service", IF(S1064="Routine", "Improved", IF(S1064="Unreliable", "Basic", IF(S1064="No O&amp;M", "No service")))))</f>
        <v>No Data</v>
      </c>
      <c r="AA1064" s="133" t="str">
        <f>IF([EnvPro_Indicator1]="", "Fill in data", IF([EnvPro_Indicator1]="Significant pollution", "No service", IF(AND([EnvPro_Indicator1]="Not polluting groundwater &amp; not untreated in river", [EnvPro_Indicator2]="No"),"Basic", IF([EnvPro_Indicator2]="Yes", "Improved"))))</f>
        <v>Basic</v>
      </c>
      <c r="AB1064" s="134" t="str">
        <f t="shared" si="16"/>
        <v>No Service</v>
      </c>
      <c r="AC1064" s="134" t="str">
        <f>IF(OR(San[[#This Row],[Access_SL1]]="No data",San[[#This Row],[Use_SL1]]="No data",San[[#This Row],[Reliability_SL1]]="No data",San[[#This Row],[EnvPro_SL1]]="No data"),"Incomplete", "Complete")</f>
        <v>Incomplete</v>
      </c>
      <c r="AD1064" s="176">
        <v>0.5494241095798289</v>
      </c>
      <c r="AE1064" s="176">
        <v>0</v>
      </c>
      <c r="AF1064" s="136">
        <v>0</v>
      </c>
      <c r="AG1064" s="136" t="s">
        <v>1601</v>
      </c>
      <c r="AH1064" s="136" t="s">
        <v>1601</v>
      </c>
      <c r="AW1064" s="1">
        <f>IFERROR(VLOOKUP(San[[#This Row],[Access_SL1]],$AS$5:$AT$8,2,FALSE),"Error")</f>
        <v>0</v>
      </c>
      <c r="AX1064" s="1">
        <f>IFERROR(VLOOKUP(San[[#This Row],[Use_SL1]],$AS$5:$AT$8,2,FALSE),"Error")</f>
        <v>3</v>
      </c>
      <c r="AY1064" s="1" t="str">
        <f>IFERROR(VLOOKUP(San[[#This Row],[Use_SL2]],$AS$5:$AT$8,2,FALSE),"Error")</f>
        <v>Error</v>
      </c>
      <c r="AZ1064" s="1" t="str">
        <f>IFERROR(VLOOKUP(San[[#This Row],[Reliability_SL1]],$AS$5:$AT$8,2,FALSE),"Error")</f>
        <v>Error</v>
      </c>
      <c r="BA1064" s="1">
        <f>IFERROR(VLOOKUP(San[[#This Row],[EnvPro_SL1]],$AS$5:$AT$8,2,FALSE),"Error")</f>
        <v>2</v>
      </c>
    </row>
    <row r="1065" spans="2:53">
      <c r="B1065" s="133" t="s">
        <v>1374</v>
      </c>
      <c r="C1065" s="171" t="s">
        <v>1748</v>
      </c>
      <c r="D1065" s="171" t="s">
        <v>1749</v>
      </c>
      <c r="E1065" s="171" t="s">
        <v>301</v>
      </c>
      <c r="F1065" s="172" t="s">
        <v>1626</v>
      </c>
      <c r="G1065" s="173" t="s">
        <v>2100</v>
      </c>
      <c r="H1065" s="50" t="s">
        <v>1601</v>
      </c>
      <c r="I1065" s="50" t="s">
        <v>2087</v>
      </c>
      <c r="J1065" s="133" t="s">
        <v>1772</v>
      </c>
      <c r="K1065" s="50" t="s">
        <v>1754</v>
      </c>
      <c r="L1065" s="50" t="s">
        <v>1753</v>
      </c>
      <c r="M1065" s="133" t="s">
        <v>1752</v>
      </c>
      <c r="N1065" s="133" t="s">
        <v>1601</v>
      </c>
      <c r="O1065" s="133" t="s">
        <v>1601</v>
      </c>
      <c r="P1065" s="133" t="s">
        <v>1601</v>
      </c>
      <c r="Q1065" s="133" t="s">
        <v>1755</v>
      </c>
      <c r="R1065" s="142" t="s">
        <v>1601</v>
      </c>
      <c r="S1065" s="174" t="s">
        <v>1601</v>
      </c>
      <c r="T1065" s="141" t="s">
        <v>1754</v>
      </c>
      <c r="U1065" s="133" t="s">
        <v>1756</v>
      </c>
      <c r="V1065" s="133" t="s">
        <v>1754</v>
      </c>
      <c r="W1065" s="133" t="str">
        <f>IF([Access_Indicator2]="Yes","No service",IF([Access_Indicator3]="Available", "Improved",IF([Access_Indicator4]="No", "Limited",IF(AND([Access_Indicator4]="yes", [Access_Indicator5]&lt;=[Access_Indicator6]),"Basic","Limited"))))</f>
        <v>Basic</v>
      </c>
      <c r="X1065" s="133" t="str">
        <f>IF([Use_Indicator1]="", "Fill in data", IF([Use_Indicator1]="All", "Improved", IF([Use_Indicator1]="Some", "Basic", IF([Use_Indicator1]="No use", "No Service"))))</f>
        <v>Improved</v>
      </c>
      <c r="Y1065" s="134" t="s">
        <v>1601</v>
      </c>
      <c r="Z1065" s="134" t="str">
        <f>IF(S1065="No data", "No Data", IF([Reliability_Indicator2]="Yes","No Service", IF(S1065="Routine", "Improved", IF(S1065="Unreliable", "Basic", IF(S1065="No O&amp;M", "No service")))))</f>
        <v>No Data</v>
      </c>
      <c r="AA1065" s="133" t="str">
        <f>IF([EnvPro_Indicator1]="", "Fill in data", IF([EnvPro_Indicator1]="Significant pollution", "No service", IF(AND([EnvPro_Indicator1]="Not polluting groundwater &amp; not untreated in river", [EnvPro_Indicator2]="No"),"Basic", IF([EnvPro_Indicator2]="Yes", "Improved"))))</f>
        <v>Basic</v>
      </c>
      <c r="AB1065" s="134" t="str">
        <f t="shared" si="16"/>
        <v>Basic</v>
      </c>
      <c r="AC1065" s="134" t="str">
        <f>IF(OR(San[[#This Row],[Access_SL1]]="No data",San[[#This Row],[Use_SL1]]="No data",San[[#This Row],[Reliability_SL1]]="No data",San[[#This Row],[EnvPro_SL1]]="No data"),"Incomplete", "Complete")</f>
        <v>Incomplete</v>
      </c>
      <c r="AD1065" s="176">
        <v>0.5494241095798289</v>
      </c>
      <c r="AE1065" s="176">
        <v>0</v>
      </c>
      <c r="AF1065" s="136">
        <v>0</v>
      </c>
      <c r="AG1065" s="136" t="s">
        <v>1601</v>
      </c>
      <c r="AH1065" s="136" t="s">
        <v>1601</v>
      </c>
      <c r="AW1065" s="1">
        <f>IFERROR(VLOOKUP(San[[#This Row],[Access_SL1]],$AS$5:$AT$8,2,FALSE),"Error")</f>
        <v>2</v>
      </c>
      <c r="AX1065" s="1">
        <f>IFERROR(VLOOKUP(San[[#This Row],[Use_SL1]],$AS$5:$AT$8,2,FALSE),"Error")</f>
        <v>3</v>
      </c>
      <c r="AY1065" s="1" t="str">
        <f>IFERROR(VLOOKUP(San[[#This Row],[Use_SL2]],$AS$5:$AT$8,2,FALSE),"Error")</f>
        <v>Error</v>
      </c>
      <c r="AZ1065" s="1" t="str">
        <f>IFERROR(VLOOKUP(San[[#This Row],[Reliability_SL1]],$AS$5:$AT$8,2,FALSE),"Error")</f>
        <v>Error</v>
      </c>
      <c r="BA1065" s="1">
        <f>IFERROR(VLOOKUP(San[[#This Row],[EnvPro_SL1]],$AS$5:$AT$8,2,FALSE),"Error")</f>
        <v>2</v>
      </c>
    </row>
    <row r="1066" spans="2:53">
      <c r="B1066" s="133" t="s">
        <v>1375</v>
      </c>
      <c r="C1066" s="171" t="s">
        <v>1748</v>
      </c>
      <c r="D1066" s="171" t="s">
        <v>1749</v>
      </c>
      <c r="E1066" s="171" t="s">
        <v>301</v>
      </c>
      <c r="F1066" s="172" t="s">
        <v>1626</v>
      </c>
      <c r="G1066" s="173" t="s">
        <v>2101</v>
      </c>
      <c r="H1066" s="50" t="s">
        <v>1601</v>
      </c>
      <c r="I1066" s="50" t="s">
        <v>2087</v>
      </c>
      <c r="J1066" s="133" t="s">
        <v>1772</v>
      </c>
      <c r="K1066" s="50" t="s">
        <v>1754</v>
      </c>
      <c r="L1066" s="50" t="s">
        <v>1753</v>
      </c>
      <c r="M1066" s="133" t="s">
        <v>1752</v>
      </c>
      <c r="N1066" s="133" t="s">
        <v>1601</v>
      </c>
      <c r="O1066" s="133" t="s">
        <v>1601</v>
      </c>
      <c r="P1066" s="133" t="s">
        <v>1601</v>
      </c>
      <c r="Q1066" s="133" t="s">
        <v>1755</v>
      </c>
      <c r="R1066" s="142" t="s">
        <v>1601</v>
      </c>
      <c r="S1066" s="174" t="s">
        <v>1601</v>
      </c>
      <c r="T1066" s="141" t="s">
        <v>1754</v>
      </c>
      <c r="U1066" s="133" t="s">
        <v>1756</v>
      </c>
      <c r="V1066" s="133" t="s">
        <v>1754</v>
      </c>
      <c r="W1066" s="133" t="str">
        <f>IF([Access_Indicator2]="Yes","No service",IF([Access_Indicator3]="Available", "Improved",IF([Access_Indicator4]="No", "Limited",IF(AND([Access_Indicator4]="yes", [Access_Indicator5]&lt;=[Access_Indicator6]),"Basic","Limited"))))</f>
        <v>Basic</v>
      </c>
      <c r="X1066" s="133" t="str">
        <f>IF([Use_Indicator1]="", "Fill in data", IF([Use_Indicator1]="All", "Improved", IF([Use_Indicator1]="Some", "Basic", IF([Use_Indicator1]="No use", "No Service"))))</f>
        <v>Improved</v>
      </c>
      <c r="Y1066" s="134" t="s">
        <v>1601</v>
      </c>
      <c r="Z1066" s="134" t="str">
        <f>IF(S1066="No data", "No Data", IF([Reliability_Indicator2]="Yes","No Service", IF(S1066="Routine", "Improved", IF(S1066="Unreliable", "Basic", IF(S1066="No O&amp;M", "No service")))))</f>
        <v>No Data</v>
      </c>
      <c r="AA1066" s="133" t="str">
        <f>IF([EnvPro_Indicator1]="", "Fill in data", IF([EnvPro_Indicator1]="Significant pollution", "No service", IF(AND([EnvPro_Indicator1]="Not polluting groundwater &amp; not untreated in river", [EnvPro_Indicator2]="No"),"Basic", IF([EnvPro_Indicator2]="Yes", "Improved"))))</f>
        <v>Basic</v>
      </c>
      <c r="AB1066" s="134" t="str">
        <f t="shared" si="16"/>
        <v>Basic</v>
      </c>
      <c r="AC1066" s="134" t="str">
        <f>IF(OR(San[[#This Row],[Access_SL1]]="No data",San[[#This Row],[Use_SL1]]="No data",San[[#This Row],[Reliability_SL1]]="No data",San[[#This Row],[EnvPro_SL1]]="No data"),"Incomplete", "Complete")</f>
        <v>Incomplete</v>
      </c>
      <c r="AD1066" s="176">
        <v>0.5494241095798289</v>
      </c>
      <c r="AE1066" s="176">
        <v>0</v>
      </c>
      <c r="AF1066" s="136">
        <v>0</v>
      </c>
      <c r="AG1066" s="136" t="s">
        <v>1601</v>
      </c>
      <c r="AH1066" s="136" t="s">
        <v>1601</v>
      </c>
      <c r="AW1066" s="1">
        <f>IFERROR(VLOOKUP(San[[#This Row],[Access_SL1]],$AS$5:$AT$8,2,FALSE),"Error")</f>
        <v>2</v>
      </c>
      <c r="AX1066" s="1">
        <f>IFERROR(VLOOKUP(San[[#This Row],[Use_SL1]],$AS$5:$AT$8,2,FALSE),"Error")</f>
        <v>3</v>
      </c>
      <c r="AY1066" s="1" t="str">
        <f>IFERROR(VLOOKUP(San[[#This Row],[Use_SL2]],$AS$5:$AT$8,2,FALSE),"Error")</f>
        <v>Error</v>
      </c>
      <c r="AZ1066" s="1" t="str">
        <f>IFERROR(VLOOKUP(San[[#This Row],[Reliability_SL1]],$AS$5:$AT$8,2,FALSE),"Error")</f>
        <v>Error</v>
      </c>
      <c r="BA1066" s="1">
        <f>IFERROR(VLOOKUP(San[[#This Row],[EnvPro_SL1]],$AS$5:$AT$8,2,FALSE),"Error")</f>
        <v>2</v>
      </c>
    </row>
    <row r="1067" spans="2:53">
      <c r="B1067" s="133" t="s">
        <v>1376</v>
      </c>
      <c r="C1067" s="171" t="s">
        <v>1650</v>
      </c>
      <c r="D1067" s="171" t="s">
        <v>1646</v>
      </c>
      <c r="E1067" s="171" t="s">
        <v>374</v>
      </c>
      <c r="F1067" s="172" t="s">
        <v>1632</v>
      </c>
      <c r="G1067" s="173" t="s">
        <v>2103</v>
      </c>
      <c r="H1067" s="50" t="s">
        <v>1783</v>
      </c>
      <c r="I1067" s="50" t="s">
        <v>2087</v>
      </c>
      <c r="J1067" s="133" t="s">
        <v>1772</v>
      </c>
      <c r="K1067" s="50" t="s">
        <v>1754</v>
      </c>
      <c r="L1067" s="50" t="s">
        <v>1753</v>
      </c>
      <c r="M1067" s="133" t="s">
        <v>1752</v>
      </c>
      <c r="N1067" s="133" t="s">
        <v>1601</v>
      </c>
      <c r="O1067" s="133" t="s">
        <v>1601</v>
      </c>
      <c r="P1067" s="133" t="s">
        <v>1601</v>
      </c>
      <c r="Q1067" s="133" t="s">
        <v>1755</v>
      </c>
      <c r="R1067" s="142" t="s">
        <v>1601</v>
      </c>
      <c r="S1067" s="174" t="s">
        <v>1601</v>
      </c>
      <c r="T1067" s="141" t="s">
        <v>1754</v>
      </c>
      <c r="U1067" s="133" t="s">
        <v>1756</v>
      </c>
      <c r="V1067" s="133" t="s">
        <v>1754</v>
      </c>
      <c r="W1067" s="133" t="str">
        <f>IF([Access_Indicator2]="Yes","No service",IF([Access_Indicator3]="Available", "Improved",IF([Access_Indicator4]="No", "Limited",IF(AND([Access_Indicator4]="yes", [Access_Indicator5]&lt;=[Access_Indicator6]),"Basic","Limited"))))</f>
        <v>Basic</v>
      </c>
      <c r="X1067" s="133" t="str">
        <f>IF([Use_Indicator1]="", "Fill in data", IF([Use_Indicator1]="All", "Improved", IF([Use_Indicator1]="Some", "Basic", IF([Use_Indicator1]="No use", "No Service"))))</f>
        <v>Improved</v>
      </c>
      <c r="Y1067" s="134" t="s">
        <v>1601</v>
      </c>
      <c r="Z1067" s="134" t="str">
        <f>IF(S1067="No data", "No Data", IF([Reliability_Indicator2]="Yes","No Service", IF(S1067="Routine", "Improved", IF(S1067="Unreliable", "Basic", IF(S1067="No O&amp;M", "No service")))))</f>
        <v>No Data</v>
      </c>
      <c r="AA1067" s="133" t="str">
        <f>IF([EnvPro_Indicator1]="", "Fill in data", IF([EnvPro_Indicator1]="Significant pollution", "No service", IF(AND([EnvPro_Indicator1]="Not polluting groundwater &amp; not untreated in river", [EnvPro_Indicator2]="No"),"Basic", IF([EnvPro_Indicator2]="Yes", "Improved"))))</f>
        <v>Basic</v>
      </c>
      <c r="AB1067" s="134" t="str">
        <f t="shared" si="16"/>
        <v>Basic</v>
      </c>
      <c r="AC1067" s="134" t="str">
        <f>IF(OR(San[[#This Row],[Access_SL1]]="No data",San[[#This Row],[Use_SL1]]="No data",San[[#This Row],[Reliability_SL1]]="No data",San[[#This Row],[EnvPro_SL1]]="No data"),"Incomplete", "Complete")</f>
        <v>Incomplete</v>
      </c>
      <c r="AD1067" s="176" t="s">
        <v>1601</v>
      </c>
      <c r="AE1067" s="176" t="s">
        <v>1601</v>
      </c>
      <c r="AF1067" s="136" t="s">
        <v>1601</v>
      </c>
      <c r="AG1067" s="136">
        <v>18.397962071893573</v>
      </c>
      <c r="AH1067" s="136" t="s">
        <v>1601</v>
      </c>
      <c r="AW1067" s="1">
        <f>IFERROR(VLOOKUP(San[[#This Row],[Access_SL1]],$AS$5:$AT$8,2,FALSE),"Error")</f>
        <v>2</v>
      </c>
      <c r="AX1067" s="1">
        <f>IFERROR(VLOOKUP(San[[#This Row],[Use_SL1]],$AS$5:$AT$8,2,FALSE),"Error")</f>
        <v>3</v>
      </c>
      <c r="AY1067" s="1" t="str">
        <f>IFERROR(VLOOKUP(San[[#This Row],[Use_SL2]],$AS$5:$AT$8,2,FALSE),"Error")</f>
        <v>Error</v>
      </c>
      <c r="AZ1067" s="1" t="str">
        <f>IFERROR(VLOOKUP(San[[#This Row],[Reliability_SL1]],$AS$5:$AT$8,2,FALSE),"Error")</f>
        <v>Error</v>
      </c>
      <c r="BA1067" s="1">
        <f>IFERROR(VLOOKUP(San[[#This Row],[EnvPro_SL1]],$AS$5:$AT$8,2,FALSE),"Error")</f>
        <v>2</v>
      </c>
    </row>
    <row r="1068" spans="2:53">
      <c r="B1068" s="133" t="s">
        <v>1377</v>
      </c>
      <c r="C1068" s="171" t="s">
        <v>1650</v>
      </c>
      <c r="D1068" s="171" t="s">
        <v>1646</v>
      </c>
      <c r="E1068" s="171" t="s">
        <v>374</v>
      </c>
      <c r="F1068" s="172" t="s">
        <v>1632</v>
      </c>
      <c r="G1068" s="173" t="s">
        <v>2104</v>
      </c>
      <c r="H1068" s="50" t="s">
        <v>1783</v>
      </c>
      <c r="I1068" s="50" t="s">
        <v>2087</v>
      </c>
      <c r="J1068" s="133" t="s">
        <v>203</v>
      </c>
      <c r="K1068" s="50" t="s">
        <v>1754</v>
      </c>
      <c r="L1068" s="50" t="s">
        <v>1776</v>
      </c>
      <c r="M1068" s="133" t="s">
        <v>1752</v>
      </c>
      <c r="N1068" s="133" t="s">
        <v>1601</v>
      </c>
      <c r="O1068" s="133" t="s">
        <v>1601</v>
      </c>
      <c r="P1068" s="133" t="s">
        <v>1601</v>
      </c>
      <c r="Q1068" s="133" t="s">
        <v>1755</v>
      </c>
      <c r="R1068" s="142" t="s">
        <v>1601</v>
      </c>
      <c r="S1068" s="141" t="s">
        <v>1777</v>
      </c>
      <c r="T1068" s="141" t="s">
        <v>1754</v>
      </c>
      <c r="U1068" s="133" t="s">
        <v>1756</v>
      </c>
      <c r="V1068" s="133" t="s">
        <v>1754</v>
      </c>
      <c r="W1068" s="133" t="str">
        <f>IF([Access_Indicator2]="Yes","No service",IF([Access_Indicator3]="Available", "Improved",IF([Access_Indicator4]="No", "Limited",IF(AND([Access_Indicator4]="yes", [Access_Indicator5]&lt;=[Access_Indicator6]),"Basic","Limited"))))</f>
        <v>Improved</v>
      </c>
      <c r="X1068" s="133" t="str">
        <f>IF([Use_Indicator1]="", "Fill in data", IF([Use_Indicator1]="All", "Improved", IF([Use_Indicator1]="Some", "Basic", IF([Use_Indicator1]="No use", "No Service"))))</f>
        <v>Improved</v>
      </c>
      <c r="Y1068" s="134" t="s">
        <v>1601</v>
      </c>
      <c r="Z1068" s="134" t="str">
        <f>IF(S1068="No data", "No Data", IF([Reliability_Indicator2]="Yes","No Service", IF(S1068="Routine", "Improved", IF(S1068="Unreliable", "Basic", IF(S1068="No O&amp;M", "No service")))))</f>
        <v>No service</v>
      </c>
      <c r="AA1068" s="133" t="str">
        <f>IF([EnvPro_Indicator1]="", "Fill in data", IF([EnvPro_Indicator1]="Significant pollution", "No service", IF(AND([EnvPro_Indicator1]="Not polluting groundwater &amp; not untreated in river", [EnvPro_Indicator2]="No"),"Basic", IF([EnvPro_Indicator2]="Yes", "Improved"))))</f>
        <v>Basic</v>
      </c>
      <c r="AB1068" s="134" t="str">
        <f t="shared" si="16"/>
        <v>No Service</v>
      </c>
      <c r="AC1068" s="134" t="str">
        <f>IF(OR(San[[#This Row],[Access_SL1]]="No data",San[[#This Row],[Use_SL1]]="No data",San[[#This Row],[Reliability_SL1]]="No data",San[[#This Row],[EnvPro_SL1]]="No data"),"Incomplete", "Complete")</f>
        <v>Complete</v>
      </c>
      <c r="AD1068" s="176" t="s">
        <v>1601</v>
      </c>
      <c r="AE1068" s="176" t="s">
        <v>1601</v>
      </c>
      <c r="AF1068" s="136" t="s">
        <v>1601</v>
      </c>
      <c r="AG1068" s="136">
        <v>51.51429380130201</v>
      </c>
      <c r="AH1068" s="136" t="s">
        <v>1601</v>
      </c>
      <c r="AW1068" s="1">
        <f>IFERROR(VLOOKUP(San[[#This Row],[Access_SL1]],$AS$5:$AT$8,2,FALSE),"Error")</f>
        <v>3</v>
      </c>
      <c r="AX1068" s="1">
        <f>IFERROR(VLOOKUP(San[[#This Row],[Use_SL1]],$AS$5:$AT$8,2,FALSE),"Error")</f>
        <v>3</v>
      </c>
      <c r="AY1068" s="1" t="str">
        <f>IFERROR(VLOOKUP(San[[#This Row],[Use_SL2]],$AS$5:$AT$8,2,FALSE),"Error")</f>
        <v>Error</v>
      </c>
      <c r="AZ1068" s="1">
        <f>IFERROR(VLOOKUP(San[[#This Row],[Reliability_SL1]],$AS$5:$AT$8,2,FALSE),"Error")</f>
        <v>0</v>
      </c>
      <c r="BA1068" s="1">
        <f>IFERROR(VLOOKUP(San[[#This Row],[EnvPro_SL1]],$AS$5:$AT$8,2,FALSE),"Error")</f>
        <v>2</v>
      </c>
    </row>
    <row r="1069" spans="2:53">
      <c r="B1069" s="133" t="s">
        <v>1378</v>
      </c>
      <c r="C1069" s="171" t="s">
        <v>1650</v>
      </c>
      <c r="D1069" s="171" t="s">
        <v>1646</v>
      </c>
      <c r="E1069" s="171" t="s">
        <v>374</v>
      </c>
      <c r="F1069" s="172" t="s">
        <v>1632</v>
      </c>
      <c r="G1069" s="173" t="s">
        <v>2105</v>
      </c>
      <c r="H1069" s="50" t="s">
        <v>1783</v>
      </c>
      <c r="I1069" s="50" t="s">
        <v>2087</v>
      </c>
      <c r="J1069" s="133" t="s">
        <v>1774</v>
      </c>
      <c r="K1069" s="50" t="s">
        <v>1754</v>
      </c>
      <c r="L1069" s="50" t="s">
        <v>1776</v>
      </c>
      <c r="M1069" s="133" t="s">
        <v>1752</v>
      </c>
      <c r="N1069" s="133" t="s">
        <v>1601</v>
      </c>
      <c r="O1069" s="133" t="s">
        <v>1601</v>
      </c>
      <c r="P1069" s="133" t="s">
        <v>1601</v>
      </c>
      <c r="Q1069" s="133" t="s">
        <v>1768</v>
      </c>
      <c r="R1069" s="142" t="s">
        <v>1601</v>
      </c>
      <c r="S1069" s="141" t="s">
        <v>1801</v>
      </c>
      <c r="T1069" s="141" t="s">
        <v>1754</v>
      </c>
      <c r="U1069" s="133" t="s">
        <v>1756</v>
      </c>
      <c r="V1069" s="133" t="s">
        <v>1754</v>
      </c>
      <c r="W1069" s="133" t="str">
        <f>IF([Access_Indicator2]="Yes","No service",IF([Access_Indicator3]="Available", "Improved",IF([Access_Indicator4]="No", "Limited",IF(AND([Access_Indicator4]="yes", [Access_Indicator5]&lt;=[Access_Indicator6]),"Basic","Limited"))))</f>
        <v>Improved</v>
      </c>
      <c r="X1069" s="133" t="str">
        <f>IF([Use_Indicator1]="", "Fill in data", IF([Use_Indicator1]="All", "Improved", IF([Use_Indicator1]="Some", "Basic", IF([Use_Indicator1]="No use", "No Service"))))</f>
        <v>Basic</v>
      </c>
      <c r="Y1069" s="134" t="s">
        <v>1601</v>
      </c>
      <c r="Z1069" s="134" t="str">
        <f>IF(S1069="No data", "No Data", IF([Reliability_Indicator2]="Yes","No Service", IF(S1069="Routine", "Improved", IF(S1069="Unreliable", "Basic", IF(S1069="No O&amp;M", "No service")))))</f>
        <v>Basic</v>
      </c>
      <c r="AA1069" s="133" t="str">
        <f>IF([EnvPro_Indicator1]="", "Fill in data", IF([EnvPro_Indicator1]="Significant pollution", "No service", IF(AND([EnvPro_Indicator1]="Not polluting groundwater &amp; not untreated in river", [EnvPro_Indicator2]="No"),"Basic", IF([EnvPro_Indicator2]="Yes", "Improved"))))</f>
        <v>Basic</v>
      </c>
      <c r="AB1069" s="134" t="str">
        <f t="shared" si="16"/>
        <v>Basic</v>
      </c>
      <c r="AC1069" s="134" t="str">
        <f>IF(OR(San[[#This Row],[Access_SL1]]="No data",San[[#This Row],[Use_SL1]]="No data",San[[#This Row],[Reliability_SL1]]="No data",San[[#This Row],[EnvPro_SL1]]="No data"),"Incomplete", "Complete")</f>
        <v>Complete</v>
      </c>
      <c r="AD1069" s="176" t="s">
        <v>1601</v>
      </c>
      <c r="AE1069" s="176" t="s">
        <v>1601</v>
      </c>
      <c r="AF1069" s="136" t="s">
        <v>1601</v>
      </c>
      <c r="AG1069" s="136">
        <v>11.498726294933483</v>
      </c>
      <c r="AH1069" s="136" t="s">
        <v>1601</v>
      </c>
      <c r="AW1069" s="1">
        <f>IFERROR(VLOOKUP(San[[#This Row],[Access_SL1]],$AS$5:$AT$8,2,FALSE),"Error")</f>
        <v>3</v>
      </c>
      <c r="AX1069" s="1">
        <f>IFERROR(VLOOKUP(San[[#This Row],[Use_SL1]],$AS$5:$AT$8,2,FALSE),"Error")</f>
        <v>2</v>
      </c>
      <c r="AY1069" s="1" t="str">
        <f>IFERROR(VLOOKUP(San[[#This Row],[Use_SL2]],$AS$5:$AT$8,2,FALSE),"Error")</f>
        <v>Error</v>
      </c>
      <c r="AZ1069" s="1">
        <f>IFERROR(VLOOKUP(San[[#This Row],[Reliability_SL1]],$AS$5:$AT$8,2,FALSE),"Error")</f>
        <v>2</v>
      </c>
      <c r="BA1069" s="1">
        <f>IFERROR(VLOOKUP(San[[#This Row],[EnvPro_SL1]],$AS$5:$AT$8,2,FALSE),"Error")</f>
        <v>2</v>
      </c>
    </row>
    <row r="1070" spans="2:53">
      <c r="B1070" s="133" t="s">
        <v>1379</v>
      </c>
      <c r="C1070" s="171" t="s">
        <v>1650</v>
      </c>
      <c r="D1070" s="171" t="s">
        <v>1646</v>
      </c>
      <c r="E1070" s="171" t="s">
        <v>374</v>
      </c>
      <c r="F1070" s="172" t="s">
        <v>1632</v>
      </c>
      <c r="G1070" s="173" t="s">
        <v>2106</v>
      </c>
      <c r="H1070" s="50" t="s">
        <v>1783</v>
      </c>
      <c r="I1070" s="50" t="s">
        <v>2087</v>
      </c>
      <c r="J1070" s="133" t="s">
        <v>1772</v>
      </c>
      <c r="K1070" s="50" t="s">
        <v>1754</v>
      </c>
      <c r="L1070" s="50" t="s">
        <v>1753</v>
      </c>
      <c r="M1070" s="133" t="s">
        <v>1752</v>
      </c>
      <c r="N1070" s="133" t="s">
        <v>1601</v>
      </c>
      <c r="O1070" s="133" t="s">
        <v>1601</v>
      </c>
      <c r="P1070" s="133" t="s">
        <v>1601</v>
      </c>
      <c r="Q1070" s="133" t="s">
        <v>1755</v>
      </c>
      <c r="R1070" s="142" t="s">
        <v>1601</v>
      </c>
      <c r="S1070" s="174" t="s">
        <v>1601</v>
      </c>
      <c r="T1070" s="141" t="s">
        <v>1752</v>
      </c>
      <c r="U1070" s="133" t="s">
        <v>1756</v>
      </c>
      <c r="V1070" s="133" t="s">
        <v>1754</v>
      </c>
      <c r="W1070" s="133" t="str">
        <f>IF([Access_Indicator2]="Yes","No service",IF([Access_Indicator3]="Available", "Improved",IF([Access_Indicator4]="No", "Limited",IF(AND([Access_Indicator4]="yes", [Access_Indicator5]&lt;=[Access_Indicator6]),"Basic","Limited"))))</f>
        <v>Basic</v>
      </c>
      <c r="X1070" s="133" t="str">
        <f>IF([Use_Indicator1]="", "Fill in data", IF([Use_Indicator1]="All", "Improved", IF([Use_Indicator1]="Some", "Basic", IF([Use_Indicator1]="No use", "No Service"))))</f>
        <v>Improved</v>
      </c>
      <c r="Y1070" s="134" t="s">
        <v>1601</v>
      </c>
      <c r="Z1070" s="134" t="str">
        <f>IF(S1070="No data", "No Data", IF([Reliability_Indicator2]="Yes","No Service", IF(S1070="Routine", "Improved", IF(S1070="Unreliable", "Basic", IF(S1070="No O&amp;M", "No service")))))</f>
        <v>No Data</v>
      </c>
      <c r="AA1070" s="133" t="str">
        <f>IF([EnvPro_Indicator1]="", "Fill in data", IF([EnvPro_Indicator1]="Significant pollution", "No service", IF(AND([EnvPro_Indicator1]="Not polluting groundwater &amp; not untreated in river", [EnvPro_Indicator2]="No"),"Basic", IF([EnvPro_Indicator2]="Yes", "Improved"))))</f>
        <v>Basic</v>
      </c>
      <c r="AB1070" s="134" t="str">
        <f t="shared" si="16"/>
        <v>Basic</v>
      </c>
      <c r="AC1070" s="134" t="str">
        <f>IF(OR(San[[#This Row],[Access_SL1]]="No data",San[[#This Row],[Use_SL1]]="No data",San[[#This Row],[Reliability_SL1]]="No data",San[[#This Row],[EnvPro_SL1]]="No data"),"Incomplete", "Complete")</f>
        <v>Incomplete</v>
      </c>
      <c r="AD1070" s="176" t="s">
        <v>1601</v>
      </c>
      <c r="AE1070" s="176" t="s">
        <v>1601</v>
      </c>
      <c r="AF1070" s="136" t="s">
        <v>1601</v>
      </c>
      <c r="AG1070" s="136">
        <v>22.077554486272287</v>
      </c>
      <c r="AH1070" s="136" t="s">
        <v>1601</v>
      </c>
      <c r="AW1070" s="1">
        <f>IFERROR(VLOOKUP(San[[#This Row],[Access_SL1]],$AS$5:$AT$8,2,FALSE),"Error")</f>
        <v>2</v>
      </c>
      <c r="AX1070" s="1">
        <f>IFERROR(VLOOKUP(San[[#This Row],[Use_SL1]],$AS$5:$AT$8,2,FALSE),"Error")</f>
        <v>3</v>
      </c>
      <c r="AY1070" s="1" t="str">
        <f>IFERROR(VLOOKUP(San[[#This Row],[Use_SL2]],$AS$5:$AT$8,2,FALSE),"Error")</f>
        <v>Error</v>
      </c>
      <c r="AZ1070" s="1" t="str">
        <f>IFERROR(VLOOKUP(San[[#This Row],[Reliability_SL1]],$AS$5:$AT$8,2,FALSE),"Error")</f>
        <v>Error</v>
      </c>
      <c r="BA1070" s="1">
        <f>IFERROR(VLOOKUP(San[[#This Row],[EnvPro_SL1]],$AS$5:$AT$8,2,FALSE),"Error")</f>
        <v>2</v>
      </c>
    </row>
    <row r="1071" spans="2:53">
      <c r="B1071" s="133" t="s">
        <v>1380</v>
      </c>
      <c r="C1071" s="171" t="s">
        <v>1650</v>
      </c>
      <c r="D1071" s="171" t="s">
        <v>1646</v>
      </c>
      <c r="E1071" s="171" t="s">
        <v>374</v>
      </c>
      <c r="F1071" s="172" t="s">
        <v>1632</v>
      </c>
      <c r="G1071" s="173" t="s">
        <v>2107</v>
      </c>
      <c r="H1071" s="50" t="s">
        <v>1786</v>
      </c>
      <c r="I1071" s="50" t="s">
        <v>2087</v>
      </c>
      <c r="J1071" s="133" t="s">
        <v>203</v>
      </c>
      <c r="K1071" s="50" t="s">
        <v>1754</v>
      </c>
      <c r="L1071" s="50" t="s">
        <v>1776</v>
      </c>
      <c r="M1071" s="133" t="s">
        <v>1752</v>
      </c>
      <c r="N1071" s="133" t="s">
        <v>1601</v>
      </c>
      <c r="O1071" s="133" t="s">
        <v>1601</v>
      </c>
      <c r="P1071" s="133" t="s">
        <v>1601</v>
      </c>
      <c r="Q1071" s="133" t="s">
        <v>1755</v>
      </c>
      <c r="R1071" s="142" t="s">
        <v>1601</v>
      </c>
      <c r="S1071" s="141" t="s">
        <v>1777</v>
      </c>
      <c r="T1071" s="141" t="s">
        <v>1754</v>
      </c>
      <c r="U1071" s="133" t="s">
        <v>1756</v>
      </c>
      <c r="V1071" s="133" t="s">
        <v>1754</v>
      </c>
      <c r="W1071" s="133" t="str">
        <f>IF([Access_Indicator2]="Yes","No service",IF([Access_Indicator3]="Available", "Improved",IF([Access_Indicator4]="No", "Limited",IF(AND([Access_Indicator4]="yes", [Access_Indicator5]&lt;=[Access_Indicator6]),"Basic","Limited"))))</f>
        <v>Improved</v>
      </c>
      <c r="X1071" s="133" t="str">
        <f>IF([Use_Indicator1]="", "Fill in data", IF([Use_Indicator1]="All", "Improved", IF([Use_Indicator1]="Some", "Basic", IF([Use_Indicator1]="No use", "No Service"))))</f>
        <v>Improved</v>
      </c>
      <c r="Y1071" s="134" t="s">
        <v>1601</v>
      </c>
      <c r="Z1071" s="134" t="str">
        <f>IF(S1071="No data", "No Data", IF([Reliability_Indicator2]="Yes","No Service", IF(S1071="Routine", "Improved", IF(S1071="Unreliable", "Basic", IF(S1071="No O&amp;M", "No service")))))</f>
        <v>No service</v>
      </c>
      <c r="AA1071" s="133" t="str">
        <f>IF([EnvPro_Indicator1]="", "Fill in data", IF([EnvPro_Indicator1]="Significant pollution", "No service", IF(AND([EnvPro_Indicator1]="Not polluting groundwater &amp; not untreated in river", [EnvPro_Indicator2]="No"),"Basic", IF([EnvPro_Indicator2]="Yes", "Improved"))))</f>
        <v>Basic</v>
      </c>
      <c r="AB1071" s="134" t="str">
        <f t="shared" si="16"/>
        <v>No Service</v>
      </c>
      <c r="AC1071" s="134" t="str">
        <f>IF(OR(San[[#This Row],[Access_SL1]]="No data",San[[#This Row],[Use_SL1]]="No data",San[[#This Row],[Reliability_SL1]]="No data",San[[#This Row],[EnvPro_SL1]]="No data"),"Incomplete", "Complete")</f>
        <v>Complete</v>
      </c>
      <c r="AD1071" s="176" t="s">
        <v>1601</v>
      </c>
      <c r="AE1071" s="176" t="s">
        <v>1601</v>
      </c>
      <c r="AF1071" s="136" t="s">
        <v>1601</v>
      </c>
      <c r="AG1071" s="136">
        <v>16.558165864704218</v>
      </c>
      <c r="AH1071" s="136" t="s">
        <v>1601</v>
      </c>
      <c r="AW1071" s="1">
        <f>IFERROR(VLOOKUP(San[[#This Row],[Access_SL1]],$AS$5:$AT$8,2,FALSE),"Error")</f>
        <v>3</v>
      </c>
      <c r="AX1071" s="1">
        <f>IFERROR(VLOOKUP(San[[#This Row],[Use_SL1]],$AS$5:$AT$8,2,FALSE),"Error")</f>
        <v>3</v>
      </c>
      <c r="AY1071" s="1" t="str">
        <f>IFERROR(VLOOKUP(San[[#This Row],[Use_SL2]],$AS$5:$AT$8,2,FALSE),"Error")</f>
        <v>Error</v>
      </c>
      <c r="AZ1071" s="1">
        <f>IFERROR(VLOOKUP(San[[#This Row],[Reliability_SL1]],$AS$5:$AT$8,2,FALSE),"Error")</f>
        <v>0</v>
      </c>
      <c r="BA1071" s="1">
        <f>IFERROR(VLOOKUP(San[[#This Row],[EnvPro_SL1]],$AS$5:$AT$8,2,FALSE),"Error")</f>
        <v>2</v>
      </c>
    </row>
    <row r="1072" spans="2:53">
      <c r="B1072" s="133" t="s">
        <v>1381</v>
      </c>
      <c r="C1072" s="171" t="s">
        <v>1650</v>
      </c>
      <c r="D1072" s="171" t="s">
        <v>1646</v>
      </c>
      <c r="E1072" s="171" t="s">
        <v>374</v>
      </c>
      <c r="F1072" s="172" t="s">
        <v>1632</v>
      </c>
      <c r="G1072" s="173" t="s">
        <v>2108</v>
      </c>
      <c r="H1072" s="50" t="s">
        <v>1783</v>
      </c>
      <c r="I1072" s="50" t="s">
        <v>2087</v>
      </c>
      <c r="J1072" s="133" t="s">
        <v>1772</v>
      </c>
      <c r="K1072" s="50" t="s">
        <v>1754</v>
      </c>
      <c r="L1072" s="50" t="s">
        <v>1753</v>
      </c>
      <c r="M1072" s="133" t="s">
        <v>1752</v>
      </c>
      <c r="N1072" s="133" t="s">
        <v>1601</v>
      </c>
      <c r="O1072" s="133" t="s">
        <v>1601</v>
      </c>
      <c r="P1072" s="133" t="s">
        <v>1601</v>
      </c>
      <c r="Q1072" s="133" t="s">
        <v>1755</v>
      </c>
      <c r="R1072" s="142" t="s">
        <v>1601</v>
      </c>
      <c r="S1072" s="174" t="s">
        <v>1601</v>
      </c>
      <c r="T1072" s="141" t="s">
        <v>1754</v>
      </c>
      <c r="U1072" s="133" t="s">
        <v>1756</v>
      </c>
      <c r="V1072" s="133" t="s">
        <v>1754</v>
      </c>
      <c r="W1072" s="133" t="str">
        <f>IF([Access_Indicator2]="Yes","No service",IF([Access_Indicator3]="Available", "Improved",IF([Access_Indicator4]="No", "Limited",IF(AND([Access_Indicator4]="yes", [Access_Indicator5]&lt;=[Access_Indicator6]),"Basic","Limited"))))</f>
        <v>Basic</v>
      </c>
      <c r="X1072" s="133" t="str">
        <f>IF([Use_Indicator1]="", "Fill in data", IF([Use_Indicator1]="All", "Improved", IF([Use_Indicator1]="Some", "Basic", IF([Use_Indicator1]="No use", "No Service"))))</f>
        <v>Improved</v>
      </c>
      <c r="Y1072" s="134" t="s">
        <v>1601</v>
      </c>
      <c r="Z1072" s="134" t="str">
        <f>IF(S1072="No data", "No Data", IF([Reliability_Indicator2]="Yes","No Service", IF(S1072="Routine", "Improved", IF(S1072="Unreliable", "Basic", IF(S1072="No O&amp;M", "No service")))))</f>
        <v>No Data</v>
      </c>
      <c r="AA1072" s="133" t="str">
        <f>IF([EnvPro_Indicator1]="", "Fill in data", IF([EnvPro_Indicator1]="Significant pollution", "No service", IF(AND([EnvPro_Indicator1]="Not polluting groundwater &amp; not untreated in river", [EnvPro_Indicator2]="No"),"Basic", IF([EnvPro_Indicator2]="Yes", "Improved"))))</f>
        <v>Basic</v>
      </c>
      <c r="AB1072" s="134" t="str">
        <f t="shared" si="16"/>
        <v>Basic</v>
      </c>
      <c r="AC1072" s="134" t="str">
        <f>IF(OR(San[[#This Row],[Access_SL1]]="No data",San[[#This Row],[Use_SL1]]="No data",San[[#This Row],[Reliability_SL1]]="No data",San[[#This Row],[EnvPro_SL1]]="No data"),"Incomplete", "Complete")</f>
        <v>Incomplete</v>
      </c>
      <c r="AD1072" s="176" t="s">
        <v>1601</v>
      </c>
      <c r="AE1072" s="176" t="s">
        <v>1601</v>
      </c>
      <c r="AF1072" s="136" t="s">
        <v>1601</v>
      </c>
      <c r="AG1072" s="136">
        <v>5.7493631474667417</v>
      </c>
      <c r="AH1072" s="136" t="s">
        <v>1601</v>
      </c>
      <c r="AW1072" s="1">
        <f>IFERROR(VLOOKUP(San[[#This Row],[Access_SL1]],$AS$5:$AT$8,2,FALSE),"Error")</f>
        <v>2</v>
      </c>
      <c r="AX1072" s="1">
        <f>IFERROR(VLOOKUP(San[[#This Row],[Use_SL1]],$AS$5:$AT$8,2,FALSE),"Error")</f>
        <v>3</v>
      </c>
      <c r="AY1072" s="1" t="str">
        <f>IFERROR(VLOOKUP(San[[#This Row],[Use_SL2]],$AS$5:$AT$8,2,FALSE),"Error")</f>
        <v>Error</v>
      </c>
      <c r="AZ1072" s="1" t="str">
        <f>IFERROR(VLOOKUP(San[[#This Row],[Reliability_SL1]],$AS$5:$AT$8,2,FALSE),"Error")</f>
        <v>Error</v>
      </c>
      <c r="BA1072" s="1">
        <f>IFERROR(VLOOKUP(San[[#This Row],[EnvPro_SL1]],$AS$5:$AT$8,2,FALSE),"Error")</f>
        <v>2</v>
      </c>
    </row>
    <row r="1073" spans="2:53">
      <c r="B1073" s="133" t="s">
        <v>1382</v>
      </c>
      <c r="C1073" s="171" t="s">
        <v>1650</v>
      </c>
      <c r="D1073" s="171" t="s">
        <v>1646</v>
      </c>
      <c r="E1073" s="171" t="s">
        <v>374</v>
      </c>
      <c r="F1073" s="172" t="s">
        <v>1632</v>
      </c>
      <c r="G1073" s="173" t="s">
        <v>2109</v>
      </c>
      <c r="H1073" s="50" t="s">
        <v>1786</v>
      </c>
      <c r="I1073" s="50" t="s">
        <v>2087</v>
      </c>
      <c r="J1073" s="133" t="s">
        <v>1774</v>
      </c>
      <c r="K1073" s="50" t="s">
        <v>1754</v>
      </c>
      <c r="L1073" s="50" t="s">
        <v>1753</v>
      </c>
      <c r="M1073" s="133" t="s">
        <v>1752</v>
      </c>
      <c r="N1073" s="133" t="s">
        <v>1601</v>
      </c>
      <c r="O1073" s="133" t="s">
        <v>1601</v>
      </c>
      <c r="P1073" s="133" t="s">
        <v>1601</v>
      </c>
      <c r="Q1073" s="133" t="s">
        <v>1755</v>
      </c>
      <c r="R1073" s="142" t="s">
        <v>1601</v>
      </c>
      <c r="S1073" s="174" t="s">
        <v>1601</v>
      </c>
      <c r="T1073" s="141" t="s">
        <v>1754</v>
      </c>
      <c r="U1073" s="133" t="s">
        <v>1756</v>
      </c>
      <c r="V1073" s="133" t="s">
        <v>1754</v>
      </c>
      <c r="W1073" s="133" t="str">
        <f>IF([Access_Indicator2]="Yes","No service",IF([Access_Indicator3]="Available", "Improved",IF([Access_Indicator4]="No", "Limited",IF(AND([Access_Indicator4]="yes", [Access_Indicator5]&lt;=[Access_Indicator6]),"Basic","Limited"))))</f>
        <v>Basic</v>
      </c>
      <c r="X1073" s="133" t="str">
        <f>IF([Use_Indicator1]="", "Fill in data", IF([Use_Indicator1]="All", "Improved", IF([Use_Indicator1]="Some", "Basic", IF([Use_Indicator1]="No use", "No Service"))))</f>
        <v>Improved</v>
      </c>
      <c r="Y1073" s="134" t="s">
        <v>1601</v>
      </c>
      <c r="Z1073" s="134" t="str">
        <f>IF(S1073="No data", "No Data", IF([Reliability_Indicator2]="Yes","No Service", IF(S1073="Routine", "Improved", IF(S1073="Unreliable", "Basic", IF(S1073="No O&amp;M", "No service")))))</f>
        <v>No Data</v>
      </c>
      <c r="AA1073" s="133" t="str">
        <f>IF([EnvPro_Indicator1]="", "Fill in data", IF([EnvPro_Indicator1]="Significant pollution", "No service", IF(AND([EnvPro_Indicator1]="Not polluting groundwater &amp; not untreated in river", [EnvPro_Indicator2]="No"),"Basic", IF([EnvPro_Indicator2]="Yes", "Improved"))))</f>
        <v>Basic</v>
      </c>
      <c r="AB1073" s="134" t="str">
        <f t="shared" si="16"/>
        <v>Basic</v>
      </c>
      <c r="AC1073" s="134" t="str">
        <f>IF(OR(San[[#This Row],[Access_SL1]]="No data",San[[#This Row],[Use_SL1]]="No data",San[[#This Row],[Reliability_SL1]]="No data",San[[#This Row],[EnvPro_SL1]]="No data"),"Incomplete", "Complete")</f>
        <v>Incomplete</v>
      </c>
      <c r="AD1073" s="176" t="s">
        <v>1601</v>
      </c>
      <c r="AE1073" s="176" t="s">
        <v>1601</v>
      </c>
      <c r="AF1073" s="136" t="s">
        <v>1601</v>
      </c>
      <c r="AG1073" s="136">
        <v>21.81472645667381</v>
      </c>
      <c r="AH1073" s="136" t="s">
        <v>1601</v>
      </c>
      <c r="AW1073" s="1">
        <f>IFERROR(VLOOKUP(San[[#This Row],[Access_SL1]],$AS$5:$AT$8,2,FALSE),"Error")</f>
        <v>2</v>
      </c>
      <c r="AX1073" s="1">
        <f>IFERROR(VLOOKUP(San[[#This Row],[Use_SL1]],$AS$5:$AT$8,2,FALSE),"Error")</f>
        <v>3</v>
      </c>
      <c r="AY1073" s="1" t="str">
        <f>IFERROR(VLOOKUP(San[[#This Row],[Use_SL2]],$AS$5:$AT$8,2,FALSE),"Error")</f>
        <v>Error</v>
      </c>
      <c r="AZ1073" s="1" t="str">
        <f>IFERROR(VLOOKUP(San[[#This Row],[Reliability_SL1]],$AS$5:$AT$8,2,FALSE),"Error")</f>
        <v>Error</v>
      </c>
      <c r="BA1073" s="1">
        <f>IFERROR(VLOOKUP(San[[#This Row],[EnvPro_SL1]],$AS$5:$AT$8,2,FALSE),"Error")</f>
        <v>2</v>
      </c>
    </row>
    <row r="1074" spans="2:53">
      <c r="B1074" s="133" t="s">
        <v>1383</v>
      </c>
      <c r="C1074" s="171" t="s">
        <v>1650</v>
      </c>
      <c r="D1074" s="171" t="s">
        <v>1646</v>
      </c>
      <c r="E1074" s="171" t="s">
        <v>374</v>
      </c>
      <c r="F1074" s="172" t="s">
        <v>1632</v>
      </c>
      <c r="G1074" s="173" t="s">
        <v>2110</v>
      </c>
      <c r="H1074" s="50" t="s">
        <v>1783</v>
      </c>
      <c r="I1074" s="50" t="s">
        <v>2087</v>
      </c>
      <c r="J1074" s="133" t="s">
        <v>1774</v>
      </c>
      <c r="K1074" s="50" t="s">
        <v>1754</v>
      </c>
      <c r="L1074" s="50" t="s">
        <v>1776</v>
      </c>
      <c r="M1074" s="133" t="s">
        <v>1752</v>
      </c>
      <c r="N1074" s="133" t="s">
        <v>1601</v>
      </c>
      <c r="O1074" s="133" t="s">
        <v>1601</v>
      </c>
      <c r="P1074" s="133" t="s">
        <v>1601</v>
      </c>
      <c r="Q1074" s="133" t="s">
        <v>1755</v>
      </c>
      <c r="R1074" s="142" t="s">
        <v>1601</v>
      </c>
      <c r="S1074" s="141" t="s">
        <v>1801</v>
      </c>
      <c r="T1074" s="141" t="s">
        <v>1754</v>
      </c>
      <c r="U1074" s="133" t="s">
        <v>1756</v>
      </c>
      <c r="V1074" s="133" t="s">
        <v>1754</v>
      </c>
      <c r="W1074" s="133" t="str">
        <f>IF([Access_Indicator2]="Yes","No service",IF([Access_Indicator3]="Available", "Improved",IF([Access_Indicator4]="No", "Limited",IF(AND([Access_Indicator4]="yes", [Access_Indicator5]&lt;=[Access_Indicator6]),"Basic","Limited"))))</f>
        <v>Improved</v>
      </c>
      <c r="X1074" s="133" t="str">
        <f>IF([Use_Indicator1]="", "Fill in data", IF([Use_Indicator1]="All", "Improved", IF([Use_Indicator1]="Some", "Basic", IF([Use_Indicator1]="No use", "No Service"))))</f>
        <v>Improved</v>
      </c>
      <c r="Y1074" s="134" t="s">
        <v>1601</v>
      </c>
      <c r="Z1074" s="134" t="str">
        <f>IF(S1074="No data", "No Data", IF([Reliability_Indicator2]="Yes","No Service", IF(S1074="Routine", "Improved", IF(S1074="Unreliable", "Basic", IF(S1074="No O&amp;M", "No service")))))</f>
        <v>Basic</v>
      </c>
      <c r="AA1074" s="133" t="str">
        <f>IF([EnvPro_Indicator1]="", "Fill in data", IF([EnvPro_Indicator1]="Significant pollution", "No service", IF(AND([EnvPro_Indicator1]="Not polluting groundwater &amp; not untreated in river", [EnvPro_Indicator2]="No"),"Basic", IF([EnvPro_Indicator2]="Yes", "Improved"))))</f>
        <v>Basic</v>
      </c>
      <c r="AB1074" s="134" t="str">
        <f t="shared" si="16"/>
        <v>Basic</v>
      </c>
      <c r="AC1074" s="134" t="str">
        <f>IF(OR(San[[#This Row],[Access_SL1]]="No data",San[[#This Row],[Use_SL1]]="No data",San[[#This Row],[Reliability_SL1]]="No data",San[[#This Row],[EnvPro_SL1]]="No data"),"Incomplete", "Complete")</f>
        <v>Complete</v>
      </c>
      <c r="AD1074" s="176" t="s">
        <v>1601</v>
      </c>
      <c r="AE1074" s="176" t="s">
        <v>1601</v>
      </c>
      <c r="AF1074" s="136" t="s">
        <v>1601</v>
      </c>
      <c r="AG1074" s="136">
        <v>59.793376733654121</v>
      </c>
      <c r="AH1074" s="136" t="s">
        <v>1601</v>
      </c>
      <c r="AW1074" s="1">
        <f>IFERROR(VLOOKUP(San[[#This Row],[Access_SL1]],$AS$5:$AT$8,2,FALSE),"Error")</f>
        <v>3</v>
      </c>
      <c r="AX1074" s="1">
        <f>IFERROR(VLOOKUP(San[[#This Row],[Use_SL1]],$AS$5:$AT$8,2,FALSE),"Error")</f>
        <v>3</v>
      </c>
      <c r="AY1074" s="1" t="str">
        <f>IFERROR(VLOOKUP(San[[#This Row],[Use_SL2]],$AS$5:$AT$8,2,FALSE),"Error")</f>
        <v>Error</v>
      </c>
      <c r="AZ1074" s="1">
        <f>IFERROR(VLOOKUP(San[[#This Row],[Reliability_SL1]],$AS$5:$AT$8,2,FALSE),"Error")</f>
        <v>2</v>
      </c>
      <c r="BA1074" s="1">
        <f>IFERROR(VLOOKUP(San[[#This Row],[EnvPro_SL1]],$AS$5:$AT$8,2,FALSE),"Error")</f>
        <v>2</v>
      </c>
    </row>
    <row r="1075" spans="2:53">
      <c r="B1075" s="133" t="s">
        <v>1384</v>
      </c>
      <c r="C1075" s="171" t="s">
        <v>1650</v>
      </c>
      <c r="D1075" s="171" t="s">
        <v>1646</v>
      </c>
      <c r="E1075" s="171" t="s">
        <v>374</v>
      </c>
      <c r="F1075" s="172" t="s">
        <v>1632</v>
      </c>
      <c r="G1075" s="173" t="s">
        <v>2111</v>
      </c>
      <c r="H1075" s="50" t="s">
        <v>1783</v>
      </c>
      <c r="I1075" s="50" t="s">
        <v>2087</v>
      </c>
      <c r="J1075" s="133" t="s">
        <v>1772</v>
      </c>
      <c r="K1075" s="50" t="s">
        <v>1754</v>
      </c>
      <c r="L1075" s="50" t="s">
        <v>1753</v>
      </c>
      <c r="M1075" s="133" t="s">
        <v>1752</v>
      </c>
      <c r="N1075" s="133" t="s">
        <v>1601</v>
      </c>
      <c r="O1075" s="133" t="s">
        <v>1601</v>
      </c>
      <c r="P1075" s="133" t="s">
        <v>1601</v>
      </c>
      <c r="Q1075" s="133" t="s">
        <v>1755</v>
      </c>
      <c r="R1075" s="142" t="s">
        <v>1601</v>
      </c>
      <c r="S1075" s="141" t="s">
        <v>1777</v>
      </c>
      <c r="T1075" s="141" t="s">
        <v>1752</v>
      </c>
      <c r="U1075" s="133" t="s">
        <v>1756</v>
      </c>
      <c r="V1075" s="133" t="s">
        <v>1754</v>
      </c>
      <c r="W1075" s="133" t="str">
        <f>IF([Access_Indicator2]="Yes","No service",IF([Access_Indicator3]="Available", "Improved",IF([Access_Indicator4]="No", "Limited",IF(AND([Access_Indicator4]="yes", [Access_Indicator5]&lt;=[Access_Indicator6]),"Basic","Limited"))))</f>
        <v>Basic</v>
      </c>
      <c r="X1075" s="133" t="str">
        <f>IF([Use_Indicator1]="", "Fill in data", IF([Use_Indicator1]="All", "Improved", IF([Use_Indicator1]="Some", "Basic", IF([Use_Indicator1]="No use", "No Service"))))</f>
        <v>Improved</v>
      </c>
      <c r="Y1075" s="134" t="s">
        <v>1601</v>
      </c>
      <c r="Z1075" s="134" t="str">
        <f>IF(S1075="No data", "No Data", IF([Reliability_Indicator2]="Yes","No Service", IF(S1075="Routine", "Improved", IF(S1075="Unreliable", "Basic", IF(S1075="No O&amp;M", "No service")))))</f>
        <v>No Service</v>
      </c>
      <c r="AA1075" s="133" t="str">
        <f>IF([EnvPro_Indicator1]="", "Fill in data", IF([EnvPro_Indicator1]="Significant pollution", "No service", IF(AND([EnvPro_Indicator1]="Not polluting groundwater &amp; not untreated in river", [EnvPro_Indicator2]="No"),"Basic", IF([EnvPro_Indicator2]="Yes", "Improved"))))</f>
        <v>Basic</v>
      </c>
      <c r="AB1075" s="134" t="str">
        <f t="shared" si="16"/>
        <v>No Service</v>
      </c>
      <c r="AC1075" s="134" t="str">
        <f>IF(OR(San[[#This Row],[Access_SL1]]="No data",San[[#This Row],[Use_SL1]]="No data",San[[#This Row],[Reliability_SL1]]="No data",San[[#This Row],[EnvPro_SL1]]="No data"),"Incomplete", "Complete")</f>
        <v>Complete</v>
      </c>
      <c r="AD1075" s="176" t="s">
        <v>1601</v>
      </c>
      <c r="AE1075" s="176" t="s">
        <v>1601</v>
      </c>
      <c r="AF1075" s="136" t="s">
        <v>1601</v>
      </c>
      <c r="AG1075" s="136">
        <v>16.558165864704218</v>
      </c>
      <c r="AH1075" s="136" t="s">
        <v>1601</v>
      </c>
      <c r="AW1075" s="1">
        <f>IFERROR(VLOOKUP(San[[#This Row],[Access_SL1]],$AS$5:$AT$8,2,FALSE),"Error")</f>
        <v>2</v>
      </c>
      <c r="AX1075" s="1">
        <f>IFERROR(VLOOKUP(San[[#This Row],[Use_SL1]],$AS$5:$AT$8,2,FALSE),"Error")</f>
        <v>3</v>
      </c>
      <c r="AY1075" s="1" t="str">
        <f>IFERROR(VLOOKUP(San[[#This Row],[Use_SL2]],$AS$5:$AT$8,2,FALSE),"Error")</f>
        <v>Error</v>
      </c>
      <c r="AZ1075" s="1">
        <f>IFERROR(VLOOKUP(San[[#This Row],[Reliability_SL1]],$AS$5:$AT$8,2,FALSE),"Error")</f>
        <v>0</v>
      </c>
      <c r="BA1075" s="1">
        <f>IFERROR(VLOOKUP(San[[#This Row],[EnvPro_SL1]],$AS$5:$AT$8,2,FALSE),"Error")</f>
        <v>2</v>
      </c>
    </row>
    <row r="1076" spans="2:53">
      <c r="B1076" s="133" t="s">
        <v>1385</v>
      </c>
      <c r="C1076" s="171" t="s">
        <v>1650</v>
      </c>
      <c r="D1076" s="171" t="s">
        <v>1646</v>
      </c>
      <c r="E1076" s="171" t="s">
        <v>374</v>
      </c>
      <c r="F1076" s="172" t="s">
        <v>1632</v>
      </c>
      <c r="G1076" s="173" t="s">
        <v>2112</v>
      </c>
      <c r="H1076" s="50" t="s">
        <v>1783</v>
      </c>
      <c r="I1076" s="50" t="s">
        <v>2087</v>
      </c>
      <c r="J1076" s="133" t="s">
        <v>1772</v>
      </c>
      <c r="K1076" s="50" t="s">
        <v>1754</v>
      </c>
      <c r="L1076" s="50" t="s">
        <v>1753</v>
      </c>
      <c r="M1076" s="133" t="s">
        <v>1752</v>
      </c>
      <c r="N1076" s="133" t="s">
        <v>1601</v>
      </c>
      <c r="O1076" s="133" t="s">
        <v>1601</v>
      </c>
      <c r="P1076" s="133" t="s">
        <v>1601</v>
      </c>
      <c r="Q1076" s="133" t="s">
        <v>1755</v>
      </c>
      <c r="R1076" s="142" t="s">
        <v>1601</v>
      </c>
      <c r="S1076" s="141" t="s">
        <v>1777</v>
      </c>
      <c r="T1076" s="141" t="s">
        <v>1754</v>
      </c>
      <c r="U1076" s="133" t="s">
        <v>1756</v>
      </c>
      <c r="V1076" s="133" t="s">
        <v>1754</v>
      </c>
      <c r="W1076" s="133" t="str">
        <f>IF([Access_Indicator2]="Yes","No service",IF([Access_Indicator3]="Available", "Improved",IF([Access_Indicator4]="No", "Limited",IF(AND([Access_Indicator4]="yes", [Access_Indicator5]&lt;=[Access_Indicator6]),"Basic","Limited"))))</f>
        <v>Basic</v>
      </c>
      <c r="X1076" s="133" t="str">
        <f>IF([Use_Indicator1]="", "Fill in data", IF([Use_Indicator1]="All", "Improved", IF([Use_Indicator1]="Some", "Basic", IF([Use_Indicator1]="No use", "No Service"))))</f>
        <v>Improved</v>
      </c>
      <c r="Y1076" s="134" t="s">
        <v>1601</v>
      </c>
      <c r="Z1076" s="134" t="str">
        <f>IF(S1076="No data", "No Data", IF([Reliability_Indicator2]="Yes","No Service", IF(S1076="Routine", "Improved", IF(S1076="Unreliable", "Basic", IF(S1076="No O&amp;M", "No service")))))</f>
        <v>No service</v>
      </c>
      <c r="AA1076" s="133" t="str">
        <f>IF([EnvPro_Indicator1]="", "Fill in data", IF([EnvPro_Indicator1]="Significant pollution", "No service", IF(AND([EnvPro_Indicator1]="Not polluting groundwater &amp; not untreated in river", [EnvPro_Indicator2]="No"),"Basic", IF([EnvPro_Indicator2]="Yes", "Improved"))))</f>
        <v>Basic</v>
      </c>
      <c r="AB1076" s="134" t="str">
        <f t="shared" si="16"/>
        <v>No Service</v>
      </c>
      <c r="AC1076" s="134" t="str">
        <f>IF(OR(San[[#This Row],[Access_SL1]]="No data",San[[#This Row],[Use_SL1]]="No data",San[[#This Row],[Reliability_SL1]]="No data",San[[#This Row],[EnvPro_SL1]]="No data"),"Incomplete", "Complete")</f>
        <v>Complete</v>
      </c>
      <c r="AD1076" s="176" t="s">
        <v>1601</v>
      </c>
      <c r="AE1076" s="176" t="s">
        <v>1601</v>
      </c>
      <c r="AF1076" s="136" t="s">
        <v>1601</v>
      </c>
      <c r="AG1076" s="136">
        <v>15.769681775908778</v>
      </c>
      <c r="AH1076" s="136" t="s">
        <v>1601</v>
      </c>
      <c r="AW1076" s="1">
        <f>IFERROR(VLOOKUP(San[[#This Row],[Access_SL1]],$AS$5:$AT$8,2,FALSE),"Error")</f>
        <v>2</v>
      </c>
      <c r="AX1076" s="1">
        <f>IFERROR(VLOOKUP(San[[#This Row],[Use_SL1]],$AS$5:$AT$8,2,FALSE),"Error")</f>
        <v>3</v>
      </c>
      <c r="AY1076" s="1" t="str">
        <f>IFERROR(VLOOKUP(San[[#This Row],[Use_SL2]],$AS$5:$AT$8,2,FALSE),"Error")</f>
        <v>Error</v>
      </c>
      <c r="AZ1076" s="1">
        <f>IFERROR(VLOOKUP(San[[#This Row],[Reliability_SL1]],$AS$5:$AT$8,2,FALSE),"Error")</f>
        <v>0</v>
      </c>
      <c r="BA1076" s="1">
        <f>IFERROR(VLOOKUP(San[[#This Row],[EnvPro_SL1]],$AS$5:$AT$8,2,FALSE),"Error")</f>
        <v>2</v>
      </c>
    </row>
    <row r="1077" spans="2:53">
      <c r="B1077" s="133" t="s">
        <v>1386</v>
      </c>
      <c r="C1077" s="171" t="s">
        <v>1650</v>
      </c>
      <c r="D1077" s="171" t="s">
        <v>1646</v>
      </c>
      <c r="E1077" s="171" t="s">
        <v>374</v>
      </c>
      <c r="F1077" s="172" t="s">
        <v>1632</v>
      </c>
      <c r="G1077" s="173" t="s">
        <v>2113</v>
      </c>
      <c r="H1077" s="50" t="s">
        <v>1783</v>
      </c>
      <c r="I1077" s="50" t="s">
        <v>2087</v>
      </c>
      <c r="J1077" s="133" t="s">
        <v>1772</v>
      </c>
      <c r="K1077" s="50" t="s">
        <v>1754</v>
      </c>
      <c r="L1077" s="50" t="s">
        <v>1753</v>
      </c>
      <c r="M1077" s="133" t="s">
        <v>1752</v>
      </c>
      <c r="N1077" s="133" t="s">
        <v>1601</v>
      </c>
      <c r="O1077" s="133" t="s">
        <v>1601</v>
      </c>
      <c r="P1077" s="133" t="s">
        <v>1601</v>
      </c>
      <c r="Q1077" s="133" t="s">
        <v>1755</v>
      </c>
      <c r="R1077" s="142" t="s">
        <v>1601</v>
      </c>
      <c r="S1077" s="141" t="s">
        <v>1777</v>
      </c>
      <c r="T1077" s="141" t="s">
        <v>1754</v>
      </c>
      <c r="U1077" s="133" t="s">
        <v>1756</v>
      </c>
      <c r="V1077" s="133" t="s">
        <v>1754</v>
      </c>
      <c r="W1077" s="133" t="str">
        <f>IF([Access_Indicator2]="Yes","No service",IF([Access_Indicator3]="Available", "Improved",IF([Access_Indicator4]="No", "Limited",IF(AND([Access_Indicator4]="yes", [Access_Indicator5]&lt;=[Access_Indicator6]),"Basic","Limited"))))</f>
        <v>Basic</v>
      </c>
      <c r="X1077" s="133" t="str">
        <f>IF([Use_Indicator1]="", "Fill in data", IF([Use_Indicator1]="All", "Improved", IF([Use_Indicator1]="Some", "Basic", IF([Use_Indicator1]="No use", "No Service"))))</f>
        <v>Improved</v>
      </c>
      <c r="Y1077" s="134" t="s">
        <v>1601</v>
      </c>
      <c r="Z1077" s="134" t="str">
        <f>IF(S1077="No data", "No Data", IF([Reliability_Indicator2]="Yes","No Service", IF(S1077="Routine", "Improved", IF(S1077="Unreliable", "Basic", IF(S1077="No O&amp;M", "No service")))))</f>
        <v>No service</v>
      </c>
      <c r="AA1077" s="133" t="str">
        <f>IF([EnvPro_Indicator1]="", "Fill in data", IF([EnvPro_Indicator1]="Significant pollution", "No service", IF(AND([EnvPro_Indicator1]="Not polluting groundwater &amp; not untreated in river", [EnvPro_Indicator2]="No"),"Basic", IF([EnvPro_Indicator2]="Yes", "Improved"))))</f>
        <v>Basic</v>
      </c>
      <c r="AB1077" s="134" t="str">
        <f t="shared" si="16"/>
        <v>No Service</v>
      </c>
      <c r="AC1077" s="134" t="str">
        <f>IF(OR(San[[#This Row],[Access_SL1]]="No data",San[[#This Row],[Use_SL1]]="No data",San[[#This Row],[Reliability_SL1]]="No data",San[[#This Row],[EnvPro_SL1]]="No data"),"Incomplete", "Complete")</f>
        <v>Complete</v>
      </c>
      <c r="AD1077" s="176" t="s">
        <v>1601</v>
      </c>
      <c r="AE1077" s="176" t="s">
        <v>1601</v>
      </c>
      <c r="AF1077" s="136" t="s">
        <v>1601</v>
      </c>
      <c r="AG1077" s="136">
        <v>13.246532691763372</v>
      </c>
      <c r="AH1077" s="136" t="s">
        <v>1601</v>
      </c>
      <c r="AW1077" s="1">
        <f>IFERROR(VLOOKUP(San[[#This Row],[Access_SL1]],$AS$5:$AT$8,2,FALSE),"Error")</f>
        <v>2</v>
      </c>
      <c r="AX1077" s="1">
        <f>IFERROR(VLOOKUP(San[[#This Row],[Use_SL1]],$AS$5:$AT$8,2,FALSE),"Error")</f>
        <v>3</v>
      </c>
      <c r="AY1077" s="1" t="str">
        <f>IFERROR(VLOOKUP(San[[#This Row],[Use_SL2]],$AS$5:$AT$8,2,FALSE),"Error")</f>
        <v>Error</v>
      </c>
      <c r="AZ1077" s="1">
        <f>IFERROR(VLOOKUP(San[[#This Row],[Reliability_SL1]],$AS$5:$AT$8,2,FALSE),"Error")</f>
        <v>0</v>
      </c>
      <c r="BA1077" s="1">
        <f>IFERROR(VLOOKUP(San[[#This Row],[EnvPro_SL1]],$AS$5:$AT$8,2,FALSE),"Error")</f>
        <v>2</v>
      </c>
    </row>
    <row r="1078" spans="2:53">
      <c r="B1078" s="133" t="s">
        <v>1387</v>
      </c>
      <c r="C1078" s="171" t="s">
        <v>1650</v>
      </c>
      <c r="D1078" s="171" t="s">
        <v>1646</v>
      </c>
      <c r="E1078" s="171" t="s">
        <v>374</v>
      </c>
      <c r="F1078" s="172" t="s">
        <v>1632</v>
      </c>
      <c r="G1078" s="173" t="s">
        <v>2114</v>
      </c>
      <c r="H1078" s="50" t="s">
        <v>1783</v>
      </c>
      <c r="I1078" s="50" t="s">
        <v>2087</v>
      </c>
      <c r="J1078" s="133" t="s">
        <v>1772</v>
      </c>
      <c r="K1078" s="50" t="s">
        <v>1754</v>
      </c>
      <c r="L1078" s="50" t="s">
        <v>1753</v>
      </c>
      <c r="M1078" s="133" t="s">
        <v>1752</v>
      </c>
      <c r="N1078" s="133" t="s">
        <v>1601</v>
      </c>
      <c r="O1078" s="133" t="s">
        <v>1601</v>
      </c>
      <c r="P1078" s="133" t="s">
        <v>1601</v>
      </c>
      <c r="Q1078" s="133" t="s">
        <v>1755</v>
      </c>
      <c r="R1078" s="142" t="s">
        <v>1601</v>
      </c>
      <c r="S1078" s="141" t="s">
        <v>1777</v>
      </c>
      <c r="T1078" s="141" t="s">
        <v>1754</v>
      </c>
      <c r="U1078" s="133" t="s">
        <v>1756</v>
      </c>
      <c r="V1078" s="133" t="s">
        <v>1754</v>
      </c>
      <c r="W1078" s="133" t="str">
        <f>IF([Access_Indicator2]="Yes","No service",IF([Access_Indicator3]="Available", "Improved",IF([Access_Indicator4]="No", "Limited",IF(AND([Access_Indicator4]="yes", [Access_Indicator5]&lt;=[Access_Indicator6]),"Basic","Limited"))))</f>
        <v>Basic</v>
      </c>
      <c r="X1078" s="133" t="str">
        <f>IF([Use_Indicator1]="", "Fill in data", IF([Use_Indicator1]="All", "Improved", IF([Use_Indicator1]="Some", "Basic", IF([Use_Indicator1]="No use", "No Service"))))</f>
        <v>Improved</v>
      </c>
      <c r="Y1078" s="134" t="s">
        <v>1601</v>
      </c>
      <c r="Z1078" s="134" t="str">
        <f>IF(S1078="No data", "No Data", IF([Reliability_Indicator2]="Yes","No Service", IF(S1078="Routine", "Improved", IF(S1078="Unreliable", "Basic", IF(S1078="No O&amp;M", "No service")))))</f>
        <v>No service</v>
      </c>
      <c r="AA1078" s="133" t="str">
        <f>IF([EnvPro_Indicator1]="", "Fill in data", IF([EnvPro_Indicator1]="Significant pollution", "No service", IF(AND([EnvPro_Indicator1]="Not polluting groundwater &amp; not untreated in river", [EnvPro_Indicator2]="No"),"Basic", IF([EnvPro_Indicator2]="Yes", "Improved"))))</f>
        <v>Basic</v>
      </c>
      <c r="AB1078" s="134" t="str">
        <f t="shared" si="16"/>
        <v>No Service</v>
      </c>
      <c r="AC1078" s="134" t="str">
        <f>IF(OR(San[[#This Row],[Access_SL1]]="No data",San[[#This Row],[Use_SL1]]="No data",San[[#This Row],[Reliability_SL1]]="No data",San[[#This Row],[EnvPro_SL1]]="No data"),"Incomplete", "Complete")</f>
        <v>Complete</v>
      </c>
      <c r="AD1078" s="176" t="s">
        <v>1601</v>
      </c>
      <c r="AE1078" s="176" t="s">
        <v>1601</v>
      </c>
      <c r="AF1078" s="136" t="s">
        <v>1601</v>
      </c>
      <c r="AG1078" s="136">
        <v>51.51429380130201</v>
      </c>
      <c r="AH1078" s="136" t="s">
        <v>1601</v>
      </c>
      <c r="AW1078" s="1">
        <f>IFERROR(VLOOKUP(San[[#This Row],[Access_SL1]],$AS$5:$AT$8,2,FALSE),"Error")</f>
        <v>2</v>
      </c>
      <c r="AX1078" s="1">
        <f>IFERROR(VLOOKUP(San[[#This Row],[Use_SL1]],$AS$5:$AT$8,2,FALSE),"Error")</f>
        <v>3</v>
      </c>
      <c r="AY1078" s="1" t="str">
        <f>IFERROR(VLOOKUP(San[[#This Row],[Use_SL2]],$AS$5:$AT$8,2,FALSE),"Error")</f>
        <v>Error</v>
      </c>
      <c r="AZ1078" s="1">
        <f>IFERROR(VLOOKUP(San[[#This Row],[Reliability_SL1]],$AS$5:$AT$8,2,FALSE),"Error")</f>
        <v>0</v>
      </c>
      <c r="BA1078" s="1">
        <f>IFERROR(VLOOKUP(San[[#This Row],[EnvPro_SL1]],$AS$5:$AT$8,2,FALSE),"Error")</f>
        <v>2</v>
      </c>
    </row>
    <row r="1079" spans="2:53">
      <c r="B1079" s="133" t="s">
        <v>1388</v>
      </c>
      <c r="C1079" s="171" t="s">
        <v>1650</v>
      </c>
      <c r="D1079" s="171" t="s">
        <v>1646</v>
      </c>
      <c r="E1079" s="171" t="s">
        <v>374</v>
      </c>
      <c r="F1079" s="172" t="s">
        <v>1632</v>
      </c>
      <c r="G1079" s="173" t="s">
        <v>2115</v>
      </c>
      <c r="H1079" s="50" t="s">
        <v>1783</v>
      </c>
      <c r="I1079" s="50" t="s">
        <v>2087</v>
      </c>
      <c r="J1079" s="133" t="s">
        <v>1774</v>
      </c>
      <c r="K1079" s="50" t="s">
        <v>1754</v>
      </c>
      <c r="L1079" s="50" t="s">
        <v>1776</v>
      </c>
      <c r="M1079" s="133" t="s">
        <v>1752</v>
      </c>
      <c r="N1079" s="133" t="s">
        <v>1601</v>
      </c>
      <c r="O1079" s="133" t="s">
        <v>1601</v>
      </c>
      <c r="P1079" s="133" t="s">
        <v>1601</v>
      </c>
      <c r="Q1079" s="133" t="s">
        <v>1755</v>
      </c>
      <c r="R1079" s="142" t="s">
        <v>1601</v>
      </c>
      <c r="S1079" s="141" t="s">
        <v>1801</v>
      </c>
      <c r="T1079" s="141" t="s">
        <v>1754</v>
      </c>
      <c r="U1079" s="133" t="s">
        <v>1756</v>
      </c>
      <c r="V1079" s="133" t="s">
        <v>1754</v>
      </c>
      <c r="W1079" s="133" t="str">
        <f>IF([Access_Indicator2]="Yes","No service",IF([Access_Indicator3]="Available", "Improved",IF([Access_Indicator4]="No", "Limited",IF(AND([Access_Indicator4]="yes", [Access_Indicator5]&lt;=[Access_Indicator6]),"Basic","Limited"))))</f>
        <v>Improved</v>
      </c>
      <c r="X1079" s="133" t="str">
        <f>IF([Use_Indicator1]="", "Fill in data", IF([Use_Indicator1]="All", "Improved", IF([Use_Indicator1]="Some", "Basic", IF([Use_Indicator1]="No use", "No Service"))))</f>
        <v>Improved</v>
      </c>
      <c r="Y1079" s="134" t="s">
        <v>1601</v>
      </c>
      <c r="Z1079" s="134" t="str">
        <f>IF(S1079="No data", "No Data", IF([Reliability_Indicator2]="Yes","No Service", IF(S1079="Routine", "Improved", IF(S1079="Unreliable", "Basic", IF(S1079="No O&amp;M", "No service")))))</f>
        <v>Basic</v>
      </c>
      <c r="AA1079" s="133" t="str">
        <f>IF([EnvPro_Indicator1]="", "Fill in data", IF([EnvPro_Indicator1]="Significant pollution", "No service", IF(AND([EnvPro_Indicator1]="Not polluting groundwater &amp; not untreated in river", [EnvPro_Indicator2]="No"),"Basic", IF([EnvPro_Indicator2]="Yes", "Improved"))))</f>
        <v>Basic</v>
      </c>
      <c r="AB1079" s="134" t="str">
        <f t="shared" si="16"/>
        <v>Basic</v>
      </c>
      <c r="AC1079" s="134" t="str">
        <f>IF(OR(San[[#This Row],[Access_SL1]]="No data",San[[#This Row],[Use_SL1]]="No data",San[[#This Row],[Reliability_SL1]]="No data",San[[#This Row],[EnvPro_SL1]]="No data"),"Incomplete", "Complete")</f>
        <v>Complete</v>
      </c>
      <c r="AD1079" s="176" t="s">
        <v>1601</v>
      </c>
      <c r="AE1079" s="176" t="s">
        <v>1601</v>
      </c>
      <c r="AF1079" s="136" t="s">
        <v>1601</v>
      </c>
      <c r="AG1079" s="136">
        <v>14.718369657514859</v>
      </c>
      <c r="AH1079" s="136" t="s">
        <v>1601</v>
      </c>
      <c r="AW1079" s="1">
        <f>IFERROR(VLOOKUP(San[[#This Row],[Access_SL1]],$AS$5:$AT$8,2,FALSE),"Error")</f>
        <v>3</v>
      </c>
      <c r="AX1079" s="1">
        <f>IFERROR(VLOOKUP(San[[#This Row],[Use_SL1]],$AS$5:$AT$8,2,FALSE),"Error")</f>
        <v>3</v>
      </c>
      <c r="AY1079" s="1" t="str">
        <f>IFERROR(VLOOKUP(San[[#This Row],[Use_SL2]],$AS$5:$AT$8,2,FALSE),"Error")</f>
        <v>Error</v>
      </c>
      <c r="AZ1079" s="1">
        <f>IFERROR(VLOOKUP(San[[#This Row],[Reliability_SL1]],$AS$5:$AT$8,2,FALSE),"Error")</f>
        <v>2</v>
      </c>
      <c r="BA1079" s="1">
        <f>IFERROR(VLOOKUP(San[[#This Row],[EnvPro_SL1]],$AS$5:$AT$8,2,FALSE),"Error")</f>
        <v>2</v>
      </c>
    </row>
    <row r="1080" spans="2:53">
      <c r="B1080" s="133" t="s">
        <v>1389</v>
      </c>
      <c r="C1080" s="171" t="s">
        <v>1650</v>
      </c>
      <c r="D1080" s="171" t="s">
        <v>1646</v>
      </c>
      <c r="E1080" s="171" t="s">
        <v>374</v>
      </c>
      <c r="F1080" s="172" t="s">
        <v>1632</v>
      </c>
      <c r="G1080" s="173" t="s">
        <v>2116</v>
      </c>
      <c r="H1080" s="50" t="s">
        <v>1783</v>
      </c>
      <c r="I1080" s="50" t="s">
        <v>2087</v>
      </c>
      <c r="J1080" s="133" t="s">
        <v>1774</v>
      </c>
      <c r="K1080" s="50" t="s">
        <v>1754</v>
      </c>
      <c r="L1080" s="50" t="s">
        <v>1776</v>
      </c>
      <c r="M1080" s="133" t="s">
        <v>1752</v>
      </c>
      <c r="N1080" s="133" t="s">
        <v>1601</v>
      </c>
      <c r="O1080" s="133" t="s">
        <v>1601</v>
      </c>
      <c r="P1080" s="133" t="s">
        <v>1601</v>
      </c>
      <c r="Q1080" s="133" t="s">
        <v>1755</v>
      </c>
      <c r="R1080" s="142" t="s">
        <v>1601</v>
      </c>
      <c r="S1080" s="141" t="s">
        <v>1801</v>
      </c>
      <c r="T1080" s="141" t="s">
        <v>1754</v>
      </c>
      <c r="U1080" s="133" t="s">
        <v>1756</v>
      </c>
      <c r="V1080" s="133" t="s">
        <v>1754</v>
      </c>
      <c r="W1080" s="133" t="str">
        <f>IF([Access_Indicator2]="Yes","No service",IF([Access_Indicator3]="Available", "Improved",IF([Access_Indicator4]="No", "Limited",IF(AND([Access_Indicator4]="yes", [Access_Indicator5]&lt;=[Access_Indicator6]),"Basic","Limited"))))</f>
        <v>Improved</v>
      </c>
      <c r="X1080" s="133" t="str">
        <f>IF([Use_Indicator1]="", "Fill in data", IF([Use_Indicator1]="All", "Improved", IF([Use_Indicator1]="Some", "Basic", IF([Use_Indicator1]="No use", "No Service"))))</f>
        <v>Improved</v>
      </c>
      <c r="Y1080" s="134" t="s">
        <v>1601</v>
      </c>
      <c r="Z1080" s="134" t="str">
        <f>IF(S1080="No data", "No Data", IF([Reliability_Indicator2]="Yes","No Service", IF(S1080="Routine", "Improved", IF(S1080="Unreliable", "Basic", IF(S1080="No O&amp;M", "No service")))))</f>
        <v>Basic</v>
      </c>
      <c r="AA1080" s="133" t="str">
        <f>IF([EnvPro_Indicator1]="", "Fill in data", IF([EnvPro_Indicator1]="Significant pollution", "No service", IF(AND([EnvPro_Indicator1]="Not polluting groundwater &amp; not untreated in river", [EnvPro_Indicator2]="No"),"Basic", IF([EnvPro_Indicator2]="Yes", "Improved"))))</f>
        <v>Basic</v>
      </c>
      <c r="AB1080" s="134" t="str">
        <f t="shared" si="16"/>
        <v>Basic</v>
      </c>
      <c r="AC1080" s="134" t="str">
        <f>IF(OR(San[[#This Row],[Access_SL1]]="No data",San[[#This Row],[Use_SL1]]="No data",San[[#This Row],[Reliability_SL1]]="No data",San[[#This Row],[EnvPro_SL1]]="No data"),"Incomplete", "Complete")</f>
        <v>Complete</v>
      </c>
      <c r="AD1080" s="176" t="s">
        <v>1601</v>
      </c>
      <c r="AE1080" s="176" t="s">
        <v>1601</v>
      </c>
      <c r="AF1080" s="136" t="s">
        <v>1601</v>
      </c>
      <c r="AG1080" s="136">
        <v>22.077554486272287</v>
      </c>
      <c r="AH1080" s="136" t="s">
        <v>1601</v>
      </c>
      <c r="AW1080" s="1">
        <f>IFERROR(VLOOKUP(San[[#This Row],[Access_SL1]],$AS$5:$AT$8,2,FALSE),"Error")</f>
        <v>3</v>
      </c>
      <c r="AX1080" s="1">
        <f>IFERROR(VLOOKUP(San[[#This Row],[Use_SL1]],$AS$5:$AT$8,2,FALSE),"Error")</f>
        <v>3</v>
      </c>
      <c r="AY1080" s="1" t="str">
        <f>IFERROR(VLOOKUP(San[[#This Row],[Use_SL2]],$AS$5:$AT$8,2,FALSE),"Error")</f>
        <v>Error</v>
      </c>
      <c r="AZ1080" s="1">
        <f>IFERROR(VLOOKUP(San[[#This Row],[Reliability_SL1]],$AS$5:$AT$8,2,FALSE),"Error")</f>
        <v>2</v>
      </c>
      <c r="BA1080" s="1">
        <f>IFERROR(VLOOKUP(San[[#This Row],[EnvPro_SL1]],$AS$5:$AT$8,2,FALSE),"Error")</f>
        <v>2</v>
      </c>
    </row>
    <row r="1081" spans="2:53">
      <c r="B1081" s="133" t="s">
        <v>1390</v>
      </c>
      <c r="C1081" s="171" t="s">
        <v>1650</v>
      </c>
      <c r="D1081" s="171" t="s">
        <v>1646</v>
      </c>
      <c r="E1081" s="171" t="s">
        <v>374</v>
      </c>
      <c r="F1081" s="172" t="s">
        <v>1632</v>
      </c>
      <c r="G1081" s="173" t="s">
        <v>2117</v>
      </c>
      <c r="H1081" s="50" t="s">
        <v>1783</v>
      </c>
      <c r="I1081" s="50" t="s">
        <v>2087</v>
      </c>
      <c r="J1081" s="133" t="s">
        <v>1774</v>
      </c>
      <c r="K1081" s="50" t="s">
        <v>1754</v>
      </c>
      <c r="L1081" s="50" t="s">
        <v>1776</v>
      </c>
      <c r="M1081" s="133" t="s">
        <v>1752</v>
      </c>
      <c r="N1081" s="133" t="s">
        <v>1601</v>
      </c>
      <c r="O1081" s="133" t="s">
        <v>1601</v>
      </c>
      <c r="P1081" s="133" t="s">
        <v>1601</v>
      </c>
      <c r="Q1081" s="133" t="s">
        <v>1755</v>
      </c>
      <c r="R1081" s="142" t="s">
        <v>1601</v>
      </c>
      <c r="S1081" s="141" t="s">
        <v>1801</v>
      </c>
      <c r="T1081" s="141" t="s">
        <v>1754</v>
      </c>
      <c r="U1081" s="133" t="s">
        <v>1756</v>
      </c>
      <c r="V1081" s="133" t="s">
        <v>1754</v>
      </c>
      <c r="W1081" s="133" t="str">
        <f>IF([Access_Indicator2]="Yes","No service",IF([Access_Indicator3]="Available", "Improved",IF([Access_Indicator4]="No", "Limited",IF(AND([Access_Indicator4]="yes", [Access_Indicator5]&lt;=[Access_Indicator6]),"Basic","Limited"))))</f>
        <v>Improved</v>
      </c>
      <c r="X1081" s="133" t="str">
        <f>IF([Use_Indicator1]="", "Fill in data", IF([Use_Indicator1]="All", "Improved", IF([Use_Indicator1]="Some", "Basic", IF([Use_Indicator1]="No use", "No Service"))))</f>
        <v>Improved</v>
      </c>
      <c r="Y1081" s="134" t="s">
        <v>1601</v>
      </c>
      <c r="Z1081" s="134" t="str">
        <f>IF(S1081="No data", "No Data", IF([Reliability_Indicator2]="Yes","No Service", IF(S1081="Routine", "Improved", IF(S1081="Unreliable", "Basic", IF(S1081="No O&amp;M", "No service")))))</f>
        <v>Basic</v>
      </c>
      <c r="AA1081" s="133" t="str">
        <f>IF([EnvPro_Indicator1]="", "Fill in data", IF([EnvPro_Indicator1]="Significant pollution", "No service", IF(AND([EnvPro_Indicator1]="Not polluting groundwater &amp; not untreated in river", [EnvPro_Indicator2]="No"),"Basic", IF([EnvPro_Indicator2]="Yes", "Improved"))))</f>
        <v>Basic</v>
      </c>
      <c r="AB1081" s="134" t="str">
        <f t="shared" si="16"/>
        <v>Basic</v>
      </c>
      <c r="AC1081" s="134" t="str">
        <f>IF(OR(San[[#This Row],[Access_SL1]]="No data",San[[#This Row],[Use_SL1]]="No data",San[[#This Row],[Reliability_SL1]]="No data",San[[#This Row],[EnvPro_SL1]]="No data"),"Incomplete", "Complete")</f>
        <v>Complete</v>
      </c>
      <c r="AD1081" s="176" t="s">
        <v>1601</v>
      </c>
      <c r="AE1081" s="176" t="s">
        <v>1601</v>
      </c>
      <c r="AF1081" s="136" t="s">
        <v>1601</v>
      </c>
      <c r="AG1081" s="136">
        <v>18.397962071893573</v>
      </c>
      <c r="AH1081" s="136" t="s">
        <v>1601</v>
      </c>
      <c r="AW1081" s="1">
        <f>IFERROR(VLOOKUP(San[[#This Row],[Access_SL1]],$AS$5:$AT$8,2,FALSE),"Error")</f>
        <v>3</v>
      </c>
      <c r="AX1081" s="1">
        <f>IFERROR(VLOOKUP(San[[#This Row],[Use_SL1]],$AS$5:$AT$8,2,FALSE),"Error")</f>
        <v>3</v>
      </c>
      <c r="AY1081" s="1" t="str">
        <f>IFERROR(VLOOKUP(San[[#This Row],[Use_SL2]],$AS$5:$AT$8,2,FALSE),"Error")</f>
        <v>Error</v>
      </c>
      <c r="AZ1081" s="1">
        <f>IFERROR(VLOOKUP(San[[#This Row],[Reliability_SL1]],$AS$5:$AT$8,2,FALSE),"Error")</f>
        <v>2</v>
      </c>
      <c r="BA1081" s="1">
        <f>IFERROR(VLOOKUP(San[[#This Row],[EnvPro_SL1]],$AS$5:$AT$8,2,FALSE),"Error")</f>
        <v>2</v>
      </c>
    </row>
    <row r="1082" spans="2:53">
      <c r="B1082" s="133" t="s">
        <v>1391</v>
      </c>
      <c r="C1082" s="171" t="s">
        <v>1650</v>
      </c>
      <c r="D1082" s="171" t="s">
        <v>1646</v>
      </c>
      <c r="E1082" s="171" t="s">
        <v>374</v>
      </c>
      <c r="F1082" s="172" t="s">
        <v>1632</v>
      </c>
      <c r="G1082" s="173" t="s">
        <v>2118</v>
      </c>
      <c r="H1082" s="50" t="s">
        <v>1783</v>
      </c>
      <c r="I1082" s="50" t="s">
        <v>2087</v>
      </c>
      <c r="J1082" s="133" t="s">
        <v>1774</v>
      </c>
      <c r="K1082" s="50" t="s">
        <v>1754</v>
      </c>
      <c r="L1082" s="50" t="s">
        <v>1776</v>
      </c>
      <c r="M1082" s="133" t="s">
        <v>1752</v>
      </c>
      <c r="N1082" s="133" t="s">
        <v>1601</v>
      </c>
      <c r="O1082" s="133" t="s">
        <v>1601</v>
      </c>
      <c r="P1082" s="133" t="s">
        <v>1601</v>
      </c>
      <c r="Q1082" s="133" t="s">
        <v>1755</v>
      </c>
      <c r="R1082" s="142" t="s">
        <v>1601</v>
      </c>
      <c r="S1082" s="141" t="s">
        <v>1801</v>
      </c>
      <c r="T1082" s="141" t="s">
        <v>1754</v>
      </c>
      <c r="U1082" s="133" t="s">
        <v>1756</v>
      </c>
      <c r="V1082" s="133" t="s">
        <v>1754</v>
      </c>
      <c r="W1082" s="133" t="str">
        <f>IF([Access_Indicator2]="Yes","No service",IF([Access_Indicator3]="Available", "Improved",IF([Access_Indicator4]="No", "Limited",IF(AND([Access_Indicator4]="yes", [Access_Indicator5]&lt;=[Access_Indicator6]),"Basic","Limited"))))</f>
        <v>Improved</v>
      </c>
      <c r="X1082" s="133" t="str">
        <f>IF([Use_Indicator1]="", "Fill in data", IF([Use_Indicator1]="All", "Improved", IF([Use_Indicator1]="Some", "Basic", IF([Use_Indicator1]="No use", "No Service"))))</f>
        <v>Improved</v>
      </c>
      <c r="Y1082" s="134" t="s">
        <v>1601</v>
      </c>
      <c r="Z1082" s="134" t="str">
        <f>IF(S1082="No data", "No Data", IF([Reliability_Indicator2]="Yes","No Service", IF(S1082="Routine", "Improved", IF(S1082="Unreliable", "Basic", IF(S1082="No O&amp;M", "No service")))))</f>
        <v>Basic</v>
      </c>
      <c r="AA1082" s="133" t="str">
        <f>IF([EnvPro_Indicator1]="", "Fill in data", IF([EnvPro_Indicator1]="Significant pollution", "No service", IF(AND([EnvPro_Indicator1]="Not polluting groundwater &amp; not untreated in river", [EnvPro_Indicator2]="No"),"Basic", IF([EnvPro_Indicator2]="Yes", "Improved"))))</f>
        <v>Basic</v>
      </c>
      <c r="AB1082" s="134" t="str">
        <f t="shared" si="16"/>
        <v>Basic</v>
      </c>
      <c r="AC1082" s="134" t="str">
        <f>IF(OR(San[[#This Row],[Access_SL1]]="No data",San[[#This Row],[Use_SL1]]="No data",San[[#This Row],[Reliability_SL1]]="No data",San[[#This Row],[EnvPro_SL1]]="No data"),"Incomplete", "Complete")</f>
        <v>Complete</v>
      </c>
      <c r="AD1082" s="176" t="s">
        <v>1601</v>
      </c>
      <c r="AE1082" s="176" t="s">
        <v>1601</v>
      </c>
      <c r="AF1082" s="136" t="s">
        <v>1601</v>
      </c>
      <c r="AG1082" s="136">
        <v>24.03509765072176</v>
      </c>
      <c r="AH1082" s="136" t="s">
        <v>1601</v>
      </c>
      <c r="AW1082" s="1">
        <f>IFERROR(VLOOKUP(San[[#This Row],[Access_SL1]],$AS$5:$AT$8,2,FALSE),"Error")</f>
        <v>3</v>
      </c>
      <c r="AX1082" s="1">
        <f>IFERROR(VLOOKUP(San[[#This Row],[Use_SL1]],$AS$5:$AT$8,2,FALSE),"Error")</f>
        <v>3</v>
      </c>
      <c r="AY1082" s="1" t="str">
        <f>IFERROR(VLOOKUP(San[[#This Row],[Use_SL2]],$AS$5:$AT$8,2,FALSE),"Error")</f>
        <v>Error</v>
      </c>
      <c r="AZ1082" s="1">
        <f>IFERROR(VLOOKUP(San[[#This Row],[Reliability_SL1]],$AS$5:$AT$8,2,FALSE),"Error")</f>
        <v>2</v>
      </c>
      <c r="BA1082" s="1">
        <f>IFERROR(VLOOKUP(San[[#This Row],[EnvPro_SL1]],$AS$5:$AT$8,2,FALSE),"Error")</f>
        <v>2</v>
      </c>
    </row>
    <row r="1083" spans="2:53">
      <c r="B1083" s="133" t="s">
        <v>1392</v>
      </c>
      <c r="C1083" s="171" t="s">
        <v>1650</v>
      </c>
      <c r="D1083" s="171" t="s">
        <v>1646</v>
      </c>
      <c r="E1083" s="171" t="s">
        <v>374</v>
      </c>
      <c r="F1083" s="172" t="s">
        <v>1632</v>
      </c>
      <c r="G1083" s="173" t="s">
        <v>2119</v>
      </c>
      <c r="H1083" s="50" t="s">
        <v>1783</v>
      </c>
      <c r="I1083" s="50" t="s">
        <v>2087</v>
      </c>
      <c r="J1083" s="133" t="s">
        <v>1772</v>
      </c>
      <c r="K1083" s="50" t="s">
        <v>1754</v>
      </c>
      <c r="L1083" s="50" t="s">
        <v>1753</v>
      </c>
      <c r="M1083" s="133" t="s">
        <v>1752</v>
      </c>
      <c r="N1083" s="133" t="s">
        <v>1601</v>
      </c>
      <c r="O1083" s="133" t="s">
        <v>1601</v>
      </c>
      <c r="P1083" s="133" t="s">
        <v>1601</v>
      </c>
      <c r="Q1083" s="133" t="s">
        <v>1755</v>
      </c>
      <c r="R1083" s="142" t="s">
        <v>1601</v>
      </c>
      <c r="S1083" s="141" t="s">
        <v>1777</v>
      </c>
      <c r="T1083" s="141" t="s">
        <v>1754</v>
      </c>
      <c r="U1083" s="133" t="s">
        <v>1756</v>
      </c>
      <c r="V1083" s="133" t="s">
        <v>1754</v>
      </c>
      <c r="W1083" s="133" t="str">
        <f>IF([Access_Indicator2]="Yes","No service",IF([Access_Indicator3]="Available", "Improved",IF([Access_Indicator4]="No", "Limited",IF(AND([Access_Indicator4]="yes", [Access_Indicator5]&lt;=[Access_Indicator6]),"Basic","Limited"))))</f>
        <v>Basic</v>
      </c>
      <c r="X1083" s="133" t="str">
        <f>IF([Use_Indicator1]="", "Fill in data", IF([Use_Indicator1]="All", "Improved", IF([Use_Indicator1]="Some", "Basic", IF([Use_Indicator1]="No use", "No Service"))))</f>
        <v>Improved</v>
      </c>
      <c r="Y1083" s="134" t="s">
        <v>1601</v>
      </c>
      <c r="Z1083" s="134" t="str">
        <f>IF(S1083="No data", "No Data", IF([Reliability_Indicator2]="Yes","No Service", IF(S1083="Routine", "Improved", IF(S1083="Unreliable", "Basic", IF(S1083="No O&amp;M", "No service")))))</f>
        <v>No service</v>
      </c>
      <c r="AA1083" s="133" t="str">
        <f>IF([EnvPro_Indicator1]="", "Fill in data", IF([EnvPro_Indicator1]="Significant pollution", "No service", IF(AND([EnvPro_Indicator1]="Not polluting groundwater &amp; not untreated in river", [EnvPro_Indicator2]="No"),"Basic", IF([EnvPro_Indicator2]="Yes", "Improved"))))</f>
        <v>Basic</v>
      </c>
      <c r="AB1083" s="134" t="str">
        <f t="shared" si="16"/>
        <v>No Service</v>
      </c>
      <c r="AC1083" s="134" t="str">
        <f>IF(OR(San[[#This Row],[Access_SL1]]="No data",San[[#This Row],[Use_SL1]]="No data",San[[#This Row],[Reliability_SL1]]="No data",San[[#This Row],[EnvPro_SL1]]="No data"),"Incomplete", "Complete")</f>
        <v>Complete</v>
      </c>
      <c r="AD1083" s="176" t="s">
        <v>1601</v>
      </c>
      <c r="AE1083" s="176" t="s">
        <v>1601</v>
      </c>
      <c r="AF1083" s="136" t="s">
        <v>1601</v>
      </c>
      <c r="AG1083" s="136">
        <v>14.718369657514859</v>
      </c>
      <c r="AH1083" s="136" t="s">
        <v>1601</v>
      </c>
      <c r="AW1083" s="1">
        <f>IFERROR(VLOOKUP(San[[#This Row],[Access_SL1]],$AS$5:$AT$8,2,FALSE),"Error")</f>
        <v>2</v>
      </c>
      <c r="AX1083" s="1">
        <f>IFERROR(VLOOKUP(San[[#This Row],[Use_SL1]],$AS$5:$AT$8,2,FALSE),"Error")</f>
        <v>3</v>
      </c>
      <c r="AY1083" s="1" t="str">
        <f>IFERROR(VLOOKUP(San[[#This Row],[Use_SL2]],$AS$5:$AT$8,2,FALSE),"Error")</f>
        <v>Error</v>
      </c>
      <c r="AZ1083" s="1">
        <f>IFERROR(VLOOKUP(San[[#This Row],[Reliability_SL1]],$AS$5:$AT$8,2,FALSE),"Error")</f>
        <v>0</v>
      </c>
      <c r="BA1083" s="1">
        <f>IFERROR(VLOOKUP(San[[#This Row],[EnvPro_SL1]],$AS$5:$AT$8,2,FALSE),"Error")</f>
        <v>2</v>
      </c>
    </row>
    <row r="1084" spans="2:53">
      <c r="B1084" s="133" t="s">
        <v>1393</v>
      </c>
      <c r="C1084" s="171" t="s">
        <v>1650</v>
      </c>
      <c r="D1084" s="171" t="s">
        <v>1646</v>
      </c>
      <c r="E1084" s="171" t="s">
        <v>374</v>
      </c>
      <c r="F1084" s="172" t="s">
        <v>1632</v>
      </c>
      <c r="G1084" s="173" t="s">
        <v>2120</v>
      </c>
      <c r="H1084" s="50" t="s">
        <v>1783</v>
      </c>
      <c r="I1084" s="50" t="s">
        <v>2087</v>
      </c>
      <c r="J1084" s="133" t="s">
        <v>1772</v>
      </c>
      <c r="K1084" s="50" t="s">
        <v>1754</v>
      </c>
      <c r="L1084" s="50" t="s">
        <v>1753</v>
      </c>
      <c r="M1084" s="133" t="s">
        <v>1752</v>
      </c>
      <c r="N1084" s="133" t="s">
        <v>1601</v>
      </c>
      <c r="O1084" s="133" t="s">
        <v>1601</v>
      </c>
      <c r="P1084" s="133" t="s">
        <v>1601</v>
      </c>
      <c r="Q1084" s="133" t="s">
        <v>1755</v>
      </c>
      <c r="R1084" s="142" t="s">
        <v>1601</v>
      </c>
      <c r="S1084" s="141" t="s">
        <v>1777</v>
      </c>
      <c r="T1084" s="141" t="s">
        <v>1754</v>
      </c>
      <c r="U1084" s="133" t="s">
        <v>1756</v>
      </c>
      <c r="V1084" s="133" t="s">
        <v>1754</v>
      </c>
      <c r="W1084" s="133" t="str">
        <f>IF([Access_Indicator2]="Yes","No service",IF([Access_Indicator3]="Available", "Improved",IF([Access_Indicator4]="No", "Limited",IF(AND([Access_Indicator4]="yes", [Access_Indicator5]&lt;=[Access_Indicator6]),"Basic","Limited"))))</f>
        <v>Basic</v>
      </c>
      <c r="X1084" s="133" t="str">
        <f>IF([Use_Indicator1]="", "Fill in data", IF([Use_Indicator1]="All", "Improved", IF([Use_Indicator1]="Some", "Basic", IF([Use_Indicator1]="No use", "No Service"))))</f>
        <v>Improved</v>
      </c>
      <c r="Y1084" s="134" t="s">
        <v>1601</v>
      </c>
      <c r="Z1084" s="134" t="str">
        <f>IF(S1084="No data", "No Data", IF([Reliability_Indicator2]="Yes","No Service", IF(S1084="Routine", "Improved", IF(S1084="Unreliable", "Basic", IF(S1084="No O&amp;M", "No service")))))</f>
        <v>No service</v>
      </c>
      <c r="AA1084" s="133" t="str">
        <f>IF([EnvPro_Indicator1]="", "Fill in data", IF([EnvPro_Indicator1]="Significant pollution", "No service", IF(AND([EnvPro_Indicator1]="Not polluting groundwater &amp; not untreated in river", [EnvPro_Indicator2]="No"),"Basic", IF([EnvPro_Indicator2]="Yes", "Improved"))))</f>
        <v>Basic</v>
      </c>
      <c r="AB1084" s="134" t="str">
        <f t="shared" si="16"/>
        <v>No Service</v>
      </c>
      <c r="AC1084" s="134" t="str">
        <f>IF(OR(San[[#This Row],[Access_SL1]]="No data",San[[#This Row],[Use_SL1]]="No data",San[[#This Row],[Reliability_SL1]]="No data",San[[#This Row],[EnvPro_SL1]]="No data"),"Incomplete", "Complete")</f>
        <v>Complete</v>
      </c>
      <c r="AD1084" s="176" t="s">
        <v>1601</v>
      </c>
      <c r="AE1084" s="176" t="s">
        <v>1601</v>
      </c>
      <c r="AF1084" s="136" t="s">
        <v>1601</v>
      </c>
      <c r="AG1084" s="136">
        <v>5.5193886215680719</v>
      </c>
      <c r="AH1084" s="136" t="s">
        <v>1601</v>
      </c>
      <c r="AW1084" s="1">
        <f>IFERROR(VLOOKUP(San[[#This Row],[Access_SL1]],$AS$5:$AT$8,2,FALSE),"Error")</f>
        <v>2</v>
      </c>
      <c r="AX1084" s="1">
        <f>IFERROR(VLOOKUP(San[[#This Row],[Use_SL1]],$AS$5:$AT$8,2,FALSE),"Error")</f>
        <v>3</v>
      </c>
      <c r="AY1084" s="1" t="str">
        <f>IFERROR(VLOOKUP(San[[#This Row],[Use_SL2]],$AS$5:$AT$8,2,FALSE),"Error")</f>
        <v>Error</v>
      </c>
      <c r="AZ1084" s="1">
        <f>IFERROR(VLOOKUP(San[[#This Row],[Reliability_SL1]],$AS$5:$AT$8,2,FALSE),"Error")</f>
        <v>0</v>
      </c>
      <c r="BA1084" s="1">
        <f>IFERROR(VLOOKUP(San[[#This Row],[EnvPro_SL1]],$AS$5:$AT$8,2,FALSE),"Error")</f>
        <v>2</v>
      </c>
    </row>
    <row r="1085" spans="2:53">
      <c r="B1085" s="133" t="s">
        <v>1394</v>
      </c>
      <c r="C1085" s="171" t="s">
        <v>1650</v>
      </c>
      <c r="D1085" s="171" t="s">
        <v>1646</v>
      </c>
      <c r="E1085" s="171" t="s">
        <v>374</v>
      </c>
      <c r="F1085" s="172" t="s">
        <v>1632</v>
      </c>
      <c r="G1085" s="173" t="s">
        <v>2121</v>
      </c>
      <c r="H1085" s="50" t="s">
        <v>1783</v>
      </c>
      <c r="I1085" s="50" t="s">
        <v>2087</v>
      </c>
      <c r="J1085" s="133" t="s">
        <v>1772</v>
      </c>
      <c r="K1085" s="50" t="s">
        <v>1754</v>
      </c>
      <c r="L1085" s="50" t="s">
        <v>1753</v>
      </c>
      <c r="M1085" s="133" t="s">
        <v>1752</v>
      </c>
      <c r="N1085" s="133" t="s">
        <v>1601</v>
      </c>
      <c r="O1085" s="133" t="s">
        <v>1601</v>
      </c>
      <c r="P1085" s="133" t="s">
        <v>1601</v>
      </c>
      <c r="Q1085" s="133" t="s">
        <v>1755</v>
      </c>
      <c r="R1085" s="142" t="s">
        <v>1601</v>
      </c>
      <c r="S1085" s="141" t="s">
        <v>1777</v>
      </c>
      <c r="T1085" s="141" t="s">
        <v>1754</v>
      </c>
      <c r="U1085" s="133" t="s">
        <v>1756</v>
      </c>
      <c r="V1085" s="133" t="s">
        <v>1754</v>
      </c>
      <c r="W1085" s="133" t="str">
        <f>IF([Access_Indicator2]="Yes","No service",IF([Access_Indicator3]="Available", "Improved",IF([Access_Indicator4]="No", "Limited",IF(AND([Access_Indicator4]="yes", [Access_Indicator5]&lt;=[Access_Indicator6]),"Basic","Limited"))))</f>
        <v>Basic</v>
      </c>
      <c r="X1085" s="133" t="str">
        <f>IF([Use_Indicator1]="", "Fill in data", IF([Use_Indicator1]="All", "Improved", IF([Use_Indicator1]="Some", "Basic", IF([Use_Indicator1]="No use", "No Service"))))</f>
        <v>Improved</v>
      </c>
      <c r="Y1085" s="134" t="s">
        <v>1601</v>
      </c>
      <c r="Z1085" s="134" t="str">
        <f>IF(S1085="No data", "No Data", IF([Reliability_Indicator2]="Yes","No Service", IF(S1085="Routine", "Improved", IF(S1085="Unreliable", "Basic", IF(S1085="No O&amp;M", "No service")))))</f>
        <v>No service</v>
      </c>
      <c r="AA1085" s="133" t="str">
        <f>IF([EnvPro_Indicator1]="", "Fill in data", IF([EnvPro_Indicator1]="Significant pollution", "No service", IF(AND([EnvPro_Indicator1]="Not polluting groundwater &amp; not untreated in river", [EnvPro_Indicator2]="No"),"Basic", IF([EnvPro_Indicator2]="Yes", "Improved"))))</f>
        <v>Basic</v>
      </c>
      <c r="AB1085" s="134" t="str">
        <f t="shared" si="16"/>
        <v>No Service</v>
      </c>
      <c r="AC1085" s="134" t="str">
        <f>IF(OR(San[[#This Row],[Access_SL1]]="No data",San[[#This Row],[Use_SL1]]="No data",San[[#This Row],[Reliability_SL1]]="No data",San[[#This Row],[EnvPro_SL1]]="No data"),"Incomplete", "Complete")</f>
        <v>Complete</v>
      </c>
      <c r="AD1085" s="176" t="s">
        <v>1601</v>
      </c>
      <c r="AE1085" s="176" t="s">
        <v>1601</v>
      </c>
      <c r="AF1085" s="136" t="s">
        <v>1601</v>
      </c>
      <c r="AG1085" s="136">
        <v>7.3591848287574289</v>
      </c>
      <c r="AH1085" s="136" t="s">
        <v>1601</v>
      </c>
      <c r="AW1085" s="1">
        <f>IFERROR(VLOOKUP(San[[#This Row],[Access_SL1]],$AS$5:$AT$8,2,FALSE),"Error")</f>
        <v>2</v>
      </c>
      <c r="AX1085" s="1">
        <f>IFERROR(VLOOKUP(San[[#This Row],[Use_SL1]],$AS$5:$AT$8,2,FALSE),"Error")</f>
        <v>3</v>
      </c>
      <c r="AY1085" s="1" t="str">
        <f>IFERROR(VLOOKUP(San[[#This Row],[Use_SL2]],$AS$5:$AT$8,2,FALSE),"Error")</f>
        <v>Error</v>
      </c>
      <c r="AZ1085" s="1">
        <f>IFERROR(VLOOKUP(San[[#This Row],[Reliability_SL1]],$AS$5:$AT$8,2,FALSE),"Error")</f>
        <v>0</v>
      </c>
      <c r="BA1085" s="1">
        <f>IFERROR(VLOOKUP(San[[#This Row],[EnvPro_SL1]],$AS$5:$AT$8,2,FALSE),"Error")</f>
        <v>2</v>
      </c>
    </row>
    <row r="1086" spans="2:53">
      <c r="B1086" s="133" t="s">
        <v>1395</v>
      </c>
      <c r="C1086" s="171" t="s">
        <v>1650</v>
      </c>
      <c r="D1086" s="171" t="s">
        <v>1646</v>
      </c>
      <c r="E1086" s="171" t="s">
        <v>374</v>
      </c>
      <c r="F1086" s="172" t="s">
        <v>1632</v>
      </c>
      <c r="G1086" s="173" t="s">
        <v>2122</v>
      </c>
      <c r="H1086" s="50" t="s">
        <v>1783</v>
      </c>
      <c r="I1086" s="50" t="s">
        <v>2087</v>
      </c>
      <c r="J1086" s="133" t="s">
        <v>1774</v>
      </c>
      <c r="K1086" s="50" t="s">
        <v>1754</v>
      </c>
      <c r="L1086" s="50" t="s">
        <v>1753</v>
      </c>
      <c r="M1086" s="133" t="s">
        <v>1752</v>
      </c>
      <c r="N1086" s="133" t="s">
        <v>1601</v>
      </c>
      <c r="O1086" s="133" t="s">
        <v>1601</v>
      </c>
      <c r="P1086" s="133" t="s">
        <v>1601</v>
      </c>
      <c r="Q1086" s="133" t="s">
        <v>1755</v>
      </c>
      <c r="R1086" s="142" t="s">
        <v>1601</v>
      </c>
      <c r="S1086" s="141" t="s">
        <v>1777</v>
      </c>
      <c r="T1086" s="141" t="s">
        <v>1754</v>
      </c>
      <c r="U1086" s="133" t="s">
        <v>1756</v>
      </c>
      <c r="V1086" s="133" t="s">
        <v>1754</v>
      </c>
      <c r="W1086" s="133" t="str">
        <f>IF([Access_Indicator2]="Yes","No service",IF([Access_Indicator3]="Available", "Improved",IF([Access_Indicator4]="No", "Limited",IF(AND([Access_Indicator4]="yes", [Access_Indicator5]&lt;=[Access_Indicator6]),"Basic","Limited"))))</f>
        <v>Basic</v>
      </c>
      <c r="X1086" s="133" t="str">
        <f>IF([Use_Indicator1]="", "Fill in data", IF([Use_Indicator1]="All", "Improved", IF([Use_Indicator1]="Some", "Basic", IF([Use_Indicator1]="No use", "No Service"))))</f>
        <v>Improved</v>
      </c>
      <c r="Y1086" s="134" t="s">
        <v>1601</v>
      </c>
      <c r="Z1086" s="134" t="str">
        <f>IF(S1086="No data", "No Data", IF([Reliability_Indicator2]="Yes","No Service", IF(S1086="Routine", "Improved", IF(S1086="Unreliable", "Basic", IF(S1086="No O&amp;M", "No service")))))</f>
        <v>No service</v>
      </c>
      <c r="AA1086" s="133" t="str">
        <f>IF([EnvPro_Indicator1]="", "Fill in data", IF([EnvPro_Indicator1]="Significant pollution", "No service", IF(AND([EnvPro_Indicator1]="Not polluting groundwater &amp; not untreated in river", [EnvPro_Indicator2]="No"),"Basic", IF([EnvPro_Indicator2]="Yes", "Improved"))))</f>
        <v>Basic</v>
      </c>
      <c r="AB1086" s="134" t="str">
        <f t="shared" si="16"/>
        <v>No Service</v>
      </c>
      <c r="AC1086" s="134" t="str">
        <f>IF(OR(San[[#This Row],[Access_SL1]]="No data",San[[#This Row],[Use_SL1]]="No data",San[[#This Row],[Reliability_SL1]]="No data",San[[#This Row],[EnvPro_SL1]]="No data"),"Incomplete", "Complete")</f>
        <v>Complete</v>
      </c>
      <c r="AD1086" s="176" t="s">
        <v>1601</v>
      </c>
      <c r="AE1086" s="176" t="s">
        <v>1601</v>
      </c>
      <c r="AF1086" s="136" t="s">
        <v>1601</v>
      </c>
      <c r="AG1086" s="136">
        <v>11.564433302333105</v>
      </c>
      <c r="AH1086" s="136" t="s">
        <v>1601</v>
      </c>
      <c r="AW1086" s="1">
        <f>IFERROR(VLOOKUP(San[[#This Row],[Access_SL1]],$AS$5:$AT$8,2,FALSE),"Error")</f>
        <v>2</v>
      </c>
      <c r="AX1086" s="1">
        <f>IFERROR(VLOOKUP(San[[#This Row],[Use_SL1]],$AS$5:$AT$8,2,FALSE),"Error")</f>
        <v>3</v>
      </c>
      <c r="AY1086" s="1" t="str">
        <f>IFERROR(VLOOKUP(San[[#This Row],[Use_SL2]],$AS$5:$AT$8,2,FALSE),"Error")</f>
        <v>Error</v>
      </c>
      <c r="AZ1086" s="1">
        <f>IFERROR(VLOOKUP(San[[#This Row],[Reliability_SL1]],$AS$5:$AT$8,2,FALSE),"Error")</f>
        <v>0</v>
      </c>
      <c r="BA1086" s="1">
        <f>IFERROR(VLOOKUP(San[[#This Row],[EnvPro_SL1]],$AS$5:$AT$8,2,FALSE),"Error")</f>
        <v>2</v>
      </c>
    </row>
    <row r="1087" spans="2:53">
      <c r="B1087" s="133" t="s">
        <v>1396</v>
      </c>
      <c r="C1087" s="171" t="s">
        <v>1650</v>
      </c>
      <c r="D1087" s="171" t="s">
        <v>1646</v>
      </c>
      <c r="E1087" s="171" t="s">
        <v>374</v>
      </c>
      <c r="F1087" s="172" t="s">
        <v>1632</v>
      </c>
      <c r="G1087" s="173" t="s">
        <v>2123</v>
      </c>
      <c r="H1087" s="50" t="s">
        <v>1783</v>
      </c>
      <c r="I1087" s="50" t="s">
        <v>2087</v>
      </c>
      <c r="J1087" s="133" t="s">
        <v>1774</v>
      </c>
      <c r="K1087" s="50" t="s">
        <v>1754</v>
      </c>
      <c r="L1087" s="50" t="s">
        <v>1776</v>
      </c>
      <c r="M1087" s="133" t="s">
        <v>1752</v>
      </c>
      <c r="N1087" s="133" t="s">
        <v>1601</v>
      </c>
      <c r="O1087" s="133" t="s">
        <v>1601</v>
      </c>
      <c r="P1087" s="133" t="s">
        <v>1601</v>
      </c>
      <c r="Q1087" s="133" t="s">
        <v>1755</v>
      </c>
      <c r="R1087" s="142" t="s">
        <v>1601</v>
      </c>
      <c r="S1087" s="141" t="s">
        <v>1801</v>
      </c>
      <c r="T1087" s="141" t="s">
        <v>1754</v>
      </c>
      <c r="U1087" s="133" t="s">
        <v>1756</v>
      </c>
      <c r="V1087" s="133" t="s">
        <v>1754</v>
      </c>
      <c r="W1087" s="133" t="str">
        <f>IF([Access_Indicator2]="Yes","No service",IF([Access_Indicator3]="Available", "Improved",IF([Access_Indicator4]="No", "Limited",IF(AND([Access_Indicator4]="yes", [Access_Indicator5]&lt;=[Access_Indicator6]),"Basic","Limited"))))</f>
        <v>Improved</v>
      </c>
      <c r="X1087" s="133" t="str">
        <f>IF([Use_Indicator1]="", "Fill in data", IF([Use_Indicator1]="All", "Improved", IF([Use_Indicator1]="Some", "Basic", IF([Use_Indicator1]="No use", "No Service"))))</f>
        <v>Improved</v>
      </c>
      <c r="Y1087" s="134" t="s">
        <v>1601</v>
      </c>
      <c r="Z1087" s="134" t="str">
        <f>IF(S1087="No data", "No Data", IF([Reliability_Indicator2]="Yes","No Service", IF(S1087="Routine", "Improved", IF(S1087="Unreliable", "Basic", IF(S1087="No O&amp;M", "No service")))))</f>
        <v>Basic</v>
      </c>
      <c r="AA1087" s="133" t="str">
        <f>IF([EnvPro_Indicator1]="", "Fill in data", IF([EnvPro_Indicator1]="Significant pollution", "No service", IF(AND([EnvPro_Indicator1]="Not polluting groundwater &amp; not untreated in river", [EnvPro_Indicator2]="No"),"Basic", IF([EnvPro_Indicator2]="Yes", "Improved"))))</f>
        <v>Basic</v>
      </c>
      <c r="AB1087" s="134" t="str">
        <f t="shared" si="16"/>
        <v>Basic</v>
      </c>
      <c r="AC1087" s="134" t="str">
        <f>IF(OR(San[[#This Row],[Access_SL1]]="No data",San[[#This Row],[Use_SL1]]="No data",San[[#This Row],[Reliability_SL1]]="No data",San[[#This Row],[EnvPro_SL1]]="No data"),"Incomplete", "Complete")</f>
        <v>Complete</v>
      </c>
      <c r="AD1087" s="176" t="s">
        <v>1601</v>
      </c>
      <c r="AE1087" s="176" t="s">
        <v>1601</v>
      </c>
      <c r="AF1087" s="136" t="s">
        <v>1601</v>
      </c>
      <c r="AG1087" s="136">
        <v>18.397962071893573</v>
      </c>
      <c r="AH1087" s="136" t="s">
        <v>1601</v>
      </c>
      <c r="AW1087" s="1">
        <f>IFERROR(VLOOKUP(San[[#This Row],[Access_SL1]],$AS$5:$AT$8,2,FALSE),"Error")</f>
        <v>3</v>
      </c>
      <c r="AX1087" s="1">
        <f>IFERROR(VLOOKUP(San[[#This Row],[Use_SL1]],$AS$5:$AT$8,2,FALSE),"Error")</f>
        <v>3</v>
      </c>
      <c r="AY1087" s="1" t="str">
        <f>IFERROR(VLOOKUP(San[[#This Row],[Use_SL2]],$AS$5:$AT$8,2,FALSE),"Error")</f>
        <v>Error</v>
      </c>
      <c r="AZ1087" s="1">
        <f>IFERROR(VLOOKUP(San[[#This Row],[Reliability_SL1]],$AS$5:$AT$8,2,FALSE),"Error")</f>
        <v>2</v>
      </c>
      <c r="BA1087" s="1">
        <f>IFERROR(VLOOKUP(San[[#This Row],[EnvPro_SL1]],$AS$5:$AT$8,2,FALSE),"Error")</f>
        <v>2</v>
      </c>
    </row>
    <row r="1088" spans="2:53">
      <c r="B1088" s="133" t="s">
        <v>1397</v>
      </c>
      <c r="C1088" s="171" t="s">
        <v>1650</v>
      </c>
      <c r="D1088" s="171" t="s">
        <v>1646</v>
      </c>
      <c r="E1088" s="171" t="s">
        <v>374</v>
      </c>
      <c r="F1088" s="172" t="s">
        <v>1632</v>
      </c>
      <c r="G1088" s="173" t="s">
        <v>2124</v>
      </c>
      <c r="H1088" s="50" t="s">
        <v>1783</v>
      </c>
      <c r="I1088" s="50" t="s">
        <v>2087</v>
      </c>
      <c r="J1088" s="133" t="s">
        <v>1774</v>
      </c>
      <c r="K1088" s="50" t="s">
        <v>1754</v>
      </c>
      <c r="L1088" s="50" t="s">
        <v>1776</v>
      </c>
      <c r="M1088" s="133" t="s">
        <v>1752</v>
      </c>
      <c r="N1088" s="133" t="s">
        <v>1601</v>
      </c>
      <c r="O1088" s="133" t="s">
        <v>1601</v>
      </c>
      <c r="P1088" s="133" t="s">
        <v>1601</v>
      </c>
      <c r="Q1088" s="133" t="s">
        <v>1755</v>
      </c>
      <c r="R1088" s="142" t="s">
        <v>1601</v>
      </c>
      <c r="S1088" s="141" t="s">
        <v>1801</v>
      </c>
      <c r="T1088" s="141" t="s">
        <v>1754</v>
      </c>
      <c r="U1088" s="133" t="s">
        <v>1756</v>
      </c>
      <c r="V1088" s="133" t="s">
        <v>1754</v>
      </c>
      <c r="W1088" s="133" t="str">
        <f>IF([Access_Indicator2]="Yes","No service",IF([Access_Indicator3]="Available", "Improved",IF([Access_Indicator4]="No", "Limited",IF(AND([Access_Indicator4]="yes", [Access_Indicator5]&lt;=[Access_Indicator6]),"Basic","Limited"))))</f>
        <v>Improved</v>
      </c>
      <c r="X1088" s="133" t="str">
        <f>IF([Use_Indicator1]="", "Fill in data", IF([Use_Indicator1]="All", "Improved", IF([Use_Indicator1]="Some", "Basic", IF([Use_Indicator1]="No use", "No Service"))))</f>
        <v>Improved</v>
      </c>
      <c r="Y1088" s="134" t="s">
        <v>1601</v>
      </c>
      <c r="Z1088" s="134" t="str">
        <f>IF(S1088="No data", "No Data", IF([Reliability_Indicator2]="Yes","No Service", IF(S1088="Routine", "Improved", IF(S1088="Unreliable", "Basic", IF(S1088="No O&amp;M", "No service")))))</f>
        <v>Basic</v>
      </c>
      <c r="AA1088" s="133" t="str">
        <f>IF([EnvPro_Indicator1]="", "Fill in data", IF([EnvPro_Indicator1]="Significant pollution", "No service", IF(AND([EnvPro_Indicator1]="Not polluting groundwater &amp; not untreated in river", [EnvPro_Indicator2]="No"),"Basic", IF([EnvPro_Indicator2]="Yes", "Improved"))))</f>
        <v>Basic</v>
      </c>
      <c r="AB1088" s="134" t="str">
        <f t="shared" si="16"/>
        <v>Basic</v>
      </c>
      <c r="AC1088" s="134" t="str">
        <f>IF(OR(San[[#This Row],[Access_SL1]]="No data",San[[#This Row],[Use_SL1]]="No data",San[[#This Row],[Reliability_SL1]]="No data",San[[#This Row],[EnvPro_SL1]]="No data"),"Incomplete", "Complete")</f>
        <v>Complete</v>
      </c>
      <c r="AD1088" s="176" t="s">
        <v>1601</v>
      </c>
      <c r="AE1088" s="176" t="s">
        <v>1601</v>
      </c>
      <c r="AF1088" s="136" t="s">
        <v>1601</v>
      </c>
      <c r="AG1088" s="136">
        <v>19.133880554769316</v>
      </c>
      <c r="AH1088" s="136" t="s">
        <v>1601</v>
      </c>
      <c r="AW1088" s="1">
        <f>IFERROR(VLOOKUP(San[[#This Row],[Access_SL1]],$AS$5:$AT$8,2,FALSE),"Error")</f>
        <v>3</v>
      </c>
      <c r="AX1088" s="1">
        <f>IFERROR(VLOOKUP(San[[#This Row],[Use_SL1]],$AS$5:$AT$8,2,FALSE),"Error")</f>
        <v>3</v>
      </c>
      <c r="AY1088" s="1" t="str">
        <f>IFERROR(VLOOKUP(San[[#This Row],[Use_SL2]],$AS$5:$AT$8,2,FALSE),"Error")</f>
        <v>Error</v>
      </c>
      <c r="AZ1088" s="1">
        <f>IFERROR(VLOOKUP(San[[#This Row],[Reliability_SL1]],$AS$5:$AT$8,2,FALSE),"Error")</f>
        <v>2</v>
      </c>
      <c r="BA1088" s="1">
        <f>IFERROR(VLOOKUP(San[[#This Row],[EnvPro_SL1]],$AS$5:$AT$8,2,FALSE),"Error")</f>
        <v>2</v>
      </c>
    </row>
    <row r="1089" spans="2:53">
      <c r="B1089" s="133" t="s">
        <v>1398</v>
      </c>
      <c r="C1089" s="171" t="s">
        <v>1650</v>
      </c>
      <c r="D1089" s="171" t="s">
        <v>1646</v>
      </c>
      <c r="E1089" s="171" t="s">
        <v>374</v>
      </c>
      <c r="F1089" s="172" t="s">
        <v>1632</v>
      </c>
      <c r="G1089" s="173" t="s">
        <v>2125</v>
      </c>
      <c r="H1089" s="50" t="s">
        <v>1783</v>
      </c>
      <c r="I1089" s="50" t="s">
        <v>2087</v>
      </c>
      <c r="J1089" s="133" t="s">
        <v>1774</v>
      </c>
      <c r="K1089" s="50" t="s">
        <v>1754</v>
      </c>
      <c r="L1089" s="50" t="s">
        <v>1776</v>
      </c>
      <c r="M1089" s="133" t="s">
        <v>1752</v>
      </c>
      <c r="N1089" s="133" t="s">
        <v>1601</v>
      </c>
      <c r="O1089" s="133" t="s">
        <v>1601</v>
      </c>
      <c r="P1089" s="133" t="s">
        <v>1601</v>
      </c>
      <c r="Q1089" s="133" t="s">
        <v>1755</v>
      </c>
      <c r="R1089" s="142" t="s">
        <v>1601</v>
      </c>
      <c r="S1089" s="141" t="s">
        <v>1801</v>
      </c>
      <c r="T1089" s="141" t="s">
        <v>1754</v>
      </c>
      <c r="U1089" s="133" t="s">
        <v>1756</v>
      </c>
      <c r="V1089" s="133" t="s">
        <v>1754</v>
      </c>
      <c r="W1089" s="133" t="str">
        <f>IF([Access_Indicator2]="Yes","No service",IF([Access_Indicator3]="Available", "Improved",IF([Access_Indicator4]="No", "Limited",IF(AND([Access_Indicator4]="yes", [Access_Indicator5]&lt;=[Access_Indicator6]),"Basic","Limited"))))</f>
        <v>Improved</v>
      </c>
      <c r="X1089" s="133" t="str">
        <f>IF([Use_Indicator1]="", "Fill in data", IF([Use_Indicator1]="All", "Improved", IF([Use_Indicator1]="Some", "Basic", IF([Use_Indicator1]="No use", "No Service"))))</f>
        <v>Improved</v>
      </c>
      <c r="Y1089" s="134" t="s">
        <v>1601</v>
      </c>
      <c r="Z1089" s="134" t="str">
        <f>IF(S1089="No data", "No Data", IF([Reliability_Indicator2]="Yes","No Service", IF(S1089="Routine", "Improved", IF(S1089="Unreliable", "Basic", IF(S1089="No O&amp;M", "No service")))))</f>
        <v>Basic</v>
      </c>
      <c r="AA1089" s="133" t="str">
        <f>IF([EnvPro_Indicator1]="", "Fill in data", IF([EnvPro_Indicator1]="Significant pollution", "No service", IF(AND([EnvPro_Indicator1]="Not polluting groundwater &amp; not untreated in river", [EnvPro_Indicator2]="No"),"Basic", IF([EnvPro_Indicator2]="Yes", "Improved"))))</f>
        <v>Basic</v>
      </c>
      <c r="AB1089" s="134" t="str">
        <f t="shared" si="16"/>
        <v>Basic</v>
      </c>
      <c r="AC1089" s="134" t="str">
        <f>IF(OR(San[[#This Row],[Access_SL1]]="No data",San[[#This Row],[Use_SL1]]="No data",San[[#This Row],[Reliability_SL1]]="No data",San[[#This Row],[EnvPro_SL1]]="No data"),"Incomplete", "Complete")</f>
        <v>Complete</v>
      </c>
      <c r="AD1089" s="176" t="s">
        <v>1601</v>
      </c>
      <c r="AE1089" s="176" t="s">
        <v>1601</v>
      </c>
      <c r="AF1089" s="136" t="s">
        <v>1601</v>
      </c>
      <c r="AG1089" s="136">
        <v>25.757146900651009</v>
      </c>
      <c r="AH1089" s="136" t="s">
        <v>1601</v>
      </c>
      <c r="AW1089" s="1">
        <f>IFERROR(VLOOKUP(San[[#This Row],[Access_SL1]],$AS$5:$AT$8,2,FALSE),"Error")</f>
        <v>3</v>
      </c>
      <c r="AX1089" s="1">
        <f>IFERROR(VLOOKUP(San[[#This Row],[Use_SL1]],$AS$5:$AT$8,2,FALSE),"Error")</f>
        <v>3</v>
      </c>
      <c r="AY1089" s="1" t="str">
        <f>IFERROR(VLOOKUP(San[[#This Row],[Use_SL2]],$AS$5:$AT$8,2,FALSE),"Error")</f>
        <v>Error</v>
      </c>
      <c r="AZ1089" s="1">
        <f>IFERROR(VLOOKUP(San[[#This Row],[Reliability_SL1]],$AS$5:$AT$8,2,FALSE),"Error")</f>
        <v>2</v>
      </c>
      <c r="BA1089" s="1">
        <f>IFERROR(VLOOKUP(San[[#This Row],[EnvPro_SL1]],$AS$5:$AT$8,2,FALSE),"Error")</f>
        <v>2</v>
      </c>
    </row>
    <row r="1090" spans="2:53">
      <c r="B1090" s="133" t="s">
        <v>1399</v>
      </c>
      <c r="C1090" s="171" t="s">
        <v>1650</v>
      </c>
      <c r="D1090" s="171" t="s">
        <v>1646</v>
      </c>
      <c r="E1090" s="171" t="s">
        <v>374</v>
      </c>
      <c r="F1090" s="172" t="s">
        <v>1632</v>
      </c>
      <c r="G1090" s="173" t="s">
        <v>2126</v>
      </c>
      <c r="H1090" s="50" t="s">
        <v>1783</v>
      </c>
      <c r="I1090" s="50" t="s">
        <v>2087</v>
      </c>
      <c r="J1090" s="133" t="s">
        <v>1774</v>
      </c>
      <c r="K1090" s="50" t="s">
        <v>1754</v>
      </c>
      <c r="L1090" s="50" t="s">
        <v>1776</v>
      </c>
      <c r="M1090" s="133" t="s">
        <v>1752</v>
      </c>
      <c r="N1090" s="133" t="s">
        <v>1601</v>
      </c>
      <c r="O1090" s="133" t="s">
        <v>1601</v>
      </c>
      <c r="P1090" s="133" t="s">
        <v>1601</v>
      </c>
      <c r="Q1090" s="133" t="s">
        <v>1755</v>
      </c>
      <c r="R1090" s="142" t="s">
        <v>1601</v>
      </c>
      <c r="S1090" s="141" t="s">
        <v>2102</v>
      </c>
      <c r="T1090" s="141" t="s">
        <v>1754</v>
      </c>
      <c r="U1090" s="133" t="s">
        <v>1756</v>
      </c>
      <c r="V1090" s="133" t="s">
        <v>1754</v>
      </c>
      <c r="W1090" s="133" t="str">
        <f>IF([Access_Indicator2]="Yes","No service",IF([Access_Indicator3]="Available", "Improved",IF([Access_Indicator4]="No", "Limited",IF(AND([Access_Indicator4]="yes", [Access_Indicator5]&lt;=[Access_Indicator6]),"Basic","Limited"))))</f>
        <v>Improved</v>
      </c>
      <c r="X1090" s="133" t="str">
        <f>IF([Use_Indicator1]="", "Fill in data", IF([Use_Indicator1]="All", "Improved", IF([Use_Indicator1]="Some", "Basic", IF([Use_Indicator1]="No use", "No Service"))))</f>
        <v>Improved</v>
      </c>
      <c r="Y1090" s="134" t="s">
        <v>1601</v>
      </c>
      <c r="Z1090" s="134" t="str">
        <f>IF(S1090="No data", "No Data", IF([Reliability_Indicator2]="Yes","No Service", IF(S1090="Routine", "Improved", IF(S1090="Unreliable", "Basic", IF(S1090="No O&amp;M", "No service")))))</f>
        <v>Improved</v>
      </c>
      <c r="AA1090" s="133" t="str">
        <f>IF([EnvPro_Indicator1]="", "Fill in data", IF([EnvPro_Indicator1]="Significant pollution", "No service", IF(AND([EnvPro_Indicator1]="Not polluting groundwater &amp; not untreated in river", [EnvPro_Indicator2]="No"),"Basic", IF([EnvPro_Indicator2]="Yes", "Improved"))))</f>
        <v>Basic</v>
      </c>
      <c r="AB1090" s="134" t="str">
        <f t="shared" si="16"/>
        <v>Basic</v>
      </c>
      <c r="AC1090" s="134" t="str">
        <f>IF(OR(San[[#This Row],[Access_SL1]]="No data",San[[#This Row],[Use_SL1]]="No data",San[[#This Row],[Reliability_SL1]]="No data",San[[#This Row],[EnvPro_SL1]]="No data"),"Incomplete", "Complete")</f>
        <v>Complete</v>
      </c>
      <c r="AD1090" s="176" t="s">
        <v>1601</v>
      </c>
      <c r="AE1090" s="176" t="s">
        <v>1601</v>
      </c>
      <c r="AF1090" s="136" t="s">
        <v>1601</v>
      </c>
      <c r="AG1090" s="136">
        <v>33.576280781205767</v>
      </c>
      <c r="AH1090" s="136">
        <v>23.775827908293234</v>
      </c>
      <c r="AW1090" s="1">
        <f>IFERROR(VLOOKUP(San[[#This Row],[Access_SL1]],$AS$5:$AT$8,2,FALSE),"Error")</f>
        <v>3</v>
      </c>
      <c r="AX1090" s="1">
        <f>IFERROR(VLOOKUP(San[[#This Row],[Use_SL1]],$AS$5:$AT$8,2,FALSE),"Error")</f>
        <v>3</v>
      </c>
      <c r="AY1090" s="1" t="str">
        <f>IFERROR(VLOOKUP(San[[#This Row],[Use_SL2]],$AS$5:$AT$8,2,FALSE),"Error")</f>
        <v>Error</v>
      </c>
      <c r="AZ1090" s="1">
        <f>IFERROR(VLOOKUP(San[[#This Row],[Reliability_SL1]],$AS$5:$AT$8,2,FALSE),"Error")</f>
        <v>3</v>
      </c>
      <c r="BA1090" s="1">
        <f>IFERROR(VLOOKUP(San[[#This Row],[EnvPro_SL1]],$AS$5:$AT$8,2,FALSE),"Error")</f>
        <v>2</v>
      </c>
    </row>
    <row r="1091" spans="2:53">
      <c r="B1091" s="133" t="s">
        <v>1400</v>
      </c>
      <c r="C1091" s="171" t="s">
        <v>1650</v>
      </c>
      <c r="D1091" s="171" t="s">
        <v>1646</v>
      </c>
      <c r="E1091" s="171" t="s">
        <v>374</v>
      </c>
      <c r="F1091" s="172" t="s">
        <v>1632</v>
      </c>
      <c r="G1091" s="173" t="s">
        <v>2127</v>
      </c>
      <c r="H1091" s="50" t="s">
        <v>1786</v>
      </c>
      <c r="I1091" s="50" t="s">
        <v>2087</v>
      </c>
      <c r="J1091" s="133" t="s">
        <v>1779</v>
      </c>
      <c r="K1091" s="50" t="s">
        <v>1754</v>
      </c>
      <c r="L1091" s="50" t="s">
        <v>1753</v>
      </c>
      <c r="M1091" s="133" t="s">
        <v>1754</v>
      </c>
      <c r="N1091" s="133" t="s">
        <v>1601</v>
      </c>
      <c r="O1091" s="133" t="s">
        <v>1601</v>
      </c>
      <c r="P1091" s="133" t="s">
        <v>1601</v>
      </c>
      <c r="Q1091" s="133" t="s">
        <v>1755</v>
      </c>
      <c r="R1091" s="142" t="s">
        <v>1601</v>
      </c>
      <c r="S1091" s="141" t="s">
        <v>1777</v>
      </c>
      <c r="T1091" s="141" t="s">
        <v>1754</v>
      </c>
      <c r="U1091" s="133" t="s">
        <v>1756</v>
      </c>
      <c r="V1091" s="133" t="s">
        <v>1754</v>
      </c>
      <c r="W1091" s="133" t="str">
        <f>IF([Access_Indicator2]="Yes","No service",IF([Access_Indicator3]="Available", "Improved",IF([Access_Indicator4]="No", "Limited",IF(AND([Access_Indicator4]="yes", [Access_Indicator5]&lt;=[Access_Indicator6]),"Basic","Limited"))))</f>
        <v>Limited</v>
      </c>
      <c r="X1091" s="133" t="str">
        <f>IF([Use_Indicator1]="", "Fill in data", IF([Use_Indicator1]="All", "Improved", IF([Use_Indicator1]="Some", "Basic", IF([Use_Indicator1]="No use", "No Service"))))</f>
        <v>Improved</v>
      </c>
      <c r="Y1091" s="134" t="s">
        <v>1601</v>
      </c>
      <c r="Z1091" s="134" t="str">
        <f>IF(S1091="No data", "No Data", IF([Reliability_Indicator2]="Yes","No Service", IF(S1091="Routine", "Improved", IF(S1091="Unreliable", "Basic", IF(S1091="No O&amp;M", "No service")))))</f>
        <v>No service</v>
      </c>
      <c r="AA1091" s="133" t="str">
        <f>IF([EnvPro_Indicator1]="", "Fill in data", IF([EnvPro_Indicator1]="Significant pollution", "No service", IF(AND([EnvPro_Indicator1]="Not polluting groundwater &amp; not untreated in river", [EnvPro_Indicator2]="No"),"Basic", IF([EnvPro_Indicator2]="Yes", "Improved"))))</f>
        <v>Basic</v>
      </c>
      <c r="AB1091" s="134" t="str">
        <f t="shared" si="16"/>
        <v>No Service</v>
      </c>
      <c r="AC1091" s="134" t="str">
        <f>IF(OR(San[[#This Row],[Access_SL1]]="No data",San[[#This Row],[Use_SL1]]="No data",San[[#This Row],[Reliability_SL1]]="No data",San[[#This Row],[EnvPro_SL1]]="No data"),"Incomplete", "Complete")</f>
        <v>Complete</v>
      </c>
      <c r="AD1091" s="176" t="s">
        <v>1601</v>
      </c>
      <c r="AE1091" s="176" t="s">
        <v>1601</v>
      </c>
      <c r="AF1091" s="136" t="s">
        <v>1601</v>
      </c>
      <c r="AG1091" s="136">
        <v>18.397962071893573</v>
      </c>
      <c r="AH1091" s="136" t="s">
        <v>1601</v>
      </c>
      <c r="AW1091" s="1">
        <f>IFERROR(VLOOKUP(San[[#This Row],[Access_SL1]],$AS$5:$AT$8,2,FALSE),"Error")</f>
        <v>1</v>
      </c>
      <c r="AX1091" s="1">
        <f>IFERROR(VLOOKUP(San[[#This Row],[Use_SL1]],$AS$5:$AT$8,2,FALSE),"Error")</f>
        <v>3</v>
      </c>
      <c r="AY1091" s="1" t="str">
        <f>IFERROR(VLOOKUP(San[[#This Row],[Use_SL2]],$AS$5:$AT$8,2,FALSE),"Error")</f>
        <v>Error</v>
      </c>
      <c r="AZ1091" s="1">
        <f>IFERROR(VLOOKUP(San[[#This Row],[Reliability_SL1]],$AS$5:$AT$8,2,FALSE),"Error")</f>
        <v>0</v>
      </c>
      <c r="BA1091" s="1">
        <f>IFERROR(VLOOKUP(San[[#This Row],[EnvPro_SL1]],$AS$5:$AT$8,2,FALSE),"Error")</f>
        <v>2</v>
      </c>
    </row>
    <row r="1092" spans="2:53">
      <c r="B1092" s="133" t="s">
        <v>1401</v>
      </c>
      <c r="C1092" s="171" t="s">
        <v>1650</v>
      </c>
      <c r="D1092" s="171" t="s">
        <v>1646</v>
      </c>
      <c r="E1092" s="171" t="s">
        <v>374</v>
      </c>
      <c r="F1092" s="172" t="s">
        <v>1632</v>
      </c>
      <c r="G1092" s="173" t="s">
        <v>2128</v>
      </c>
      <c r="H1092" s="50" t="s">
        <v>1783</v>
      </c>
      <c r="I1092" s="50" t="s">
        <v>2087</v>
      </c>
      <c r="J1092" s="133" t="s">
        <v>203</v>
      </c>
      <c r="K1092" s="50" t="s">
        <v>1754</v>
      </c>
      <c r="L1092" s="50" t="s">
        <v>1776</v>
      </c>
      <c r="M1092" s="133" t="s">
        <v>1752</v>
      </c>
      <c r="N1092" s="133" t="s">
        <v>1601</v>
      </c>
      <c r="O1092" s="133" t="s">
        <v>1601</v>
      </c>
      <c r="P1092" s="133" t="s">
        <v>1601</v>
      </c>
      <c r="Q1092" s="133" t="s">
        <v>1755</v>
      </c>
      <c r="R1092" s="142" t="s">
        <v>1601</v>
      </c>
      <c r="S1092" s="141" t="s">
        <v>2102</v>
      </c>
      <c r="T1092" s="141" t="s">
        <v>1754</v>
      </c>
      <c r="U1092" s="133" t="s">
        <v>1756</v>
      </c>
      <c r="V1092" s="133" t="s">
        <v>1754</v>
      </c>
      <c r="W1092" s="133" t="str">
        <f>IF([Access_Indicator2]="Yes","No service",IF([Access_Indicator3]="Available", "Improved",IF([Access_Indicator4]="No", "Limited",IF(AND([Access_Indicator4]="yes", [Access_Indicator5]&lt;=[Access_Indicator6]),"Basic","Limited"))))</f>
        <v>Improved</v>
      </c>
      <c r="X1092" s="133" t="str">
        <f>IF([Use_Indicator1]="", "Fill in data", IF([Use_Indicator1]="All", "Improved", IF([Use_Indicator1]="Some", "Basic", IF([Use_Indicator1]="No use", "No Service"))))</f>
        <v>Improved</v>
      </c>
      <c r="Y1092" s="134" t="s">
        <v>1601</v>
      </c>
      <c r="Z1092" s="134" t="str">
        <f>IF(S1092="No data", "No Data", IF([Reliability_Indicator2]="Yes","No Service", IF(S1092="Routine", "Improved", IF(S1092="Unreliable", "Basic", IF(S1092="No O&amp;M", "No service")))))</f>
        <v>Improved</v>
      </c>
      <c r="AA1092" s="133" t="str">
        <f>IF([EnvPro_Indicator1]="", "Fill in data", IF([EnvPro_Indicator1]="Significant pollution", "No service", IF(AND([EnvPro_Indicator1]="Not polluting groundwater &amp; not untreated in river", [EnvPro_Indicator2]="No"),"Basic", IF([EnvPro_Indicator2]="Yes", "Improved"))))</f>
        <v>Basic</v>
      </c>
      <c r="AB1092" s="134" t="str">
        <f t="shared" si="16"/>
        <v>Basic</v>
      </c>
      <c r="AC1092" s="134" t="str">
        <f>IF(OR(San[[#This Row],[Access_SL1]]="No data",San[[#This Row],[Use_SL1]]="No data",San[[#This Row],[Reliability_SL1]]="No data",San[[#This Row],[EnvPro_SL1]]="No data"),"Incomplete", "Complete")</f>
        <v>Complete</v>
      </c>
      <c r="AD1092" s="176" t="s">
        <v>1601</v>
      </c>
      <c r="AE1092" s="176" t="s">
        <v>1601</v>
      </c>
      <c r="AF1092" s="136" t="s">
        <v>1601</v>
      </c>
      <c r="AG1092" s="136">
        <v>22.997452589866967</v>
      </c>
      <c r="AH1092" s="136">
        <v>38.211151995471269</v>
      </c>
      <c r="AW1092" s="1">
        <f>IFERROR(VLOOKUP(San[[#This Row],[Access_SL1]],$AS$5:$AT$8,2,FALSE),"Error")</f>
        <v>3</v>
      </c>
      <c r="AX1092" s="1">
        <f>IFERROR(VLOOKUP(San[[#This Row],[Use_SL1]],$AS$5:$AT$8,2,FALSE),"Error")</f>
        <v>3</v>
      </c>
      <c r="AY1092" s="1" t="str">
        <f>IFERROR(VLOOKUP(San[[#This Row],[Use_SL2]],$AS$5:$AT$8,2,FALSE),"Error")</f>
        <v>Error</v>
      </c>
      <c r="AZ1092" s="1">
        <f>IFERROR(VLOOKUP(San[[#This Row],[Reliability_SL1]],$AS$5:$AT$8,2,FALSE),"Error")</f>
        <v>3</v>
      </c>
      <c r="BA1092" s="1">
        <f>IFERROR(VLOOKUP(San[[#This Row],[EnvPro_SL1]],$AS$5:$AT$8,2,FALSE),"Error")</f>
        <v>2</v>
      </c>
    </row>
    <row r="1093" spans="2:53">
      <c r="B1093" s="133" t="s">
        <v>1402</v>
      </c>
      <c r="C1093" s="171" t="s">
        <v>1650</v>
      </c>
      <c r="D1093" s="171" t="s">
        <v>1646</v>
      </c>
      <c r="E1093" s="171" t="s">
        <v>374</v>
      </c>
      <c r="F1093" s="172" t="s">
        <v>1632</v>
      </c>
      <c r="G1093" s="173" t="s">
        <v>2129</v>
      </c>
      <c r="H1093" s="50" t="s">
        <v>1786</v>
      </c>
      <c r="I1093" s="50" t="s">
        <v>2087</v>
      </c>
      <c r="J1093" s="133" t="s">
        <v>1774</v>
      </c>
      <c r="K1093" s="50" t="s">
        <v>1754</v>
      </c>
      <c r="L1093" s="50" t="s">
        <v>1776</v>
      </c>
      <c r="M1093" s="133" t="s">
        <v>1752</v>
      </c>
      <c r="N1093" s="133" t="s">
        <v>1601</v>
      </c>
      <c r="O1093" s="133" t="s">
        <v>1601</v>
      </c>
      <c r="P1093" s="133" t="s">
        <v>1601</v>
      </c>
      <c r="Q1093" s="133" t="s">
        <v>1755</v>
      </c>
      <c r="R1093" s="142" t="s">
        <v>1601</v>
      </c>
      <c r="S1093" s="141" t="s">
        <v>2102</v>
      </c>
      <c r="T1093" s="141" t="s">
        <v>1754</v>
      </c>
      <c r="U1093" s="133" t="s">
        <v>1756</v>
      </c>
      <c r="V1093" s="133" t="s">
        <v>1754</v>
      </c>
      <c r="W1093" s="133" t="str">
        <f>IF([Access_Indicator2]="Yes","No service",IF([Access_Indicator3]="Available", "Improved",IF([Access_Indicator4]="No", "Limited",IF(AND([Access_Indicator4]="yes", [Access_Indicator5]&lt;=[Access_Indicator6]),"Basic","Limited"))))</f>
        <v>Improved</v>
      </c>
      <c r="X1093" s="133" t="str">
        <f>IF([Use_Indicator1]="", "Fill in data", IF([Use_Indicator1]="All", "Improved", IF([Use_Indicator1]="Some", "Basic", IF([Use_Indicator1]="No use", "No Service"))))</f>
        <v>Improved</v>
      </c>
      <c r="Y1093" s="134" t="s">
        <v>1601</v>
      </c>
      <c r="Z1093" s="134" t="str">
        <f>IF(S1093="No data", "No Data", IF([Reliability_Indicator2]="Yes","No Service", IF(S1093="Routine", "Improved", IF(S1093="Unreliable", "Basic", IF(S1093="No O&amp;M", "No service")))))</f>
        <v>Improved</v>
      </c>
      <c r="AA1093" s="133" t="str">
        <f>IF([EnvPro_Indicator1]="", "Fill in data", IF([EnvPro_Indicator1]="Significant pollution", "No service", IF(AND([EnvPro_Indicator1]="Not polluting groundwater &amp; not untreated in river", [EnvPro_Indicator2]="No"),"Basic", IF([EnvPro_Indicator2]="Yes", "Improved"))))</f>
        <v>Basic</v>
      </c>
      <c r="AB1093" s="134" t="str">
        <f t="shared" ref="AB1093:AB1156" si="17">VLOOKUP(MIN(AW1093:BA1093),$AR$5:$AS$8,2,FALSE)</f>
        <v>Basic</v>
      </c>
      <c r="AC1093" s="134" t="str">
        <f>IF(OR(San[[#This Row],[Access_SL1]]="No data",San[[#This Row],[Use_SL1]]="No data",San[[#This Row],[Reliability_SL1]]="No data",San[[#This Row],[EnvPro_SL1]]="No data"),"Incomplete", "Complete")</f>
        <v>Complete</v>
      </c>
      <c r="AD1093" s="176" t="s">
        <v>1601</v>
      </c>
      <c r="AE1093" s="176" t="s">
        <v>1601</v>
      </c>
      <c r="AF1093" s="136" t="s">
        <v>1601</v>
      </c>
      <c r="AG1093" s="136">
        <v>14.718369657514859</v>
      </c>
      <c r="AH1093" s="136">
        <v>59.439569770733087</v>
      </c>
      <c r="AW1093" s="1">
        <f>IFERROR(VLOOKUP(San[[#This Row],[Access_SL1]],$AS$5:$AT$8,2,FALSE),"Error")</f>
        <v>3</v>
      </c>
      <c r="AX1093" s="1">
        <f>IFERROR(VLOOKUP(San[[#This Row],[Use_SL1]],$AS$5:$AT$8,2,FALSE),"Error")</f>
        <v>3</v>
      </c>
      <c r="AY1093" s="1" t="str">
        <f>IFERROR(VLOOKUP(San[[#This Row],[Use_SL2]],$AS$5:$AT$8,2,FALSE),"Error")</f>
        <v>Error</v>
      </c>
      <c r="AZ1093" s="1">
        <f>IFERROR(VLOOKUP(San[[#This Row],[Reliability_SL1]],$AS$5:$AT$8,2,FALSE),"Error")</f>
        <v>3</v>
      </c>
      <c r="BA1093" s="1">
        <f>IFERROR(VLOOKUP(San[[#This Row],[EnvPro_SL1]],$AS$5:$AT$8,2,FALSE),"Error")</f>
        <v>2</v>
      </c>
    </row>
    <row r="1094" spans="2:53">
      <c r="B1094" s="133" t="s">
        <v>1403</v>
      </c>
      <c r="C1094" s="171" t="s">
        <v>1650</v>
      </c>
      <c r="D1094" s="171" t="s">
        <v>1646</v>
      </c>
      <c r="E1094" s="171" t="s">
        <v>374</v>
      </c>
      <c r="F1094" s="172" t="s">
        <v>1632</v>
      </c>
      <c r="G1094" s="173" t="s">
        <v>2130</v>
      </c>
      <c r="H1094" s="50" t="s">
        <v>1783</v>
      </c>
      <c r="I1094" s="50" t="s">
        <v>2087</v>
      </c>
      <c r="J1094" s="133" t="s">
        <v>1774</v>
      </c>
      <c r="K1094" s="50" t="s">
        <v>1754</v>
      </c>
      <c r="L1094" s="50" t="s">
        <v>1776</v>
      </c>
      <c r="M1094" s="133" t="s">
        <v>1752</v>
      </c>
      <c r="N1094" s="133" t="s">
        <v>1601</v>
      </c>
      <c r="O1094" s="133" t="s">
        <v>1601</v>
      </c>
      <c r="P1094" s="133" t="s">
        <v>1601</v>
      </c>
      <c r="Q1094" s="133" t="s">
        <v>1755</v>
      </c>
      <c r="R1094" s="142" t="s">
        <v>1601</v>
      </c>
      <c r="S1094" s="141" t="s">
        <v>1801</v>
      </c>
      <c r="T1094" s="141" t="s">
        <v>1754</v>
      </c>
      <c r="U1094" s="133" t="s">
        <v>1756</v>
      </c>
      <c r="V1094" s="133" t="s">
        <v>1754</v>
      </c>
      <c r="W1094" s="133" t="str">
        <f>IF([Access_Indicator2]="Yes","No service",IF([Access_Indicator3]="Available", "Improved",IF([Access_Indicator4]="No", "Limited",IF(AND([Access_Indicator4]="yes", [Access_Indicator5]&lt;=[Access_Indicator6]),"Basic","Limited"))))</f>
        <v>Improved</v>
      </c>
      <c r="X1094" s="133" t="str">
        <f>IF([Use_Indicator1]="", "Fill in data", IF([Use_Indicator1]="All", "Improved", IF([Use_Indicator1]="Some", "Basic", IF([Use_Indicator1]="No use", "No Service"))))</f>
        <v>Improved</v>
      </c>
      <c r="Y1094" s="134" t="s">
        <v>1601</v>
      </c>
      <c r="Z1094" s="134" t="str">
        <f>IF(S1094="No data", "No Data", IF([Reliability_Indicator2]="Yes","No Service", IF(S1094="Routine", "Improved", IF(S1094="Unreliable", "Basic", IF(S1094="No O&amp;M", "No service")))))</f>
        <v>Basic</v>
      </c>
      <c r="AA1094" s="133" t="str">
        <f>IF([EnvPro_Indicator1]="", "Fill in data", IF([EnvPro_Indicator1]="Significant pollution", "No service", IF(AND([EnvPro_Indicator1]="Not polluting groundwater &amp; not untreated in river", [EnvPro_Indicator2]="No"),"Basic", IF([EnvPro_Indicator2]="Yes", "Improved"))))</f>
        <v>Basic</v>
      </c>
      <c r="AB1094" s="134" t="str">
        <f t="shared" si="17"/>
        <v>Basic</v>
      </c>
      <c r="AC1094" s="134" t="str">
        <f>IF(OR(San[[#This Row],[Access_SL1]]="No data",San[[#This Row],[Use_SL1]]="No data",San[[#This Row],[Reliability_SL1]]="No data",San[[#This Row],[EnvPro_SL1]]="No data"),"Incomplete", "Complete")</f>
        <v>Complete</v>
      </c>
      <c r="AD1094" s="176" t="s">
        <v>1601</v>
      </c>
      <c r="AE1094" s="176" t="s">
        <v>1601</v>
      </c>
      <c r="AF1094" s="136" t="s">
        <v>1601</v>
      </c>
      <c r="AG1094" s="136">
        <v>24.530616095858097</v>
      </c>
      <c r="AH1094" s="136" t="s">
        <v>1601</v>
      </c>
      <c r="AW1094" s="1">
        <f>IFERROR(VLOOKUP(San[[#This Row],[Access_SL1]],$AS$5:$AT$8,2,FALSE),"Error")</f>
        <v>3</v>
      </c>
      <c r="AX1094" s="1">
        <f>IFERROR(VLOOKUP(San[[#This Row],[Use_SL1]],$AS$5:$AT$8,2,FALSE),"Error")</f>
        <v>3</v>
      </c>
      <c r="AY1094" s="1" t="str">
        <f>IFERROR(VLOOKUP(San[[#This Row],[Use_SL2]],$AS$5:$AT$8,2,FALSE),"Error")</f>
        <v>Error</v>
      </c>
      <c r="AZ1094" s="1">
        <f>IFERROR(VLOOKUP(San[[#This Row],[Reliability_SL1]],$AS$5:$AT$8,2,FALSE),"Error")</f>
        <v>2</v>
      </c>
      <c r="BA1094" s="1">
        <f>IFERROR(VLOOKUP(San[[#This Row],[EnvPro_SL1]],$AS$5:$AT$8,2,FALSE),"Error")</f>
        <v>2</v>
      </c>
    </row>
    <row r="1095" spans="2:53">
      <c r="B1095" s="133" t="s">
        <v>1404</v>
      </c>
      <c r="C1095" s="171" t="s">
        <v>1650</v>
      </c>
      <c r="D1095" s="171" t="s">
        <v>1646</v>
      </c>
      <c r="E1095" s="171" t="s">
        <v>374</v>
      </c>
      <c r="F1095" s="172" t="s">
        <v>1632</v>
      </c>
      <c r="G1095" s="173" t="s">
        <v>2131</v>
      </c>
      <c r="H1095" s="50" t="s">
        <v>1783</v>
      </c>
      <c r="I1095" s="50" t="s">
        <v>2087</v>
      </c>
      <c r="J1095" s="133" t="s">
        <v>1774</v>
      </c>
      <c r="K1095" s="50" t="s">
        <v>1754</v>
      </c>
      <c r="L1095" s="50" t="s">
        <v>1776</v>
      </c>
      <c r="M1095" s="133" t="s">
        <v>1752</v>
      </c>
      <c r="N1095" s="133" t="s">
        <v>1601</v>
      </c>
      <c r="O1095" s="133" t="s">
        <v>1601</v>
      </c>
      <c r="P1095" s="133" t="s">
        <v>1601</v>
      </c>
      <c r="Q1095" s="133" t="s">
        <v>1755</v>
      </c>
      <c r="R1095" s="142" t="s">
        <v>1601</v>
      </c>
      <c r="S1095" s="141" t="s">
        <v>1777</v>
      </c>
      <c r="T1095" s="141" t="s">
        <v>1754</v>
      </c>
      <c r="U1095" s="133" t="s">
        <v>1756</v>
      </c>
      <c r="V1095" s="133" t="s">
        <v>1754</v>
      </c>
      <c r="W1095" s="133" t="str">
        <f>IF([Access_Indicator2]="Yes","No service",IF([Access_Indicator3]="Available", "Improved",IF([Access_Indicator4]="No", "Limited",IF(AND([Access_Indicator4]="yes", [Access_Indicator5]&lt;=[Access_Indicator6]),"Basic","Limited"))))</f>
        <v>Improved</v>
      </c>
      <c r="X1095" s="133" t="str">
        <f>IF([Use_Indicator1]="", "Fill in data", IF([Use_Indicator1]="All", "Improved", IF([Use_Indicator1]="Some", "Basic", IF([Use_Indicator1]="No use", "No Service"))))</f>
        <v>Improved</v>
      </c>
      <c r="Y1095" s="134" t="s">
        <v>1601</v>
      </c>
      <c r="Z1095" s="134" t="str">
        <f>IF(S1095="No data", "No Data", IF([Reliability_Indicator2]="Yes","No Service", IF(S1095="Routine", "Improved", IF(S1095="Unreliable", "Basic", IF(S1095="No O&amp;M", "No service")))))</f>
        <v>No service</v>
      </c>
      <c r="AA1095" s="133" t="str">
        <f>IF([EnvPro_Indicator1]="", "Fill in data", IF([EnvPro_Indicator1]="Significant pollution", "No service", IF(AND([EnvPro_Indicator1]="Not polluting groundwater &amp; not untreated in river", [EnvPro_Indicator2]="No"),"Basic", IF([EnvPro_Indicator2]="Yes", "Improved"))))</f>
        <v>Basic</v>
      </c>
      <c r="AB1095" s="134" t="str">
        <f t="shared" si="17"/>
        <v>No Service</v>
      </c>
      <c r="AC1095" s="134" t="str">
        <f>IF(OR(San[[#This Row],[Access_SL1]]="No data",San[[#This Row],[Use_SL1]]="No data",San[[#This Row],[Reliability_SL1]]="No data",San[[#This Row],[EnvPro_SL1]]="No data"),"Incomplete", "Complete")</f>
        <v>Complete</v>
      </c>
      <c r="AD1095" s="176" t="s">
        <v>1601</v>
      </c>
      <c r="AE1095" s="176" t="s">
        <v>1601</v>
      </c>
      <c r="AF1095" s="136" t="s">
        <v>1601</v>
      </c>
      <c r="AG1095" s="136">
        <v>30.663270119822627</v>
      </c>
      <c r="AH1095" s="136">
        <v>0</v>
      </c>
      <c r="AW1095" s="1">
        <f>IFERROR(VLOOKUP(San[[#This Row],[Access_SL1]],$AS$5:$AT$8,2,FALSE),"Error")</f>
        <v>3</v>
      </c>
      <c r="AX1095" s="1">
        <f>IFERROR(VLOOKUP(San[[#This Row],[Use_SL1]],$AS$5:$AT$8,2,FALSE),"Error")</f>
        <v>3</v>
      </c>
      <c r="AY1095" s="1" t="str">
        <f>IFERROR(VLOOKUP(San[[#This Row],[Use_SL2]],$AS$5:$AT$8,2,FALSE),"Error")</f>
        <v>Error</v>
      </c>
      <c r="AZ1095" s="1">
        <f>IFERROR(VLOOKUP(San[[#This Row],[Reliability_SL1]],$AS$5:$AT$8,2,FALSE),"Error")</f>
        <v>0</v>
      </c>
      <c r="BA1095" s="1">
        <f>IFERROR(VLOOKUP(San[[#This Row],[EnvPro_SL1]],$AS$5:$AT$8,2,FALSE),"Error")</f>
        <v>2</v>
      </c>
    </row>
    <row r="1096" spans="2:53">
      <c r="B1096" s="133" t="s">
        <v>1405</v>
      </c>
      <c r="C1096" s="171" t="s">
        <v>1650</v>
      </c>
      <c r="D1096" s="171" t="s">
        <v>1646</v>
      </c>
      <c r="E1096" s="171" t="s">
        <v>374</v>
      </c>
      <c r="F1096" s="172" t="s">
        <v>1632</v>
      </c>
      <c r="G1096" s="173" t="s">
        <v>2132</v>
      </c>
      <c r="H1096" s="50" t="s">
        <v>1783</v>
      </c>
      <c r="I1096" s="50" t="s">
        <v>2087</v>
      </c>
      <c r="J1096" s="133" t="s">
        <v>203</v>
      </c>
      <c r="K1096" s="50" t="s">
        <v>1754</v>
      </c>
      <c r="L1096" s="50" t="s">
        <v>1776</v>
      </c>
      <c r="M1096" s="133" t="s">
        <v>1752</v>
      </c>
      <c r="N1096" s="133" t="s">
        <v>1601</v>
      </c>
      <c r="O1096" s="133" t="s">
        <v>1601</v>
      </c>
      <c r="P1096" s="133" t="s">
        <v>1601</v>
      </c>
      <c r="Q1096" s="133" t="s">
        <v>1755</v>
      </c>
      <c r="R1096" s="142" t="s">
        <v>1601</v>
      </c>
      <c r="S1096" s="141" t="s">
        <v>2102</v>
      </c>
      <c r="T1096" s="141" t="s">
        <v>1754</v>
      </c>
      <c r="U1096" s="133" t="s">
        <v>1756</v>
      </c>
      <c r="V1096" s="133" t="s">
        <v>1754</v>
      </c>
      <c r="W1096" s="133" t="str">
        <f>IF([Access_Indicator2]="Yes","No service",IF([Access_Indicator3]="Available", "Improved",IF([Access_Indicator4]="No", "Limited",IF(AND([Access_Indicator4]="yes", [Access_Indicator5]&lt;=[Access_Indicator6]),"Basic","Limited"))))</f>
        <v>Improved</v>
      </c>
      <c r="X1096" s="133" t="str">
        <f>IF([Use_Indicator1]="", "Fill in data", IF([Use_Indicator1]="All", "Improved", IF([Use_Indicator1]="Some", "Basic", IF([Use_Indicator1]="No use", "No Service"))))</f>
        <v>Improved</v>
      </c>
      <c r="Y1096" s="134" t="s">
        <v>1601</v>
      </c>
      <c r="Z1096" s="134" t="str">
        <f>IF(S1096="No data", "No Data", IF([Reliability_Indicator2]="Yes","No Service", IF(S1096="Routine", "Improved", IF(S1096="Unreliable", "Basic", IF(S1096="No O&amp;M", "No service")))))</f>
        <v>Improved</v>
      </c>
      <c r="AA1096" s="133" t="str">
        <f>IF([EnvPro_Indicator1]="", "Fill in data", IF([EnvPro_Indicator1]="Significant pollution", "No service", IF(AND([EnvPro_Indicator1]="Not polluting groundwater &amp; not untreated in river", [EnvPro_Indicator2]="No"),"Basic", IF([EnvPro_Indicator2]="Yes", "Improved"))))</f>
        <v>Basic</v>
      </c>
      <c r="AB1096" s="134" t="str">
        <f t="shared" si="17"/>
        <v>Basic</v>
      </c>
      <c r="AC1096" s="134" t="str">
        <f>IF(OR(San[[#This Row],[Access_SL1]]="No data",San[[#This Row],[Use_SL1]]="No data",San[[#This Row],[Reliability_SL1]]="No data",San[[#This Row],[EnvPro_SL1]]="No data"),"Incomplete", "Complete")</f>
        <v>Complete</v>
      </c>
      <c r="AD1096" s="176" t="s">
        <v>1601</v>
      </c>
      <c r="AE1096" s="176" t="s">
        <v>1601</v>
      </c>
      <c r="AF1096" s="136" t="s">
        <v>1601</v>
      </c>
      <c r="AG1096" s="136">
        <v>20.69770733088027</v>
      </c>
      <c r="AH1096" s="136">
        <v>21.228417775261818</v>
      </c>
      <c r="AW1096" s="1">
        <f>IFERROR(VLOOKUP(San[[#This Row],[Access_SL1]],$AS$5:$AT$8,2,FALSE),"Error")</f>
        <v>3</v>
      </c>
      <c r="AX1096" s="1">
        <f>IFERROR(VLOOKUP(San[[#This Row],[Use_SL1]],$AS$5:$AT$8,2,FALSE),"Error")</f>
        <v>3</v>
      </c>
      <c r="AY1096" s="1" t="str">
        <f>IFERROR(VLOOKUP(San[[#This Row],[Use_SL2]],$AS$5:$AT$8,2,FALSE),"Error")</f>
        <v>Error</v>
      </c>
      <c r="AZ1096" s="1">
        <f>IFERROR(VLOOKUP(San[[#This Row],[Reliability_SL1]],$AS$5:$AT$8,2,FALSE),"Error")</f>
        <v>3</v>
      </c>
      <c r="BA1096" s="1">
        <f>IFERROR(VLOOKUP(San[[#This Row],[EnvPro_SL1]],$AS$5:$AT$8,2,FALSE),"Error")</f>
        <v>2</v>
      </c>
    </row>
    <row r="1097" spans="2:53">
      <c r="B1097" s="133" t="s">
        <v>1406</v>
      </c>
      <c r="C1097" s="171" t="s">
        <v>1650</v>
      </c>
      <c r="D1097" s="171" t="s">
        <v>1646</v>
      </c>
      <c r="E1097" s="171" t="s">
        <v>374</v>
      </c>
      <c r="F1097" s="172" t="s">
        <v>1632</v>
      </c>
      <c r="G1097" s="173" t="s">
        <v>2133</v>
      </c>
      <c r="H1097" s="50" t="s">
        <v>1786</v>
      </c>
      <c r="I1097" s="50" t="s">
        <v>2087</v>
      </c>
      <c r="J1097" s="133" t="s">
        <v>1774</v>
      </c>
      <c r="K1097" s="50" t="s">
        <v>1754</v>
      </c>
      <c r="L1097" s="50" t="s">
        <v>1776</v>
      </c>
      <c r="M1097" s="133" t="s">
        <v>1752</v>
      </c>
      <c r="N1097" s="133" t="s">
        <v>1601</v>
      </c>
      <c r="O1097" s="133" t="s">
        <v>1601</v>
      </c>
      <c r="P1097" s="133" t="s">
        <v>1601</v>
      </c>
      <c r="Q1097" s="133" t="s">
        <v>1755</v>
      </c>
      <c r="R1097" s="142" t="s">
        <v>1601</v>
      </c>
      <c r="S1097" s="141" t="s">
        <v>1777</v>
      </c>
      <c r="T1097" s="141" t="s">
        <v>1754</v>
      </c>
      <c r="U1097" s="133" t="s">
        <v>1756</v>
      </c>
      <c r="V1097" s="133" t="s">
        <v>1754</v>
      </c>
      <c r="W1097" s="133" t="str">
        <f>IF([Access_Indicator2]="Yes","No service",IF([Access_Indicator3]="Available", "Improved",IF([Access_Indicator4]="No", "Limited",IF(AND([Access_Indicator4]="yes", [Access_Indicator5]&lt;=[Access_Indicator6]),"Basic","Limited"))))</f>
        <v>Improved</v>
      </c>
      <c r="X1097" s="133" t="str">
        <f>IF([Use_Indicator1]="", "Fill in data", IF([Use_Indicator1]="All", "Improved", IF([Use_Indicator1]="Some", "Basic", IF([Use_Indicator1]="No use", "No Service"))))</f>
        <v>Improved</v>
      </c>
      <c r="Y1097" s="134" t="s">
        <v>1601</v>
      </c>
      <c r="Z1097" s="134" t="str">
        <f>IF(S1097="No data", "No Data", IF([Reliability_Indicator2]="Yes","No Service", IF(S1097="Routine", "Improved", IF(S1097="Unreliable", "Basic", IF(S1097="No O&amp;M", "No service")))))</f>
        <v>No service</v>
      </c>
      <c r="AA1097" s="133" t="str">
        <f>IF([EnvPro_Indicator1]="", "Fill in data", IF([EnvPro_Indicator1]="Significant pollution", "No service", IF(AND([EnvPro_Indicator1]="Not polluting groundwater &amp; not untreated in river", [EnvPro_Indicator2]="No"),"Basic", IF([EnvPro_Indicator2]="Yes", "Improved"))))</f>
        <v>Basic</v>
      </c>
      <c r="AB1097" s="134" t="str">
        <f t="shared" si="17"/>
        <v>No Service</v>
      </c>
      <c r="AC1097" s="134" t="str">
        <f>IF(OR(San[[#This Row],[Access_SL1]]="No data",San[[#This Row],[Use_SL1]]="No data",San[[#This Row],[Reliability_SL1]]="No data",San[[#This Row],[EnvPro_SL1]]="No data"),"Incomplete", "Complete")</f>
        <v>Complete</v>
      </c>
      <c r="AD1097" s="176" t="s">
        <v>1601</v>
      </c>
      <c r="AE1097" s="176" t="s">
        <v>1601</v>
      </c>
      <c r="AF1097" s="136" t="s">
        <v>1601</v>
      </c>
      <c r="AG1097" s="136">
        <v>22.997452589866967</v>
      </c>
      <c r="AH1097" s="136">
        <v>0</v>
      </c>
      <c r="AW1097" s="1">
        <f>IFERROR(VLOOKUP(San[[#This Row],[Access_SL1]],$AS$5:$AT$8,2,FALSE),"Error")</f>
        <v>3</v>
      </c>
      <c r="AX1097" s="1">
        <f>IFERROR(VLOOKUP(San[[#This Row],[Use_SL1]],$AS$5:$AT$8,2,FALSE),"Error")</f>
        <v>3</v>
      </c>
      <c r="AY1097" s="1" t="str">
        <f>IFERROR(VLOOKUP(San[[#This Row],[Use_SL2]],$AS$5:$AT$8,2,FALSE),"Error")</f>
        <v>Error</v>
      </c>
      <c r="AZ1097" s="1">
        <f>IFERROR(VLOOKUP(San[[#This Row],[Reliability_SL1]],$AS$5:$AT$8,2,FALSE),"Error")</f>
        <v>0</v>
      </c>
      <c r="BA1097" s="1">
        <f>IFERROR(VLOOKUP(San[[#This Row],[EnvPro_SL1]],$AS$5:$AT$8,2,FALSE),"Error")</f>
        <v>2</v>
      </c>
    </row>
    <row r="1098" spans="2:53">
      <c r="B1098" s="133" t="s">
        <v>1407</v>
      </c>
      <c r="C1098" s="171" t="s">
        <v>1650</v>
      </c>
      <c r="D1098" s="171" t="s">
        <v>1646</v>
      </c>
      <c r="E1098" s="171" t="s">
        <v>374</v>
      </c>
      <c r="F1098" s="172" t="s">
        <v>1632</v>
      </c>
      <c r="G1098" s="173" t="s">
        <v>2134</v>
      </c>
      <c r="H1098" s="50" t="s">
        <v>1786</v>
      </c>
      <c r="I1098" s="50" t="s">
        <v>2087</v>
      </c>
      <c r="J1098" s="133" t="s">
        <v>1818</v>
      </c>
      <c r="K1098" s="50" t="s">
        <v>1754</v>
      </c>
      <c r="L1098" s="50" t="s">
        <v>1753</v>
      </c>
      <c r="M1098" s="133" t="s">
        <v>1752</v>
      </c>
      <c r="N1098" s="133" t="s">
        <v>1601</v>
      </c>
      <c r="O1098" s="133" t="s">
        <v>1601</v>
      </c>
      <c r="P1098" s="133" t="s">
        <v>1601</v>
      </c>
      <c r="Q1098" s="133" t="s">
        <v>1755</v>
      </c>
      <c r="R1098" s="142" t="s">
        <v>1601</v>
      </c>
      <c r="S1098" s="141" t="s">
        <v>1777</v>
      </c>
      <c r="T1098" s="141" t="s">
        <v>1754</v>
      </c>
      <c r="U1098" s="133" t="s">
        <v>1756</v>
      </c>
      <c r="V1098" s="133" t="s">
        <v>1754</v>
      </c>
      <c r="W1098" s="133" t="str">
        <f>IF([Access_Indicator2]="Yes","No service",IF([Access_Indicator3]="Available", "Improved",IF([Access_Indicator4]="No", "Limited",IF(AND([Access_Indicator4]="yes", [Access_Indicator5]&lt;=[Access_Indicator6]),"Basic","Limited"))))</f>
        <v>Basic</v>
      </c>
      <c r="X1098" s="133" t="str">
        <f>IF([Use_Indicator1]="", "Fill in data", IF([Use_Indicator1]="All", "Improved", IF([Use_Indicator1]="Some", "Basic", IF([Use_Indicator1]="No use", "No Service"))))</f>
        <v>Improved</v>
      </c>
      <c r="Y1098" s="134" t="s">
        <v>1601</v>
      </c>
      <c r="Z1098" s="134" t="str">
        <f>IF(S1098="No data", "No Data", IF([Reliability_Indicator2]="Yes","No Service", IF(S1098="Routine", "Improved", IF(S1098="Unreliable", "Basic", IF(S1098="No O&amp;M", "No service")))))</f>
        <v>No service</v>
      </c>
      <c r="AA1098" s="133" t="str">
        <f>IF([EnvPro_Indicator1]="", "Fill in data", IF([EnvPro_Indicator1]="Significant pollution", "No service", IF(AND([EnvPro_Indicator1]="Not polluting groundwater &amp; not untreated in river", [EnvPro_Indicator2]="No"),"Basic", IF([EnvPro_Indicator2]="Yes", "Improved"))))</f>
        <v>Basic</v>
      </c>
      <c r="AB1098" s="134" t="str">
        <f t="shared" si="17"/>
        <v>No Service</v>
      </c>
      <c r="AC1098" s="134" t="str">
        <f>IF(OR(San[[#This Row],[Access_SL1]]="No data",San[[#This Row],[Use_SL1]]="No data",San[[#This Row],[Reliability_SL1]]="No data",San[[#This Row],[EnvPro_SL1]]="No data"),"Incomplete", "Complete")</f>
        <v>Complete</v>
      </c>
      <c r="AD1098" s="176" t="s">
        <v>1601</v>
      </c>
      <c r="AE1098" s="176" t="s">
        <v>1601</v>
      </c>
      <c r="AF1098" s="136" t="s">
        <v>1601</v>
      </c>
      <c r="AG1098" s="136">
        <v>14.718369657514859</v>
      </c>
      <c r="AH1098" s="136" t="s">
        <v>1601</v>
      </c>
      <c r="AW1098" s="1">
        <f>IFERROR(VLOOKUP(San[[#This Row],[Access_SL1]],$AS$5:$AT$8,2,FALSE),"Error")</f>
        <v>2</v>
      </c>
      <c r="AX1098" s="1">
        <f>IFERROR(VLOOKUP(San[[#This Row],[Use_SL1]],$AS$5:$AT$8,2,FALSE),"Error")</f>
        <v>3</v>
      </c>
      <c r="AY1098" s="1" t="str">
        <f>IFERROR(VLOOKUP(San[[#This Row],[Use_SL2]],$AS$5:$AT$8,2,FALSE),"Error")</f>
        <v>Error</v>
      </c>
      <c r="AZ1098" s="1">
        <f>IFERROR(VLOOKUP(San[[#This Row],[Reliability_SL1]],$AS$5:$AT$8,2,FALSE),"Error")</f>
        <v>0</v>
      </c>
      <c r="BA1098" s="1">
        <f>IFERROR(VLOOKUP(San[[#This Row],[EnvPro_SL1]],$AS$5:$AT$8,2,FALSE),"Error")</f>
        <v>2</v>
      </c>
    </row>
    <row r="1099" spans="2:53">
      <c r="B1099" s="133" t="s">
        <v>1408</v>
      </c>
      <c r="C1099" s="171" t="s">
        <v>1650</v>
      </c>
      <c r="D1099" s="171" t="s">
        <v>1646</v>
      </c>
      <c r="E1099" s="171" t="s">
        <v>374</v>
      </c>
      <c r="F1099" s="172" t="s">
        <v>1632</v>
      </c>
      <c r="G1099" s="173" t="s">
        <v>2135</v>
      </c>
      <c r="H1099" s="50" t="s">
        <v>1783</v>
      </c>
      <c r="I1099" s="50" t="s">
        <v>2087</v>
      </c>
      <c r="J1099" s="133" t="s">
        <v>203</v>
      </c>
      <c r="K1099" s="50" t="s">
        <v>1754</v>
      </c>
      <c r="L1099" s="50" t="s">
        <v>1776</v>
      </c>
      <c r="M1099" s="133" t="s">
        <v>1752</v>
      </c>
      <c r="N1099" s="133" t="s">
        <v>1601</v>
      </c>
      <c r="O1099" s="133" t="s">
        <v>1601</v>
      </c>
      <c r="P1099" s="133" t="s">
        <v>1601</v>
      </c>
      <c r="Q1099" s="133" t="s">
        <v>1755</v>
      </c>
      <c r="R1099" s="142" t="s">
        <v>1601</v>
      </c>
      <c r="S1099" s="141" t="s">
        <v>2102</v>
      </c>
      <c r="T1099" s="141" t="s">
        <v>1754</v>
      </c>
      <c r="U1099" s="133" t="s">
        <v>1756</v>
      </c>
      <c r="V1099" s="133" t="s">
        <v>1754</v>
      </c>
      <c r="W1099" s="133" t="str">
        <f>IF([Access_Indicator2]="Yes","No service",IF([Access_Indicator3]="Available", "Improved",IF([Access_Indicator4]="No", "Limited",IF(AND([Access_Indicator4]="yes", [Access_Indicator5]&lt;=[Access_Indicator6]),"Basic","Limited"))))</f>
        <v>Improved</v>
      </c>
      <c r="X1099" s="133" t="str">
        <f>IF([Use_Indicator1]="", "Fill in data", IF([Use_Indicator1]="All", "Improved", IF([Use_Indicator1]="Some", "Basic", IF([Use_Indicator1]="No use", "No Service"))))</f>
        <v>Improved</v>
      </c>
      <c r="Y1099" s="134" t="s">
        <v>1601</v>
      </c>
      <c r="Z1099" s="134" t="str">
        <f>IF(S1099="No data", "No Data", IF([Reliability_Indicator2]="Yes","No Service", IF(S1099="Routine", "Improved", IF(S1099="Unreliable", "Basic", IF(S1099="No O&amp;M", "No service")))))</f>
        <v>Improved</v>
      </c>
      <c r="AA1099" s="133" t="str">
        <f>IF([EnvPro_Indicator1]="", "Fill in data", IF([EnvPro_Indicator1]="Significant pollution", "No service", IF(AND([EnvPro_Indicator1]="Not polluting groundwater &amp; not untreated in river", [EnvPro_Indicator2]="No"),"Basic", IF([EnvPro_Indicator2]="Yes", "Improved"))))</f>
        <v>Basic</v>
      </c>
      <c r="AB1099" s="134" t="str">
        <f t="shared" si="17"/>
        <v>Basic</v>
      </c>
      <c r="AC1099" s="134" t="str">
        <f>IF(OR(San[[#This Row],[Access_SL1]]="No data",San[[#This Row],[Use_SL1]]="No data",San[[#This Row],[Reliability_SL1]]="No data",San[[#This Row],[EnvPro_SL1]]="No data"),"Incomplete", "Complete")</f>
        <v>Complete</v>
      </c>
      <c r="AD1099" s="176" t="s">
        <v>1601</v>
      </c>
      <c r="AE1099" s="176" t="s">
        <v>1601</v>
      </c>
      <c r="AF1099" s="136" t="s">
        <v>1601</v>
      </c>
      <c r="AG1099" s="136">
        <v>13.082995251124322</v>
      </c>
      <c r="AH1099" s="136">
        <v>6.7930936880837827</v>
      </c>
      <c r="AW1099" s="1">
        <f>IFERROR(VLOOKUP(San[[#This Row],[Access_SL1]],$AS$5:$AT$8,2,FALSE),"Error")</f>
        <v>3</v>
      </c>
      <c r="AX1099" s="1">
        <f>IFERROR(VLOOKUP(San[[#This Row],[Use_SL1]],$AS$5:$AT$8,2,FALSE),"Error")</f>
        <v>3</v>
      </c>
      <c r="AY1099" s="1" t="str">
        <f>IFERROR(VLOOKUP(San[[#This Row],[Use_SL2]],$AS$5:$AT$8,2,FALSE),"Error")</f>
        <v>Error</v>
      </c>
      <c r="AZ1099" s="1">
        <f>IFERROR(VLOOKUP(San[[#This Row],[Reliability_SL1]],$AS$5:$AT$8,2,FALSE),"Error")</f>
        <v>3</v>
      </c>
      <c r="BA1099" s="1">
        <f>IFERROR(VLOOKUP(San[[#This Row],[EnvPro_SL1]],$AS$5:$AT$8,2,FALSE),"Error")</f>
        <v>2</v>
      </c>
    </row>
    <row r="1100" spans="2:53">
      <c r="B1100" s="133" t="s">
        <v>1409</v>
      </c>
      <c r="C1100" s="171" t="s">
        <v>1650</v>
      </c>
      <c r="D1100" s="171" t="s">
        <v>1646</v>
      </c>
      <c r="E1100" s="171" t="s">
        <v>374</v>
      </c>
      <c r="F1100" s="172" t="s">
        <v>1632</v>
      </c>
      <c r="G1100" s="173" t="s">
        <v>2136</v>
      </c>
      <c r="H1100" s="50" t="s">
        <v>1783</v>
      </c>
      <c r="I1100" s="50" t="s">
        <v>2087</v>
      </c>
      <c r="J1100" s="133" t="s">
        <v>1774</v>
      </c>
      <c r="K1100" s="50" t="s">
        <v>1754</v>
      </c>
      <c r="L1100" s="50" t="s">
        <v>1776</v>
      </c>
      <c r="M1100" s="133" t="s">
        <v>1752</v>
      </c>
      <c r="N1100" s="133" t="s">
        <v>1601</v>
      </c>
      <c r="O1100" s="133" t="s">
        <v>1601</v>
      </c>
      <c r="P1100" s="133" t="s">
        <v>1601</v>
      </c>
      <c r="Q1100" s="133" t="s">
        <v>1765</v>
      </c>
      <c r="R1100" s="142" t="s">
        <v>1601</v>
      </c>
      <c r="S1100" s="141" t="s">
        <v>1777</v>
      </c>
      <c r="T1100" s="141" t="s">
        <v>1754</v>
      </c>
      <c r="U1100" s="133" t="s">
        <v>1756</v>
      </c>
      <c r="V1100" s="133" t="s">
        <v>1754</v>
      </c>
      <c r="W1100" s="133" t="str">
        <f>IF([Access_Indicator2]="Yes","No service",IF([Access_Indicator3]="Available", "Improved",IF([Access_Indicator4]="No", "Limited",IF(AND([Access_Indicator4]="yes", [Access_Indicator5]&lt;=[Access_Indicator6]),"Basic","Limited"))))</f>
        <v>Improved</v>
      </c>
      <c r="X1100" s="133" t="str">
        <f>IF([Use_Indicator1]="", "Fill in data", IF([Use_Indicator1]="All", "Improved", IF([Use_Indicator1]="Some", "Basic", IF([Use_Indicator1]="No use", "No Service"))))</f>
        <v>No Service</v>
      </c>
      <c r="Y1100" s="134" t="s">
        <v>1601</v>
      </c>
      <c r="Z1100" s="134" t="str">
        <f>IF(S1100="No data", "No Data", IF([Reliability_Indicator2]="Yes","No Service", IF(S1100="Routine", "Improved", IF(S1100="Unreliable", "Basic", IF(S1100="No O&amp;M", "No service")))))</f>
        <v>No service</v>
      </c>
      <c r="AA1100" s="133" t="str">
        <f>IF([EnvPro_Indicator1]="", "Fill in data", IF([EnvPro_Indicator1]="Significant pollution", "No service", IF(AND([EnvPro_Indicator1]="Not polluting groundwater &amp; not untreated in river", [EnvPro_Indicator2]="No"),"Basic", IF([EnvPro_Indicator2]="Yes", "Improved"))))</f>
        <v>Basic</v>
      </c>
      <c r="AB1100" s="134" t="str">
        <f t="shared" si="17"/>
        <v>No Service</v>
      </c>
      <c r="AC1100" s="134" t="str">
        <f>IF(OR(San[[#This Row],[Access_SL1]]="No data",San[[#This Row],[Use_SL1]]="No data",San[[#This Row],[Reliability_SL1]]="No data",San[[#This Row],[EnvPro_SL1]]="No data"),"Incomplete", "Complete")</f>
        <v>Complete</v>
      </c>
      <c r="AD1100" s="176" t="s">
        <v>1601</v>
      </c>
      <c r="AE1100" s="176" t="s">
        <v>1601</v>
      </c>
      <c r="AF1100" s="136" t="s">
        <v>1601</v>
      </c>
      <c r="AG1100" s="136">
        <v>7.972450231153883</v>
      </c>
      <c r="AH1100" s="136">
        <v>0</v>
      </c>
      <c r="AW1100" s="1">
        <f>IFERROR(VLOOKUP(San[[#This Row],[Access_SL1]],$AS$5:$AT$8,2,FALSE),"Error")</f>
        <v>3</v>
      </c>
      <c r="AX1100" s="1">
        <f>IFERROR(VLOOKUP(San[[#This Row],[Use_SL1]],$AS$5:$AT$8,2,FALSE),"Error")</f>
        <v>0</v>
      </c>
      <c r="AY1100" s="1" t="str">
        <f>IFERROR(VLOOKUP(San[[#This Row],[Use_SL2]],$AS$5:$AT$8,2,FALSE),"Error")</f>
        <v>Error</v>
      </c>
      <c r="AZ1100" s="1">
        <f>IFERROR(VLOOKUP(San[[#This Row],[Reliability_SL1]],$AS$5:$AT$8,2,FALSE),"Error")</f>
        <v>0</v>
      </c>
      <c r="BA1100" s="1">
        <f>IFERROR(VLOOKUP(San[[#This Row],[EnvPro_SL1]],$AS$5:$AT$8,2,FALSE),"Error")</f>
        <v>2</v>
      </c>
    </row>
    <row r="1101" spans="2:53">
      <c r="B1101" s="133" t="s">
        <v>1410</v>
      </c>
      <c r="C1101" s="171" t="s">
        <v>1650</v>
      </c>
      <c r="D1101" s="171" t="s">
        <v>1646</v>
      </c>
      <c r="E1101" s="171" t="s">
        <v>374</v>
      </c>
      <c r="F1101" s="172" t="s">
        <v>1632</v>
      </c>
      <c r="G1101" s="173" t="s">
        <v>2137</v>
      </c>
      <c r="H1101" s="50" t="s">
        <v>1783</v>
      </c>
      <c r="I1101" s="50" t="s">
        <v>2087</v>
      </c>
      <c r="J1101" s="133" t="s">
        <v>1774</v>
      </c>
      <c r="K1101" s="50" t="s">
        <v>1754</v>
      </c>
      <c r="L1101" s="50" t="s">
        <v>1776</v>
      </c>
      <c r="M1101" s="133" t="s">
        <v>1752</v>
      </c>
      <c r="N1101" s="133" t="s">
        <v>1601</v>
      </c>
      <c r="O1101" s="133" t="s">
        <v>1601</v>
      </c>
      <c r="P1101" s="133" t="s">
        <v>1601</v>
      </c>
      <c r="Q1101" s="133" t="s">
        <v>1755</v>
      </c>
      <c r="R1101" s="142" t="s">
        <v>1601</v>
      </c>
      <c r="S1101" s="141" t="s">
        <v>2102</v>
      </c>
      <c r="T1101" s="141" t="s">
        <v>1754</v>
      </c>
      <c r="U1101" s="133" t="s">
        <v>1756</v>
      </c>
      <c r="V1101" s="133" t="s">
        <v>1754</v>
      </c>
      <c r="W1101" s="133" t="str">
        <f>IF([Access_Indicator2]="Yes","No service",IF([Access_Indicator3]="Available", "Improved",IF([Access_Indicator4]="No", "Limited",IF(AND([Access_Indicator4]="yes", [Access_Indicator5]&lt;=[Access_Indicator6]),"Basic","Limited"))))</f>
        <v>Improved</v>
      </c>
      <c r="X1101" s="133" t="str">
        <f>IF([Use_Indicator1]="", "Fill in data", IF([Use_Indicator1]="All", "Improved", IF([Use_Indicator1]="Some", "Basic", IF([Use_Indicator1]="No use", "No Service"))))</f>
        <v>Improved</v>
      </c>
      <c r="Y1101" s="134" t="s">
        <v>1601</v>
      </c>
      <c r="Z1101" s="134" t="str">
        <f>IF(S1101="No data", "No Data", IF([Reliability_Indicator2]="Yes","No Service", IF(S1101="Routine", "Improved", IF(S1101="Unreliable", "Basic", IF(S1101="No O&amp;M", "No service")))))</f>
        <v>Improved</v>
      </c>
      <c r="AA1101" s="133" t="str">
        <f>IF([EnvPro_Indicator1]="", "Fill in data", IF([EnvPro_Indicator1]="Significant pollution", "No service", IF(AND([EnvPro_Indicator1]="Not polluting groundwater &amp; not untreated in river", [EnvPro_Indicator2]="No"),"Basic", IF([EnvPro_Indicator2]="Yes", "Improved"))))</f>
        <v>Basic</v>
      </c>
      <c r="AB1101" s="134" t="str">
        <f t="shared" si="17"/>
        <v>Basic</v>
      </c>
      <c r="AC1101" s="134" t="str">
        <f>IF(OR(San[[#This Row],[Access_SL1]]="No data",San[[#This Row],[Use_SL1]]="No data",San[[#This Row],[Reliability_SL1]]="No data",San[[#This Row],[EnvPro_SL1]]="No data"),"Incomplete", "Complete")</f>
        <v>Complete</v>
      </c>
      <c r="AD1101" s="176" t="s">
        <v>1601</v>
      </c>
      <c r="AE1101" s="176" t="s">
        <v>1601</v>
      </c>
      <c r="AF1101" s="136" t="s">
        <v>1601</v>
      </c>
      <c r="AG1101" s="136">
        <v>7.3591848287574289</v>
      </c>
      <c r="AH1101" s="136">
        <v>40.758562128502689</v>
      </c>
      <c r="AW1101" s="1">
        <f>IFERROR(VLOOKUP(San[[#This Row],[Access_SL1]],$AS$5:$AT$8,2,FALSE),"Error")</f>
        <v>3</v>
      </c>
      <c r="AX1101" s="1">
        <f>IFERROR(VLOOKUP(San[[#This Row],[Use_SL1]],$AS$5:$AT$8,2,FALSE),"Error")</f>
        <v>3</v>
      </c>
      <c r="AY1101" s="1" t="str">
        <f>IFERROR(VLOOKUP(San[[#This Row],[Use_SL2]],$AS$5:$AT$8,2,FALSE),"Error")</f>
        <v>Error</v>
      </c>
      <c r="AZ1101" s="1">
        <f>IFERROR(VLOOKUP(San[[#This Row],[Reliability_SL1]],$AS$5:$AT$8,2,FALSE),"Error")</f>
        <v>3</v>
      </c>
      <c r="BA1101" s="1">
        <f>IFERROR(VLOOKUP(San[[#This Row],[EnvPro_SL1]],$AS$5:$AT$8,2,FALSE),"Error")</f>
        <v>2</v>
      </c>
    </row>
    <row r="1102" spans="2:53">
      <c r="B1102" s="133" t="s">
        <v>1411</v>
      </c>
      <c r="C1102" s="171" t="s">
        <v>1650</v>
      </c>
      <c r="D1102" s="171" t="s">
        <v>1646</v>
      </c>
      <c r="E1102" s="171" t="s">
        <v>374</v>
      </c>
      <c r="F1102" s="172" t="s">
        <v>1632</v>
      </c>
      <c r="G1102" s="173" t="s">
        <v>2138</v>
      </c>
      <c r="H1102" s="50" t="s">
        <v>1783</v>
      </c>
      <c r="I1102" s="50" t="s">
        <v>2087</v>
      </c>
      <c r="J1102" s="133" t="s">
        <v>1772</v>
      </c>
      <c r="K1102" s="50" t="s">
        <v>1754</v>
      </c>
      <c r="L1102" s="50" t="s">
        <v>1753</v>
      </c>
      <c r="M1102" s="133" t="s">
        <v>1752</v>
      </c>
      <c r="N1102" s="133" t="s">
        <v>1601</v>
      </c>
      <c r="O1102" s="133" t="s">
        <v>1601</v>
      </c>
      <c r="P1102" s="133" t="s">
        <v>1601</v>
      </c>
      <c r="Q1102" s="133" t="s">
        <v>1755</v>
      </c>
      <c r="R1102" s="142" t="s">
        <v>1601</v>
      </c>
      <c r="S1102" s="141" t="s">
        <v>1601</v>
      </c>
      <c r="T1102" s="141" t="s">
        <v>1754</v>
      </c>
      <c r="U1102" s="133" t="s">
        <v>1756</v>
      </c>
      <c r="V1102" s="133" t="s">
        <v>1754</v>
      </c>
      <c r="W1102" s="133" t="str">
        <f>IF([Access_Indicator2]="Yes","No service",IF([Access_Indicator3]="Available", "Improved",IF([Access_Indicator4]="No", "Limited",IF(AND([Access_Indicator4]="yes", [Access_Indicator5]&lt;=[Access_Indicator6]),"Basic","Limited"))))</f>
        <v>Basic</v>
      </c>
      <c r="X1102" s="133" t="str">
        <f>IF([Use_Indicator1]="", "Fill in data", IF([Use_Indicator1]="All", "Improved", IF([Use_Indicator1]="Some", "Basic", IF([Use_Indicator1]="No use", "No Service"))))</f>
        <v>Improved</v>
      </c>
      <c r="Y1102" s="134" t="s">
        <v>1601</v>
      </c>
      <c r="Z1102" s="134" t="str">
        <f>IF(S1102="No data", "No Data", IF([Reliability_Indicator2]="Yes","No Service", IF(S1102="Routine", "Improved", IF(S1102="Unreliable", "Basic", IF(S1102="No O&amp;M", "No service")))))</f>
        <v>No Data</v>
      </c>
      <c r="AA1102" s="133" t="str">
        <f>IF([EnvPro_Indicator1]="", "Fill in data", IF([EnvPro_Indicator1]="Significant pollution", "No service", IF(AND([EnvPro_Indicator1]="Not polluting groundwater &amp; not untreated in river", [EnvPro_Indicator2]="No"),"Basic", IF([EnvPro_Indicator2]="Yes", "Improved"))))</f>
        <v>Basic</v>
      </c>
      <c r="AB1102" s="134" t="str">
        <f t="shared" si="17"/>
        <v>Basic</v>
      </c>
      <c r="AC1102" s="134" t="str">
        <f>IF(OR(San[[#This Row],[Access_SL1]]="No data",San[[#This Row],[Use_SL1]]="No data",San[[#This Row],[Reliability_SL1]]="No data",San[[#This Row],[EnvPro_SL1]]="No data"),"Incomplete", "Complete")</f>
        <v>Incomplete</v>
      </c>
      <c r="AD1102" s="176" t="s">
        <v>1601</v>
      </c>
      <c r="AE1102" s="176" t="s">
        <v>1601</v>
      </c>
      <c r="AF1102" s="136" t="s">
        <v>1601</v>
      </c>
      <c r="AG1102" s="136">
        <v>8.8770166996886513</v>
      </c>
      <c r="AH1102" s="136" t="s">
        <v>1601</v>
      </c>
      <c r="AW1102" s="1">
        <f>IFERROR(VLOOKUP(San[[#This Row],[Access_SL1]],$AS$5:$AT$8,2,FALSE),"Error")</f>
        <v>2</v>
      </c>
      <c r="AX1102" s="1">
        <f>IFERROR(VLOOKUP(San[[#This Row],[Use_SL1]],$AS$5:$AT$8,2,FALSE),"Error")</f>
        <v>3</v>
      </c>
      <c r="AY1102" s="1" t="str">
        <f>IFERROR(VLOOKUP(San[[#This Row],[Use_SL2]],$AS$5:$AT$8,2,FALSE),"Error")</f>
        <v>Error</v>
      </c>
      <c r="AZ1102" s="1" t="str">
        <f>IFERROR(VLOOKUP(San[[#This Row],[Reliability_SL1]],$AS$5:$AT$8,2,FALSE),"Error")</f>
        <v>Error</v>
      </c>
      <c r="BA1102" s="1">
        <f>IFERROR(VLOOKUP(San[[#This Row],[EnvPro_SL1]],$AS$5:$AT$8,2,FALSE),"Error")</f>
        <v>2</v>
      </c>
    </row>
    <row r="1103" spans="2:53">
      <c r="B1103" s="133" t="s">
        <v>1412</v>
      </c>
      <c r="C1103" s="171" t="s">
        <v>1650</v>
      </c>
      <c r="D1103" s="171" t="s">
        <v>1646</v>
      </c>
      <c r="E1103" s="171" t="s">
        <v>374</v>
      </c>
      <c r="F1103" s="172" t="s">
        <v>1632</v>
      </c>
      <c r="G1103" s="173" t="s">
        <v>2139</v>
      </c>
      <c r="H1103" s="50" t="s">
        <v>1783</v>
      </c>
      <c r="I1103" s="50" t="s">
        <v>2087</v>
      </c>
      <c r="J1103" s="133" t="s">
        <v>1772</v>
      </c>
      <c r="K1103" s="50" t="s">
        <v>1754</v>
      </c>
      <c r="L1103" s="50" t="s">
        <v>1753</v>
      </c>
      <c r="M1103" s="133" t="s">
        <v>1752</v>
      </c>
      <c r="N1103" s="133" t="s">
        <v>1601</v>
      </c>
      <c r="O1103" s="133" t="s">
        <v>1601</v>
      </c>
      <c r="P1103" s="133" t="s">
        <v>1601</v>
      </c>
      <c r="Q1103" s="133" t="s">
        <v>1755</v>
      </c>
      <c r="R1103" s="142" t="s">
        <v>1601</v>
      </c>
      <c r="S1103" s="141" t="s">
        <v>1601</v>
      </c>
      <c r="T1103" s="141" t="s">
        <v>1754</v>
      </c>
      <c r="U1103" s="133" t="s">
        <v>1756</v>
      </c>
      <c r="V1103" s="133" t="s">
        <v>1754</v>
      </c>
      <c r="W1103" s="133" t="str">
        <f>IF([Access_Indicator2]="Yes","No service",IF([Access_Indicator3]="Available", "Improved",IF([Access_Indicator4]="No", "Limited",IF(AND([Access_Indicator4]="yes", [Access_Indicator5]&lt;=[Access_Indicator6]),"Basic","Limited"))))</f>
        <v>Basic</v>
      </c>
      <c r="X1103" s="133" t="str">
        <f>IF([Use_Indicator1]="", "Fill in data", IF([Use_Indicator1]="All", "Improved", IF([Use_Indicator1]="Some", "Basic", IF([Use_Indicator1]="No use", "No Service"))))</f>
        <v>Improved</v>
      </c>
      <c r="Y1103" s="134" t="s">
        <v>1601</v>
      </c>
      <c r="Z1103" s="134" t="str">
        <f>IF(S1103="No data", "No Data", IF([Reliability_Indicator2]="Yes","No Service", IF(S1103="Routine", "Improved", IF(S1103="Unreliable", "Basic", IF(S1103="No O&amp;M", "No service")))))</f>
        <v>No Data</v>
      </c>
      <c r="AA1103" s="133" t="str">
        <f>IF([EnvPro_Indicator1]="", "Fill in data", IF([EnvPro_Indicator1]="Significant pollution", "No service", IF(AND([EnvPro_Indicator1]="Not polluting groundwater &amp; not untreated in river", [EnvPro_Indicator2]="No"),"Basic", IF([EnvPro_Indicator2]="Yes", "Improved"))))</f>
        <v>Basic</v>
      </c>
      <c r="AB1103" s="134" t="str">
        <f t="shared" si="17"/>
        <v>Basic</v>
      </c>
      <c r="AC1103" s="134" t="str">
        <f>IF(OR(San[[#This Row],[Access_SL1]]="No data",San[[#This Row],[Use_SL1]]="No data",San[[#This Row],[Reliability_SL1]]="No data",San[[#This Row],[EnvPro_SL1]]="No data"),"Incomplete", "Complete")</f>
        <v>Incomplete</v>
      </c>
      <c r="AD1103" s="176" t="s">
        <v>1601</v>
      </c>
      <c r="AE1103" s="176" t="s">
        <v>1601</v>
      </c>
      <c r="AF1103" s="136" t="s">
        <v>1601</v>
      </c>
      <c r="AG1103" s="136">
        <v>8.0951033116331743</v>
      </c>
      <c r="AH1103" s="136" t="s">
        <v>1601</v>
      </c>
      <c r="AW1103" s="1">
        <f>IFERROR(VLOOKUP(San[[#This Row],[Access_SL1]],$AS$5:$AT$8,2,FALSE),"Error")</f>
        <v>2</v>
      </c>
      <c r="AX1103" s="1">
        <f>IFERROR(VLOOKUP(San[[#This Row],[Use_SL1]],$AS$5:$AT$8,2,FALSE),"Error")</f>
        <v>3</v>
      </c>
      <c r="AY1103" s="1" t="str">
        <f>IFERROR(VLOOKUP(San[[#This Row],[Use_SL2]],$AS$5:$AT$8,2,FALSE),"Error")</f>
        <v>Error</v>
      </c>
      <c r="AZ1103" s="1" t="str">
        <f>IFERROR(VLOOKUP(San[[#This Row],[Reliability_SL1]],$AS$5:$AT$8,2,FALSE),"Error")</f>
        <v>Error</v>
      </c>
      <c r="BA1103" s="1">
        <f>IFERROR(VLOOKUP(San[[#This Row],[EnvPro_SL1]],$AS$5:$AT$8,2,FALSE),"Error")</f>
        <v>2</v>
      </c>
    </row>
    <row r="1104" spans="2:53">
      <c r="B1104" s="133" t="s">
        <v>1413</v>
      </c>
      <c r="C1104" s="171" t="s">
        <v>1650</v>
      </c>
      <c r="D1104" s="171" t="s">
        <v>1646</v>
      </c>
      <c r="E1104" s="171" t="s">
        <v>374</v>
      </c>
      <c r="F1104" s="172" t="s">
        <v>1632</v>
      </c>
      <c r="G1104" s="173" t="s">
        <v>2140</v>
      </c>
      <c r="H1104" s="50" t="s">
        <v>1783</v>
      </c>
      <c r="I1104" s="50" t="s">
        <v>2087</v>
      </c>
      <c r="J1104" s="133" t="s">
        <v>1772</v>
      </c>
      <c r="K1104" s="50" t="s">
        <v>1754</v>
      </c>
      <c r="L1104" s="50" t="s">
        <v>1753</v>
      </c>
      <c r="M1104" s="133" t="s">
        <v>1752</v>
      </c>
      <c r="N1104" s="133" t="s">
        <v>1601</v>
      </c>
      <c r="O1104" s="133" t="s">
        <v>1601</v>
      </c>
      <c r="P1104" s="133" t="s">
        <v>1601</v>
      </c>
      <c r="Q1104" s="133" t="s">
        <v>1755</v>
      </c>
      <c r="R1104" s="142" t="s">
        <v>1601</v>
      </c>
      <c r="S1104" s="141" t="s">
        <v>1601</v>
      </c>
      <c r="T1104" s="141" t="s">
        <v>1754</v>
      </c>
      <c r="U1104" s="133" t="s">
        <v>1756</v>
      </c>
      <c r="V1104" s="133" t="s">
        <v>1754</v>
      </c>
      <c r="W1104" s="133" t="str">
        <f>IF([Access_Indicator2]="Yes","No service",IF([Access_Indicator3]="Available", "Improved",IF([Access_Indicator4]="No", "Limited",IF(AND([Access_Indicator4]="yes", [Access_Indicator5]&lt;=[Access_Indicator6]),"Basic","Limited"))))</f>
        <v>Basic</v>
      </c>
      <c r="X1104" s="133" t="str">
        <f>IF([Use_Indicator1]="", "Fill in data", IF([Use_Indicator1]="All", "Improved", IF([Use_Indicator1]="Some", "Basic", IF([Use_Indicator1]="No use", "No Service"))))</f>
        <v>Improved</v>
      </c>
      <c r="Y1104" s="134" t="s">
        <v>1601</v>
      </c>
      <c r="Z1104" s="134" t="str">
        <f>IF(S1104="No data", "No Data", IF([Reliability_Indicator2]="Yes","No Service", IF(S1104="Routine", "Improved", IF(S1104="Unreliable", "Basic", IF(S1104="No O&amp;M", "No service")))))</f>
        <v>No Data</v>
      </c>
      <c r="AA1104" s="133" t="str">
        <f>IF([EnvPro_Indicator1]="", "Fill in data", IF([EnvPro_Indicator1]="Significant pollution", "No service", IF(AND([EnvPro_Indicator1]="Not polluting groundwater &amp; not untreated in river", [EnvPro_Indicator2]="No"),"Basic", IF([EnvPro_Indicator2]="Yes", "Improved"))))</f>
        <v>Basic</v>
      </c>
      <c r="AB1104" s="134" t="str">
        <f t="shared" si="17"/>
        <v>Basic</v>
      </c>
      <c r="AC1104" s="134" t="str">
        <f>IF(OR(San[[#This Row],[Access_SL1]]="No data",San[[#This Row],[Use_SL1]]="No data",San[[#This Row],[Reliability_SL1]]="No data",San[[#This Row],[EnvPro_SL1]]="No data"),"Incomplete", "Complete")</f>
        <v>Incomplete</v>
      </c>
      <c r="AD1104" s="176" t="s">
        <v>1601</v>
      </c>
      <c r="AE1104" s="176" t="s">
        <v>1601</v>
      </c>
      <c r="AF1104" s="136" t="s">
        <v>1601</v>
      </c>
      <c r="AG1104" s="136">
        <v>7.972450231153883</v>
      </c>
      <c r="AH1104" s="136" t="s">
        <v>1601</v>
      </c>
      <c r="AW1104" s="1">
        <f>IFERROR(VLOOKUP(San[[#This Row],[Access_SL1]],$AS$5:$AT$8,2,FALSE),"Error")</f>
        <v>2</v>
      </c>
      <c r="AX1104" s="1">
        <f>IFERROR(VLOOKUP(San[[#This Row],[Use_SL1]],$AS$5:$AT$8,2,FALSE),"Error")</f>
        <v>3</v>
      </c>
      <c r="AY1104" s="1" t="str">
        <f>IFERROR(VLOOKUP(San[[#This Row],[Use_SL2]],$AS$5:$AT$8,2,FALSE),"Error")</f>
        <v>Error</v>
      </c>
      <c r="AZ1104" s="1" t="str">
        <f>IFERROR(VLOOKUP(San[[#This Row],[Reliability_SL1]],$AS$5:$AT$8,2,FALSE),"Error")</f>
        <v>Error</v>
      </c>
      <c r="BA1104" s="1">
        <f>IFERROR(VLOOKUP(San[[#This Row],[EnvPro_SL1]],$AS$5:$AT$8,2,FALSE),"Error")</f>
        <v>2</v>
      </c>
    </row>
    <row r="1105" spans="2:53">
      <c r="B1105" s="133" t="s">
        <v>1414</v>
      </c>
      <c r="C1105" s="171" t="s">
        <v>1650</v>
      </c>
      <c r="D1105" s="171" t="s">
        <v>1646</v>
      </c>
      <c r="E1105" s="171" t="s">
        <v>374</v>
      </c>
      <c r="F1105" s="172" t="s">
        <v>1632</v>
      </c>
      <c r="G1105" s="173" t="s">
        <v>2141</v>
      </c>
      <c r="H1105" s="50" t="s">
        <v>1783</v>
      </c>
      <c r="I1105" s="50" t="s">
        <v>2087</v>
      </c>
      <c r="J1105" s="133" t="s">
        <v>1774</v>
      </c>
      <c r="K1105" s="50" t="s">
        <v>1754</v>
      </c>
      <c r="L1105" s="50" t="s">
        <v>1776</v>
      </c>
      <c r="M1105" s="133" t="s">
        <v>1752</v>
      </c>
      <c r="N1105" s="133" t="s">
        <v>1601</v>
      </c>
      <c r="O1105" s="133" t="s">
        <v>1601</v>
      </c>
      <c r="P1105" s="133" t="s">
        <v>1601</v>
      </c>
      <c r="Q1105" s="133" t="s">
        <v>1755</v>
      </c>
      <c r="R1105" s="142" t="s">
        <v>1601</v>
      </c>
      <c r="S1105" s="141" t="s">
        <v>1801</v>
      </c>
      <c r="T1105" s="141" t="s">
        <v>1754</v>
      </c>
      <c r="U1105" s="133" t="s">
        <v>1756</v>
      </c>
      <c r="V1105" s="133" t="s">
        <v>1754</v>
      </c>
      <c r="W1105" s="133" t="str">
        <f>IF([Access_Indicator2]="Yes","No service",IF([Access_Indicator3]="Available", "Improved",IF([Access_Indicator4]="No", "Limited",IF(AND([Access_Indicator4]="yes", [Access_Indicator5]&lt;=[Access_Indicator6]),"Basic","Limited"))))</f>
        <v>Improved</v>
      </c>
      <c r="X1105" s="133" t="str">
        <f>IF([Use_Indicator1]="", "Fill in data", IF([Use_Indicator1]="All", "Improved", IF([Use_Indicator1]="Some", "Basic", IF([Use_Indicator1]="No use", "No Service"))))</f>
        <v>Improved</v>
      </c>
      <c r="Y1105" s="134" t="s">
        <v>1601</v>
      </c>
      <c r="Z1105" s="134" t="str">
        <f>IF(S1105="No data", "No Data", IF([Reliability_Indicator2]="Yes","No Service", IF(S1105="Routine", "Improved", IF(S1105="Unreliable", "Basic", IF(S1105="No O&amp;M", "No service")))))</f>
        <v>Basic</v>
      </c>
      <c r="AA1105" s="133" t="str">
        <f>IF([EnvPro_Indicator1]="", "Fill in data", IF([EnvPro_Indicator1]="Significant pollution", "No service", IF(AND([EnvPro_Indicator1]="Not polluting groundwater &amp; not untreated in river", [EnvPro_Indicator2]="No"),"Basic", IF([EnvPro_Indicator2]="Yes", "Improved"))))</f>
        <v>Basic</v>
      </c>
      <c r="AB1105" s="134" t="str">
        <f t="shared" si="17"/>
        <v>Basic</v>
      </c>
      <c r="AC1105" s="134" t="str">
        <f>IF(OR(San[[#This Row],[Access_SL1]]="No data",San[[#This Row],[Use_SL1]]="No data",San[[#This Row],[Reliability_SL1]]="No data",San[[#This Row],[EnvPro_SL1]]="No data"),"Incomplete", "Complete")</f>
        <v>Complete</v>
      </c>
      <c r="AD1105" s="176" t="s">
        <v>1601</v>
      </c>
      <c r="AE1105" s="176" t="s">
        <v>1601</v>
      </c>
      <c r="AF1105" s="136" t="s">
        <v>1601</v>
      </c>
      <c r="AG1105" s="136">
        <v>0</v>
      </c>
      <c r="AH1105" s="136" t="s">
        <v>1601</v>
      </c>
      <c r="AW1105" s="1">
        <f>IFERROR(VLOOKUP(San[[#This Row],[Access_SL1]],$AS$5:$AT$8,2,FALSE),"Error")</f>
        <v>3</v>
      </c>
      <c r="AX1105" s="1">
        <f>IFERROR(VLOOKUP(San[[#This Row],[Use_SL1]],$AS$5:$AT$8,2,FALSE),"Error")</f>
        <v>3</v>
      </c>
      <c r="AY1105" s="1" t="str">
        <f>IFERROR(VLOOKUP(San[[#This Row],[Use_SL2]],$AS$5:$AT$8,2,FALSE),"Error")</f>
        <v>Error</v>
      </c>
      <c r="AZ1105" s="1">
        <f>IFERROR(VLOOKUP(San[[#This Row],[Reliability_SL1]],$AS$5:$AT$8,2,FALSE),"Error")</f>
        <v>2</v>
      </c>
      <c r="BA1105" s="1">
        <f>IFERROR(VLOOKUP(San[[#This Row],[EnvPro_SL1]],$AS$5:$AT$8,2,FALSE),"Error")</f>
        <v>2</v>
      </c>
    </row>
    <row r="1106" spans="2:53">
      <c r="B1106" s="133" t="s">
        <v>1415</v>
      </c>
      <c r="C1106" s="171" t="s">
        <v>1650</v>
      </c>
      <c r="D1106" s="171" t="s">
        <v>1646</v>
      </c>
      <c r="E1106" s="171" t="s">
        <v>374</v>
      </c>
      <c r="F1106" s="172" t="s">
        <v>1632</v>
      </c>
      <c r="G1106" s="173" t="s">
        <v>2142</v>
      </c>
      <c r="H1106" s="50" t="s">
        <v>1783</v>
      </c>
      <c r="I1106" s="50" t="s">
        <v>2087</v>
      </c>
      <c r="J1106" s="133" t="s">
        <v>203</v>
      </c>
      <c r="K1106" s="50" t="s">
        <v>1754</v>
      </c>
      <c r="L1106" s="50" t="s">
        <v>1776</v>
      </c>
      <c r="M1106" s="133" t="s">
        <v>1752</v>
      </c>
      <c r="N1106" s="133" t="s">
        <v>1601</v>
      </c>
      <c r="O1106" s="133" t="s">
        <v>1601</v>
      </c>
      <c r="P1106" s="133" t="s">
        <v>1601</v>
      </c>
      <c r="Q1106" s="133" t="s">
        <v>1755</v>
      </c>
      <c r="R1106" s="142" t="s">
        <v>1601</v>
      </c>
      <c r="S1106" s="141" t="s">
        <v>1801</v>
      </c>
      <c r="T1106" s="141" t="s">
        <v>1754</v>
      </c>
      <c r="U1106" s="133" t="s">
        <v>1756</v>
      </c>
      <c r="V1106" s="133" t="s">
        <v>1754</v>
      </c>
      <c r="W1106" s="133" t="str">
        <f>IF([Access_Indicator2]="Yes","No service",IF([Access_Indicator3]="Available", "Improved",IF([Access_Indicator4]="No", "Limited",IF(AND([Access_Indicator4]="yes", [Access_Indicator5]&lt;=[Access_Indicator6]),"Basic","Limited"))))</f>
        <v>Improved</v>
      </c>
      <c r="X1106" s="133" t="str">
        <f>IF([Use_Indicator1]="", "Fill in data", IF([Use_Indicator1]="All", "Improved", IF([Use_Indicator1]="Some", "Basic", IF([Use_Indicator1]="No use", "No Service"))))</f>
        <v>Improved</v>
      </c>
      <c r="Y1106" s="134" t="s">
        <v>1601</v>
      </c>
      <c r="Z1106" s="134" t="str">
        <f>IF(S1106="No data", "No Data", IF([Reliability_Indicator2]="Yes","No Service", IF(S1106="Routine", "Improved", IF(S1106="Unreliable", "Basic", IF(S1106="No O&amp;M", "No service")))))</f>
        <v>Basic</v>
      </c>
      <c r="AA1106" s="133" t="str">
        <f>IF([EnvPro_Indicator1]="", "Fill in data", IF([EnvPro_Indicator1]="Significant pollution", "No service", IF(AND([EnvPro_Indicator1]="Not polluting groundwater &amp; not untreated in river", [EnvPro_Indicator2]="No"),"Basic", IF([EnvPro_Indicator2]="Yes", "Improved"))))</f>
        <v>Basic</v>
      </c>
      <c r="AB1106" s="134" t="str">
        <f t="shared" si="17"/>
        <v>Basic</v>
      </c>
      <c r="AC1106" s="134" t="str">
        <f>IF(OR(San[[#This Row],[Access_SL1]]="No data",San[[#This Row],[Use_SL1]]="No data",San[[#This Row],[Reliability_SL1]]="No data",San[[#This Row],[EnvPro_SL1]]="No data"),"Incomplete", "Complete")</f>
        <v>Complete</v>
      </c>
      <c r="AD1106" s="176" t="s">
        <v>1601</v>
      </c>
      <c r="AE1106" s="176" t="s">
        <v>1601</v>
      </c>
      <c r="AF1106" s="136" t="s">
        <v>1601</v>
      </c>
      <c r="AG1106" s="136">
        <v>0</v>
      </c>
      <c r="AH1106" s="136" t="s">
        <v>1601</v>
      </c>
      <c r="AW1106" s="1">
        <f>IFERROR(VLOOKUP(San[[#This Row],[Access_SL1]],$AS$5:$AT$8,2,FALSE),"Error")</f>
        <v>3</v>
      </c>
      <c r="AX1106" s="1">
        <f>IFERROR(VLOOKUP(San[[#This Row],[Use_SL1]],$AS$5:$AT$8,2,FALSE),"Error")</f>
        <v>3</v>
      </c>
      <c r="AY1106" s="1" t="str">
        <f>IFERROR(VLOOKUP(San[[#This Row],[Use_SL2]],$AS$5:$AT$8,2,FALSE),"Error")</f>
        <v>Error</v>
      </c>
      <c r="AZ1106" s="1">
        <f>IFERROR(VLOOKUP(San[[#This Row],[Reliability_SL1]],$AS$5:$AT$8,2,FALSE),"Error")</f>
        <v>2</v>
      </c>
      <c r="BA1106" s="1">
        <f>IFERROR(VLOOKUP(San[[#This Row],[EnvPro_SL1]],$AS$5:$AT$8,2,FALSE),"Error")</f>
        <v>2</v>
      </c>
    </row>
    <row r="1107" spans="2:53">
      <c r="B1107" s="133" t="s">
        <v>1416</v>
      </c>
      <c r="C1107" s="171" t="s">
        <v>1650</v>
      </c>
      <c r="D1107" s="171" t="s">
        <v>1646</v>
      </c>
      <c r="E1107" s="171" t="s">
        <v>374</v>
      </c>
      <c r="F1107" s="172" t="s">
        <v>1632</v>
      </c>
      <c r="G1107" s="173" t="s">
        <v>2143</v>
      </c>
      <c r="H1107" s="50" t="s">
        <v>1783</v>
      </c>
      <c r="I1107" s="50" t="s">
        <v>2087</v>
      </c>
      <c r="J1107" s="133" t="s">
        <v>203</v>
      </c>
      <c r="K1107" s="50" t="s">
        <v>1754</v>
      </c>
      <c r="L1107" s="50" t="s">
        <v>1776</v>
      </c>
      <c r="M1107" s="133" t="s">
        <v>1752</v>
      </c>
      <c r="N1107" s="133" t="s">
        <v>1601</v>
      </c>
      <c r="O1107" s="133" t="s">
        <v>1601</v>
      </c>
      <c r="P1107" s="133" t="s">
        <v>1601</v>
      </c>
      <c r="Q1107" s="133" t="s">
        <v>1755</v>
      </c>
      <c r="R1107" s="142" t="s">
        <v>1601</v>
      </c>
      <c r="S1107" s="141" t="s">
        <v>1801</v>
      </c>
      <c r="T1107" s="141" t="s">
        <v>1754</v>
      </c>
      <c r="U1107" s="133" t="s">
        <v>1756</v>
      </c>
      <c r="V1107" s="133" t="s">
        <v>1754</v>
      </c>
      <c r="W1107" s="133" t="str">
        <f>IF([Access_Indicator2]="Yes","No service",IF([Access_Indicator3]="Available", "Improved",IF([Access_Indicator4]="No", "Limited",IF(AND([Access_Indicator4]="yes", [Access_Indicator5]&lt;=[Access_Indicator6]),"Basic","Limited"))))</f>
        <v>Improved</v>
      </c>
      <c r="X1107" s="133" t="str">
        <f>IF([Use_Indicator1]="", "Fill in data", IF([Use_Indicator1]="All", "Improved", IF([Use_Indicator1]="Some", "Basic", IF([Use_Indicator1]="No use", "No Service"))))</f>
        <v>Improved</v>
      </c>
      <c r="Y1107" s="134" t="s">
        <v>1601</v>
      </c>
      <c r="Z1107" s="134" t="str">
        <f>IF(S1107="No data", "No Data", IF([Reliability_Indicator2]="Yes","No Service", IF(S1107="Routine", "Improved", IF(S1107="Unreliable", "Basic", IF(S1107="No O&amp;M", "No service")))))</f>
        <v>Basic</v>
      </c>
      <c r="AA1107" s="133" t="str">
        <f>IF([EnvPro_Indicator1]="", "Fill in data", IF([EnvPro_Indicator1]="Significant pollution", "No service", IF(AND([EnvPro_Indicator1]="Not polluting groundwater &amp; not untreated in river", [EnvPro_Indicator2]="No"),"Basic", IF([EnvPro_Indicator2]="Yes", "Improved"))))</f>
        <v>Basic</v>
      </c>
      <c r="AB1107" s="134" t="str">
        <f t="shared" si="17"/>
        <v>Basic</v>
      </c>
      <c r="AC1107" s="134" t="str">
        <f>IF(OR(San[[#This Row],[Access_SL1]]="No data",San[[#This Row],[Use_SL1]]="No data",San[[#This Row],[Reliability_SL1]]="No data",San[[#This Row],[EnvPro_SL1]]="No data"),"Incomplete", "Complete")</f>
        <v>Complete</v>
      </c>
      <c r="AD1107" s="176" t="s">
        <v>1601</v>
      </c>
      <c r="AE1107" s="176" t="s">
        <v>1601</v>
      </c>
      <c r="AF1107" s="136" t="s">
        <v>1601</v>
      </c>
      <c r="AG1107" s="136">
        <v>13.798471553920182</v>
      </c>
      <c r="AH1107" s="136" t="s">
        <v>1601</v>
      </c>
      <c r="AW1107" s="1">
        <f>IFERROR(VLOOKUP(San[[#This Row],[Access_SL1]],$AS$5:$AT$8,2,FALSE),"Error")</f>
        <v>3</v>
      </c>
      <c r="AX1107" s="1">
        <f>IFERROR(VLOOKUP(San[[#This Row],[Use_SL1]],$AS$5:$AT$8,2,FALSE),"Error")</f>
        <v>3</v>
      </c>
      <c r="AY1107" s="1" t="str">
        <f>IFERROR(VLOOKUP(San[[#This Row],[Use_SL2]],$AS$5:$AT$8,2,FALSE),"Error")</f>
        <v>Error</v>
      </c>
      <c r="AZ1107" s="1">
        <f>IFERROR(VLOOKUP(San[[#This Row],[Reliability_SL1]],$AS$5:$AT$8,2,FALSE),"Error")</f>
        <v>2</v>
      </c>
      <c r="BA1107" s="1">
        <f>IFERROR(VLOOKUP(San[[#This Row],[EnvPro_SL1]],$AS$5:$AT$8,2,FALSE),"Error")</f>
        <v>2</v>
      </c>
    </row>
    <row r="1108" spans="2:53">
      <c r="B1108" s="133" t="s">
        <v>1417</v>
      </c>
      <c r="C1108" s="171" t="s">
        <v>1650</v>
      </c>
      <c r="D1108" s="171" t="s">
        <v>1646</v>
      </c>
      <c r="E1108" s="171" t="s">
        <v>374</v>
      </c>
      <c r="F1108" s="172" t="s">
        <v>1632</v>
      </c>
      <c r="G1108" s="173" t="s">
        <v>2144</v>
      </c>
      <c r="H1108" s="50" t="s">
        <v>1786</v>
      </c>
      <c r="I1108" s="50" t="s">
        <v>2087</v>
      </c>
      <c r="J1108" s="133" t="s">
        <v>1772</v>
      </c>
      <c r="K1108" s="50" t="s">
        <v>1754</v>
      </c>
      <c r="L1108" s="50" t="s">
        <v>1753</v>
      </c>
      <c r="M1108" s="133" t="s">
        <v>1752</v>
      </c>
      <c r="N1108" s="133" t="s">
        <v>1601</v>
      </c>
      <c r="O1108" s="133" t="s">
        <v>1601</v>
      </c>
      <c r="P1108" s="133" t="s">
        <v>1601</v>
      </c>
      <c r="Q1108" s="133" t="s">
        <v>1755</v>
      </c>
      <c r="R1108" s="142" t="s">
        <v>1601</v>
      </c>
      <c r="S1108" s="141" t="s">
        <v>1601</v>
      </c>
      <c r="T1108" s="141" t="s">
        <v>1754</v>
      </c>
      <c r="U1108" s="133" t="s">
        <v>1756</v>
      </c>
      <c r="V1108" s="133" t="s">
        <v>1754</v>
      </c>
      <c r="W1108" s="133" t="str">
        <f>IF([Access_Indicator2]="Yes","No service",IF([Access_Indicator3]="Available", "Improved",IF([Access_Indicator4]="No", "Limited",IF(AND([Access_Indicator4]="yes", [Access_Indicator5]&lt;=[Access_Indicator6]),"Basic","Limited"))))</f>
        <v>Basic</v>
      </c>
      <c r="X1108" s="133" t="str">
        <f>IF([Use_Indicator1]="", "Fill in data", IF([Use_Indicator1]="All", "Improved", IF([Use_Indicator1]="Some", "Basic", IF([Use_Indicator1]="No use", "No Service"))))</f>
        <v>Improved</v>
      </c>
      <c r="Y1108" s="134" t="s">
        <v>1601</v>
      </c>
      <c r="Z1108" s="134" t="str">
        <f>IF(S1108="No data", "No Data", IF([Reliability_Indicator2]="Yes","No Service", IF(S1108="Routine", "Improved", IF(S1108="Unreliable", "Basic", IF(S1108="No O&amp;M", "No service")))))</f>
        <v>No Data</v>
      </c>
      <c r="AA1108" s="133" t="str">
        <f>IF([EnvPro_Indicator1]="", "Fill in data", IF([EnvPro_Indicator1]="Significant pollution", "No service", IF(AND([EnvPro_Indicator1]="Not polluting groundwater &amp; not untreated in river", [EnvPro_Indicator2]="No"),"Basic", IF([EnvPro_Indicator2]="Yes", "Improved"))))</f>
        <v>Basic</v>
      </c>
      <c r="AB1108" s="134" t="str">
        <f t="shared" si="17"/>
        <v>Basic</v>
      </c>
      <c r="AC1108" s="134" t="str">
        <f>IF(OR(San[[#This Row],[Access_SL1]]="No data",San[[#This Row],[Use_SL1]]="No data",San[[#This Row],[Reliability_SL1]]="No data",San[[#This Row],[EnvPro_SL1]]="No data"),"Incomplete", "Complete")</f>
        <v>Incomplete</v>
      </c>
      <c r="AD1108" s="176" t="s">
        <v>1601</v>
      </c>
      <c r="AE1108" s="176" t="s">
        <v>1601</v>
      </c>
      <c r="AF1108" s="136" t="s">
        <v>1601</v>
      </c>
      <c r="AG1108" s="136">
        <v>24.530616095858097</v>
      </c>
      <c r="AH1108" s="136" t="s">
        <v>1601</v>
      </c>
      <c r="AW1108" s="1">
        <f>IFERROR(VLOOKUP(San[[#This Row],[Access_SL1]],$AS$5:$AT$8,2,FALSE),"Error")</f>
        <v>2</v>
      </c>
      <c r="AX1108" s="1">
        <f>IFERROR(VLOOKUP(San[[#This Row],[Use_SL1]],$AS$5:$AT$8,2,FALSE),"Error")</f>
        <v>3</v>
      </c>
      <c r="AY1108" s="1" t="str">
        <f>IFERROR(VLOOKUP(San[[#This Row],[Use_SL2]],$AS$5:$AT$8,2,FALSE),"Error")</f>
        <v>Error</v>
      </c>
      <c r="AZ1108" s="1" t="str">
        <f>IFERROR(VLOOKUP(San[[#This Row],[Reliability_SL1]],$AS$5:$AT$8,2,FALSE),"Error")</f>
        <v>Error</v>
      </c>
      <c r="BA1108" s="1">
        <f>IFERROR(VLOOKUP(San[[#This Row],[EnvPro_SL1]],$AS$5:$AT$8,2,FALSE),"Error")</f>
        <v>2</v>
      </c>
    </row>
    <row r="1109" spans="2:53">
      <c r="B1109" s="133" t="s">
        <v>1418</v>
      </c>
      <c r="C1109" s="171" t="s">
        <v>1650</v>
      </c>
      <c r="D1109" s="171" t="s">
        <v>1646</v>
      </c>
      <c r="E1109" s="171" t="s">
        <v>374</v>
      </c>
      <c r="F1109" s="172" t="s">
        <v>1632</v>
      </c>
      <c r="G1109" s="173" t="s">
        <v>2145</v>
      </c>
      <c r="H1109" s="50" t="s">
        <v>1783</v>
      </c>
      <c r="I1109" s="50" t="s">
        <v>2087</v>
      </c>
      <c r="J1109" s="133" t="s">
        <v>1774</v>
      </c>
      <c r="K1109" s="50" t="s">
        <v>1754</v>
      </c>
      <c r="L1109" s="50" t="s">
        <v>1776</v>
      </c>
      <c r="M1109" s="133" t="s">
        <v>1752</v>
      </c>
      <c r="N1109" s="133" t="s">
        <v>1601</v>
      </c>
      <c r="O1109" s="133" t="s">
        <v>1601</v>
      </c>
      <c r="P1109" s="133" t="s">
        <v>1601</v>
      </c>
      <c r="Q1109" s="133" t="s">
        <v>1755</v>
      </c>
      <c r="R1109" s="142" t="s">
        <v>1601</v>
      </c>
      <c r="S1109" s="141" t="s">
        <v>1801</v>
      </c>
      <c r="T1109" s="141" t="s">
        <v>1754</v>
      </c>
      <c r="U1109" s="133" t="s">
        <v>1756</v>
      </c>
      <c r="V1109" s="133" t="s">
        <v>1754</v>
      </c>
      <c r="W1109" s="133" t="str">
        <f>IF([Access_Indicator2]="Yes","No service",IF([Access_Indicator3]="Available", "Improved",IF([Access_Indicator4]="No", "Limited",IF(AND([Access_Indicator4]="yes", [Access_Indicator5]&lt;=[Access_Indicator6]),"Basic","Limited"))))</f>
        <v>Improved</v>
      </c>
      <c r="X1109" s="133" t="str">
        <f>IF([Use_Indicator1]="", "Fill in data", IF([Use_Indicator1]="All", "Improved", IF([Use_Indicator1]="Some", "Basic", IF([Use_Indicator1]="No use", "No Service"))))</f>
        <v>Improved</v>
      </c>
      <c r="Y1109" s="134" t="s">
        <v>1601</v>
      </c>
      <c r="Z1109" s="134" t="str">
        <f>IF(S1109="No data", "No Data", IF([Reliability_Indicator2]="Yes","No Service", IF(S1109="Routine", "Improved", IF(S1109="Unreliable", "Basic", IF(S1109="No O&amp;M", "No service")))))</f>
        <v>Basic</v>
      </c>
      <c r="AA1109" s="133" t="str">
        <f>IF([EnvPro_Indicator1]="", "Fill in data", IF([EnvPro_Indicator1]="Significant pollution", "No service", IF(AND([EnvPro_Indicator1]="Not polluting groundwater &amp; not untreated in river", [EnvPro_Indicator2]="No"),"Basic", IF([EnvPro_Indicator2]="Yes", "Improved"))))</f>
        <v>Basic</v>
      </c>
      <c r="AB1109" s="134" t="str">
        <f t="shared" si="17"/>
        <v>Basic</v>
      </c>
      <c r="AC1109" s="134" t="str">
        <f>IF(OR(San[[#This Row],[Access_SL1]]="No data",San[[#This Row],[Use_SL1]]="No data",San[[#This Row],[Reliability_SL1]]="No data",San[[#This Row],[EnvPro_SL1]]="No data"),"Incomplete", "Complete")</f>
        <v>Complete</v>
      </c>
      <c r="AD1109" s="176" t="s">
        <v>1601</v>
      </c>
      <c r="AE1109" s="176" t="s">
        <v>1601</v>
      </c>
      <c r="AF1109" s="136" t="s">
        <v>1601</v>
      </c>
      <c r="AG1109" s="136">
        <v>15.638267761109537</v>
      </c>
      <c r="AH1109" s="136" t="s">
        <v>1601</v>
      </c>
      <c r="AW1109" s="1">
        <f>IFERROR(VLOOKUP(San[[#This Row],[Access_SL1]],$AS$5:$AT$8,2,FALSE),"Error")</f>
        <v>3</v>
      </c>
      <c r="AX1109" s="1">
        <f>IFERROR(VLOOKUP(San[[#This Row],[Use_SL1]],$AS$5:$AT$8,2,FALSE),"Error")</f>
        <v>3</v>
      </c>
      <c r="AY1109" s="1" t="str">
        <f>IFERROR(VLOOKUP(San[[#This Row],[Use_SL2]],$AS$5:$AT$8,2,FALSE),"Error")</f>
        <v>Error</v>
      </c>
      <c r="AZ1109" s="1">
        <f>IFERROR(VLOOKUP(San[[#This Row],[Reliability_SL1]],$AS$5:$AT$8,2,FALSE),"Error")</f>
        <v>2</v>
      </c>
      <c r="BA1109" s="1">
        <f>IFERROR(VLOOKUP(San[[#This Row],[EnvPro_SL1]],$AS$5:$AT$8,2,FALSE),"Error")</f>
        <v>2</v>
      </c>
    </row>
    <row r="1110" spans="2:53">
      <c r="B1110" s="133" t="s">
        <v>1419</v>
      </c>
      <c r="C1110" s="171" t="s">
        <v>1650</v>
      </c>
      <c r="D1110" s="171" t="s">
        <v>1646</v>
      </c>
      <c r="E1110" s="171" t="s">
        <v>374</v>
      </c>
      <c r="F1110" s="172" t="s">
        <v>1632</v>
      </c>
      <c r="G1110" s="173" t="s">
        <v>2146</v>
      </c>
      <c r="H1110" s="50" t="s">
        <v>1786</v>
      </c>
      <c r="I1110" s="50" t="s">
        <v>2087</v>
      </c>
      <c r="J1110" s="133" t="s">
        <v>1774</v>
      </c>
      <c r="K1110" s="50" t="s">
        <v>1754</v>
      </c>
      <c r="L1110" s="50" t="s">
        <v>1776</v>
      </c>
      <c r="M1110" s="133" t="s">
        <v>1752</v>
      </c>
      <c r="N1110" s="133" t="s">
        <v>1601</v>
      </c>
      <c r="O1110" s="133" t="s">
        <v>1601</v>
      </c>
      <c r="P1110" s="133" t="s">
        <v>1601</v>
      </c>
      <c r="Q1110" s="133" t="s">
        <v>1755</v>
      </c>
      <c r="R1110" s="142" t="s">
        <v>1601</v>
      </c>
      <c r="S1110" s="141" t="s">
        <v>1801</v>
      </c>
      <c r="T1110" s="141" t="s">
        <v>1754</v>
      </c>
      <c r="U1110" s="133" t="s">
        <v>1756</v>
      </c>
      <c r="V1110" s="133" t="s">
        <v>1754</v>
      </c>
      <c r="W1110" s="133" t="str">
        <f>IF([Access_Indicator2]="Yes","No service",IF([Access_Indicator3]="Available", "Improved",IF([Access_Indicator4]="No", "Limited",IF(AND([Access_Indicator4]="yes", [Access_Indicator5]&lt;=[Access_Indicator6]),"Basic","Limited"))))</f>
        <v>Improved</v>
      </c>
      <c r="X1110" s="133" t="str">
        <f>IF([Use_Indicator1]="", "Fill in data", IF([Use_Indicator1]="All", "Improved", IF([Use_Indicator1]="Some", "Basic", IF([Use_Indicator1]="No use", "No Service"))))</f>
        <v>Improved</v>
      </c>
      <c r="Y1110" s="134" t="s">
        <v>1601</v>
      </c>
      <c r="Z1110" s="134" t="str">
        <f>IF(S1110="No data", "No Data", IF([Reliability_Indicator2]="Yes","No Service", IF(S1110="Routine", "Improved", IF(S1110="Unreliable", "Basic", IF(S1110="No O&amp;M", "No service")))))</f>
        <v>Basic</v>
      </c>
      <c r="AA1110" s="133" t="str">
        <f>IF([EnvPro_Indicator1]="", "Fill in data", IF([EnvPro_Indicator1]="Significant pollution", "No service", IF(AND([EnvPro_Indicator1]="Not polluting groundwater &amp; not untreated in river", [EnvPro_Indicator2]="No"),"Basic", IF([EnvPro_Indicator2]="Yes", "Improved"))))</f>
        <v>Basic</v>
      </c>
      <c r="AB1110" s="134" t="str">
        <f t="shared" si="17"/>
        <v>Basic</v>
      </c>
      <c r="AC1110" s="134" t="str">
        <f>IF(OR(San[[#This Row],[Access_SL1]]="No data",San[[#This Row],[Use_SL1]]="No data",San[[#This Row],[Reliability_SL1]]="No data",San[[#This Row],[EnvPro_SL1]]="No data"),"Incomplete", "Complete")</f>
        <v>Complete</v>
      </c>
      <c r="AD1110" s="176" t="s">
        <v>1601</v>
      </c>
      <c r="AE1110" s="176" t="s">
        <v>1601</v>
      </c>
      <c r="AF1110" s="136" t="s">
        <v>1601</v>
      </c>
      <c r="AG1110" s="136">
        <v>16.558165864704218</v>
      </c>
      <c r="AH1110" s="136" t="s">
        <v>1601</v>
      </c>
      <c r="AW1110" s="1">
        <f>IFERROR(VLOOKUP(San[[#This Row],[Access_SL1]],$AS$5:$AT$8,2,FALSE),"Error")</f>
        <v>3</v>
      </c>
      <c r="AX1110" s="1">
        <f>IFERROR(VLOOKUP(San[[#This Row],[Use_SL1]],$AS$5:$AT$8,2,FALSE),"Error")</f>
        <v>3</v>
      </c>
      <c r="AY1110" s="1" t="str">
        <f>IFERROR(VLOOKUP(San[[#This Row],[Use_SL2]],$AS$5:$AT$8,2,FALSE),"Error")</f>
        <v>Error</v>
      </c>
      <c r="AZ1110" s="1">
        <f>IFERROR(VLOOKUP(San[[#This Row],[Reliability_SL1]],$AS$5:$AT$8,2,FALSE),"Error")</f>
        <v>2</v>
      </c>
      <c r="BA1110" s="1">
        <f>IFERROR(VLOOKUP(San[[#This Row],[EnvPro_SL1]],$AS$5:$AT$8,2,FALSE),"Error")</f>
        <v>2</v>
      </c>
    </row>
    <row r="1111" spans="2:53">
      <c r="B1111" s="133" t="s">
        <v>1420</v>
      </c>
      <c r="C1111" s="171" t="s">
        <v>1650</v>
      </c>
      <c r="D1111" s="171" t="s">
        <v>1646</v>
      </c>
      <c r="E1111" s="171" t="s">
        <v>374</v>
      </c>
      <c r="F1111" s="172" t="s">
        <v>1632</v>
      </c>
      <c r="G1111" s="173" t="s">
        <v>2147</v>
      </c>
      <c r="H1111" s="50" t="s">
        <v>1783</v>
      </c>
      <c r="I1111" s="50" t="s">
        <v>2087</v>
      </c>
      <c r="J1111" s="133" t="s">
        <v>1774</v>
      </c>
      <c r="K1111" s="50" t="s">
        <v>1754</v>
      </c>
      <c r="L1111" s="50" t="s">
        <v>1776</v>
      </c>
      <c r="M1111" s="133" t="s">
        <v>1752</v>
      </c>
      <c r="N1111" s="133" t="s">
        <v>1601</v>
      </c>
      <c r="O1111" s="133" t="s">
        <v>1601</v>
      </c>
      <c r="P1111" s="133" t="s">
        <v>1601</v>
      </c>
      <c r="Q1111" s="133" t="s">
        <v>1755</v>
      </c>
      <c r="R1111" s="142" t="s">
        <v>1601</v>
      </c>
      <c r="S1111" s="141" t="s">
        <v>1801</v>
      </c>
      <c r="T1111" s="141" t="s">
        <v>1754</v>
      </c>
      <c r="U1111" s="133" t="s">
        <v>1756</v>
      </c>
      <c r="V1111" s="133" t="s">
        <v>1754</v>
      </c>
      <c r="W1111" s="133" t="str">
        <f>IF([Access_Indicator2]="Yes","No service",IF([Access_Indicator3]="Available", "Improved",IF([Access_Indicator4]="No", "Limited",IF(AND([Access_Indicator4]="yes", [Access_Indicator5]&lt;=[Access_Indicator6]),"Basic","Limited"))))</f>
        <v>Improved</v>
      </c>
      <c r="X1111" s="133" t="str">
        <f>IF([Use_Indicator1]="", "Fill in data", IF([Use_Indicator1]="All", "Improved", IF([Use_Indicator1]="Some", "Basic", IF([Use_Indicator1]="No use", "No Service"))))</f>
        <v>Improved</v>
      </c>
      <c r="Y1111" s="134" t="s">
        <v>1601</v>
      </c>
      <c r="Z1111" s="134" t="str">
        <f>IF(S1111="No data", "No Data", IF([Reliability_Indicator2]="Yes","No Service", IF(S1111="Routine", "Improved", IF(S1111="Unreliable", "Basic", IF(S1111="No O&amp;M", "No service")))))</f>
        <v>Basic</v>
      </c>
      <c r="AA1111" s="133" t="str">
        <f>IF([EnvPro_Indicator1]="", "Fill in data", IF([EnvPro_Indicator1]="Significant pollution", "No service", IF(AND([EnvPro_Indicator1]="Not polluting groundwater &amp; not untreated in river", [EnvPro_Indicator2]="No"),"Basic", IF([EnvPro_Indicator2]="Yes", "Improved"))))</f>
        <v>Basic</v>
      </c>
      <c r="AB1111" s="134" t="str">
        <f t="shared" si="17"/>
        <v>Basic</v>
      </c>
      <c r="AC1111" s="134" t="str">
        <f>IF(OR(San[[#This Row],[Access_SL1]]="No data",San[[#This Row],[Use_SL1]]="No data",San[[#This Row],[Reliability_SL1]]="No data",San[[#This Row],[EnvPro_SL1]]="No data"),"Incomplete", "Complete")</f>
        <v>Complete</v>
      </c>
      <c r="AD1111" s="176" t="s">
        <v>1601</v>
      </c>
      <c r="AE1111" s="176" t="s">
        <v>1601</v>
      </c>
      <c r="AF1111" s="136" t="s">
        <v>1601</v>
      </c>
      <c r="AG1111" s="136">
        <v>28.976790263232381</v>
      </c>
      <c r="AH1111" s="136" t="s">
        <v>1601</v>
      </c>
      <c r="AW1111" s="1">
        <f>IFERROR(VLOOKUP(San[[#This Row],[Access_SL1]],$AS$5:$AT$8,2,FALSE),"Error")</f>
        <v>3</v>
      </c>
      <c r="AX1111" s="1">
        <f>IFERROR(VLOOKUP(San[[#This Row],[Use_SL1]],$AS$5:$AT$8,2,FALSE),"Error")</f>
        <v>3</v>
      </c>
      <c r="AY1111" s="1" t="str">
        <f>IFERROR(VLOOKUP(San[[#This Row],[Use_SL2]],$AS$5:$AT$8,2,FALSE),"Error")</f>
        <v>Error</v>
      </c>
      <c r="AZ1111" s="1">
        <f>IFERROR(VLOOKUP(San[[#This Row],[Reliability_SL1]],$AS$5:$AT$8,2,FALSE),"Error")</f>
        <v>2</v>
      </c>
      <c r="BA1111" s="1">
        <f>IFERROR(VLOOKUP(San[[#This Row],[EnvPro_SL1]],$AS$5:$AT$8,2,FALSE),"Error")</f>
        <v>2</v>
      </c>
    </row>
    <row r="1112" spans="2:53">
      <c r="B1112" s="133" t="s">
        <v>1421</v>
      </c>
      <c r="C1112" s="171" t="s">
        <v>1650</v>
      </c>
      <c r="D1112" s="171" t="s">
        <v>1646</v>
      </c>
      <c r="E1112" s="171" t="s">
        <v>374</v>
      </c>
      <c r="F1112" s="172" t="s">
        <v>1632</v>
      </c>
      <c r="G1112" s="173" t="s">
        <v>2148</v>
      </c>
      <c r="H1112" s="50" t="s">
        <v>1783</v>
      </c>
      <c r="I1112" s="50" t="s">
        <v>2087</v>
      </c>
      <c r="J1112" s="133" t="s">
        <v>1774</v>
      </c>
      <c r="K1112" s="50" t="s">
        <v>1754</v>
      </c>
      <c r="L1112" s="50" t="s">
        <v>1776</v>
      </c>
      <c r="M1112" s="133" t="s">
        <v>1752</v>
      </c>
      <c r="N1112" s="133" t="s">
        <v>1601</v>
      </c>
      <c r="O1112" s="133" t="s">
        <v>1601</v>
      </c>
      <c r="P1112" s="133" t="s">
        <v>1601</v>
      </c>
      <c r="Q1112" s="133" t="s">
        <v>1755</v>
      </c>
      <c r="R1112" s="142" t="s">
        <v>1601</v>
      </c>
      <c r="S1112" s="141" t="s">
        <v>1801</v>
      </c>
      <c r="T1112" s="141" t="s">
        <v>1754</v>
      </c>
      <c r="U1112" s="133" t="s">
        <v>1756</v>
      </c>
      <c r="V1112" s="133" t="s">
        <v>1754</v>
      </c>
      <c r="W1112" s="133" t="str">
        <f>IF([Access_Indicator2]="Yes","No service",IF([Access_Indicator3]="Available", "Improved",IF([Access_Indicator4]="No", "Limited",IF(AND([Access_Indicator4]="yes", [Access_Indicator5]&lt;=[Access_Indicator6]),"Basic","Limited"))))</f>
        <v>Improved</v>
      </c>
      <c r="X1112" s="133" t="str">
        <f>IF([Use_Indicator1]="", "Fill in data", IF([Use_Indicator1]="All", "Improved", IF([Use_Indicator1]="Some", "Basic", IF([Use_Indicator1]="No use", "No Service"))))</f>
        <v>Improved</v>
      </c>
      <c r="Y1112" s="134" t="s">
        <v>1601</v>
      </c>
      <c r="Z1112" s="134" t="str">
        <f>IF(S1112="No data", "No Data", IF([Reliability_Indicator2]="Yes","No Service", IF(S1112="Routine", "Improved", IF(S1112="Unreliable", "Basic", IF(S1112="No O&amp;M", "No service")))))</f>
        <v>Basic</v>
      </c>
      <c r="AA1112" s="133" t="str">
        <f>IF([EnvPro_Indicator1]="", "Fill in data", IF([EnvPro_Indicator1]="Significant pollution", "No service", IF(AND([EnvPro_Indicator1]="Not polluting groundwater &amp; not untreated in river", [EnvPro_Indicator2]="No"),"Basic", IF([EnvPro_Indicator2]="Yes", "Improved"))))</f>
        <v>Basic</v>
      </c>
      <c r="AB1112" s="134" t="str">
        <f t="shared" si="17"/>
        <v>Basic</v>
      </c>
      <c r="AC1112" s="134" t="str">
        <f>IF(OR(San[[#This Row],[Access_SL1]]="No data",San[[#This Row],[Use_SL1]]="No data",San[[#This Row],[Reliability_SL1]]="No data",San[[#This Row],[EnvPro_SL1]]="No data"),"Incomplete", "Complete")</f>
        <v>Complete</v>
      </c>
      <c r="AD1112" s="176" t="s">
        <v>1601</v>
      </c>
      <c r="AE1112" s="176" t="s">
        <v>1601</v>
      </c>
      <c r="AF1112" s="136" t="s">
        <v>1601</v>
      </c>
      <c r="AG1112" s="136">
        <v>10.425511840739691</v>
      </c>
      <c r="AH1112" s="136" t="s">
        <v>1601</v>
      </c>
      <c r="AW1112" s="1">
        <f>IFERROR(VLOOKUP(San[[#This Row],[Access_SL1]],$AS$5:$AT$8,2,FALSE),"Error")</f>
        <v>3</v>
      </c>
      <c r="AX1112" s="1">
        <f>IFERROR(VLOOKUP(San[[#This Row],[Use_SL1]],$AS$5:$AT$8,2,FALSE),"Error")</f>
        <v>3</v>
      </c>
      <c r="AY1112" s="1" t="str">
        <f>IFERROR(VLOOKUP(San[[#This Row],[Use_SL2]],$AS$5:$AT$8,2,FALSE),"Error")</f>
        <v>Error</v>
      </c>
      <c r="AZ1112" s="1">
        <f>IFERROR(VLOOKUP(San[[#This Row],[Reliability_SL1]],$AS$5:$AT$8,2,FALSE),"Error")</f>
        <v>2</v>
      </c>
      <c r="BA1112" s="1">
        <f>IFERROR(VLOOKUP(San[[#This Row],[EnvPro_SL1]],$AS$5:$AT$8,2,FALSE),"Error")</f>
        <v>2</v>
      </c>
    </row>
    <row r="1113" spans="2:53">
      <c r="B1113" s="133" t="s">
        <v>1422</v>
      </c>
      <c r="C1113" s="171" t="s">
        <v>1650</v>
      </c>
      <c r="D1113" s="171" t="s">
        <v>1646</v>
      </c>
      <c r="E1113" s="171" t="s">
        <v>374</v>
      </c>
      <c r="F1113" s="172" t="s">
        <v>1632</v>
      </c>
      <c r="G1113" s="173" t="s">
        <v>2149</v>
      </c>
      <c r="H1113" s="50" t="s">
        <v>1783</v>
      </c>
      <c r="I1113" s="50" t="s">
        <v>2087</v>
      </c>
      <c r="J1113" s="133" t="s">
        <v>1772</v>
      </c>
      <c r="K1113" s="50" t="s">
        <v>1754</v>
      </c>
      <c r="L1113" s="50" t="s">
        <v>1753</v>
      </c>
      <c r="M1113" s="133" t="s">
        <v>1752</v>
      </c>
      <c r="N1113" s="133" t="s">
        <v>1601</v>
      </c>
      <c r="O1113" s="133" t="s">
        <v>1601</v>
      </c>
      <c r="P1113" s="133" t="s">
        <v>1601</v>
      </c>
      <c r="Q1113" s="133" t="s">
        <v>1755</v>
      </c>
      <c r="R1113" s="142" t="s">
        <v>1601</v>
      </c>
      <c r="S1113" s="141" t="s">
        <v>1601</v>
      </c>
      <c r="T1113" s="141" t="s">
        <v>1754</v>
      </c>
      <c r="U1113" s="133" t="s">
        <v>1756</v>
      </c>
      <c r="V1113" s="133" t="s">
        <v>1754</v>
      </c>
      <c r="W1113" s="133" t="str">
        <f>IF([Access_Indicator2]="Yes","No service",IF([Access_Indicator3]="Available", "Improved",IF([Access_Indicator4]="No", "Limited",IF(AND([Access_Indicator4]="yes", [Access_Indicator5]&lt;=[Access_Indicator6]),"Basic","Limited"))))</f>
        <v>Basic</v>
      </c>
      <c r="X1113" s="133" t="str">
        <f>IF([Use_Indicator1]="", "Fill in data", IF([Use_Indicator1]="All", "Improved", IF([Use_Indicator1]="Some", "Basic", IF([Use_Indicator1]="No use", "No Service"))))</f>
        <v>Improved</v>
      </c>
      <c r="Y1113" s="134" t="s">
        <v>1601</v>
      </c>
      <c r="Z1113" s="134" t="str">
        <f>IF(S1113="No data", "No Data", IF([Reliability_Indicator2]="Yes","No Service", IF(S1113="Routine", "Improved", IF(S1113="Unreliable", "Basic", IF(S1113="No O&amp;M", "No service")))))</f>
        <v>No Data</v>
      </c>
      <c r="AA1113" s="133" t="str">
        <f>IF([EnvPro_Indicator1]="", "Fill in data", IF([EnvPro_Indicator1]="Significant pollution", "No service", IF(AND([EnvPro_Indicator1]="Not polluting groundwater &amp; not untreated in river", [EnvPro_Indicator2]="No"),"Basic", IF([EnvPro_Indicator2]="Yes", "Improved"))))</f>
        <v>Basic</v>
      </c>
      <c r="AB1113" s="134" t="str">
        <f t="shared" si="17"/>
        <v>Basic</v>
      </c>
      <c r="AC1113" s="134" t="str">
        <f>IF(OR(San[[#This Row],[Access_SL1]]="No data",San[[#This Row],[Use_SL1]]="No data",San[[#This Row],[Reliability_SL1]]="No data",San[[#This Row],[EnvPro_SL1]]="No data"),"Incomplete", "Complete")</f>
        <v>Incomplete</v>
      </c>
      <c r="AD1113" s="176" t="s">
        <v>1601</v>
      </c>
      <c r="AE1113" s="176" t="s">
        <v>1601</v>
      </c>
      <c r="AF1113" s="136" t="s">
        <v>1601</v>
      </c>
      <c r="AG1113" s="136">
        <v>24.837248797056326</v>
      </c>
      <c r="AH1113" s="136" t="s">
        <v>1601</v>
      </c>
      <c r="AW1113" s="1">
        <f>IFERROR(VLOOKUP(San[[#This Row],[Access_SL1]],$AS$5:$AT$8,2,FALSE),"Error")</f>
        <v>2</v>
      </c>
      <c r="AX1113" s="1">
        <f>IFERROR(VLOOKUP(San[[#This Row],[Use_SL1]],$AS$5:$AT$8,2,FALSE),"Error")</f>
        <v>3</v>
      </c>
      <c r="AY1113" s="1" t="str">
        <f>IFERROR(VLOOKUP(San[[#This Row],[Use_SL2]],$AS$5:$AT$8,2,FALSE),"Error")</f>
        <v>Error</v>
      </c>
      <c r="AZ1113" s="1" t="str">
        <f>IFERROR(VLOOKUP(San[[#This Row],[Reliability_SL1]],$AS$5:$AT$8,2,FALSE),"Error")</f>
        <v>Error</v>
      </c>
      <c r="BA1113" s="1">
        <f>IFERROR(VLOOKUP(San[[#This Row],[EnvPro_SL1]],$AS$5:$AT$8,2,FALSE),"Error")</f>
        <v>2</v>
      </c>
    </row>
    <row r="1114" spans="2:53">
      <c r="B1114" s="133" t="s">
        <v>1423</v>
      </c>
      <c r="C1114" s="171" t="s">
        <v>1650</v>
      </c>
      <c r="D1114" s="171" t="s">
        <v>1646</v>
      </c>
      <c r="E1114" s="171" t="s">
        <v>374</v>
      </c>
      <c r="F1114" s="172" t="s">
        <v>1632</v>
      </c>
      <c r="G1114" s="173" t="s">
        <v>2150</v>
      </c>
      <c r="H1114" s="50" t="s">
        <v>1783</v>
      </c>
      <c r="I1114" s="50" t="s">
        <v>2087</v>
      </c>
      <c r="J1114" s="133" t="s">
        <v>1772</v>
      </c>
      <c r="K1114" s="50" t="s">
        <v>1754</v>
      </c>
      <c r="L1114" s="50" t="s">
        <v>1753</v>
      </c>
      <c r="M1114" s="133" t="s">
        <v>1752</v>
      </c>
      <c r="N1114" s="133" t="s">
        <v>1601</v>
      </c>
      <c r="O1114" s="133" t="s">
        <v>1601</v>
      </c>
      <c r="P1114" s="133" t="s">
        <v>1601</v>
      </c>
      <c r="Q1114" s="133" t="s">
        <v>1755</v>
      </c>
      <c r="R1114" s="142" t="s">
        <v>1601</v>
      </c>
      <c r="S1114" s="141" t="s">
        <v>1601</v>
      </c>
      <c r="T1114" s="141" t="s">
        <v>1754</v>
      </c>
      <c r="U1114" s="133" t="s">
        <v>1756</v>
      </c>
      <c r="V1114" s="133" t="s">
        <v>1754</v>
      </c>
      <c r="W1114" s="133" t="str">
        <f>IF([Access_Indicator2]="Yes","No service",IF([Access_Indicator3]="Available", "Improved",IF([Access_Indicator4]="No", "Limited",IF(AND([Access_Indicator4]="yes", [Access_Indicator5]&lt;=[Access_Indicator6]),"Basic","Limited"))))</f>
        <v>Basic</v>
      </c>
      <c r="X1114" s="133" t="str">
        <f>IF([Use_Indicator1]="", "Fill in data", IF([Use_Indicator1]="All", "Improved", IF([Use_Indicator1]="Some", "Basic", IF([Use_Indicator1]="No use", "No Service"))))</f>
        <v>Improved</v>
      </c>
      <c r="Y1114" s="134" t="s">
        <v>1601</v>
      </c>
      <c r="Z1114" s="134" t="str">
        <f>IF(S1114="No data", "No Data", IF([Reliability_Indicator2]="Yes","No Service", IF(S1114="Routine", "Improved", IF(S1114="Unreliable", "Basic", IF(S1114="No O&amp;M", "No service")))))</f>
        <v>No Data</v>
      </c>
      <c r="AA1114" s="133" t="str">
        <f>IF([EnvPro_Indicator1]="", "Fill in data", IF([EnvPro_Indicator1]="Significant pollution", "No service", IF(AND([EnvPro_Indicator1]="Not polluting groundwater &amp; not untreated in river", [EnvPro_Indicator2]="No"),"Basic", IF([EnvPro_Indicator2]="Yes", "Improved"))))</f>
        <v>Basic</v>
      </c>
      <c r="AB1114" s="134" t="str">
        <f t="shared" si="17"/>
        <v>Basic</v>
      </c>
      <c r="AC1114" s="134" t="str">
        <f>IF(OR(San[[#This Row],[Access_SL1]]="No data",San[[#This Row],[Use_SL1]]="No data",San[[#This Row],[Reliability_SL1]]="No data",San[[#This Row],[EnvPro_SL1]]="No data"),"Incomplete", "Complete")</f>
        <v>Incomplete</v>
      </c>
      <c r="AD1114" s="176" t="s">
        <v>1601</v>
      </c>
      <c r="AE1114" s="176" t="s">
        <v>1601</v>
      </c>
      <c r="AF1114" s="136" t="s">
        <v>1601</v>
      </c>
      <c r="AG1114" s="136">
        <v>22.077554486272287</v>
      </c>
      <c r="AH1114" s="136" t="s">
        <v>1601</v>
      </c>
      <c r="AW1114" s="1">
        <f>IFERROR(VLOOKUP(San[[#This Row],[Access_SL1]],$AS$5:$AT$8,2,FALSE),"Error")</f>
        <v>2</v>
      </c>
      <c r="AX1114" s="1">
        <f>IFERROR(VLOOKUP(San[[#This Row],[Use_SL1]],$AS$5:$AT$8,2,FALSE),"Error")</f>
        <v>3</v>
      </c>
      <c r="AY1114" s="1" t="str">
        <f>IFERROR(VLOOKUP(San[[#This Row],[Use_SL2]],$AS$5:$AT$8,2,FALSE),"Error")</f>
        <v>Error</v>
      </c>
      <c r="AZ1114" s="1" t="str">
        <f>IFERROR(VLOOKUP(San[[#This Row],[Reliability_SL1]],$AS$5:$AT$8,2,FALSE),"Error")</f>
        <v>Error</v>
      </c>
      <c r="BA1114" s="1">
        <f>IFERROR(VLOOKUP(San[[#This Row],[EnvPro_SL1]],$AS$5:$AT$8,2,FALSE),"Error")</f>
        <v>2</v>
      </c>
    </row>
    <row r="1115" spans="2:53">
      <c r="B1115" s="133" t="s">
        <v>1424</v>
      </c>
      <c r="C1115" s="171" t="s">
        <v>1650</v>
      </c>
      <c r="D1115" s="171" t="s">
        <v>1646</v>
      </c>
      <c r="E1115" s="171" t="s">
        <v>374</v>
      </c>
      <c r="F1115" s="172" t="s">
        <v>1632</v>
      </c>
      <c r="G1115" s="173" t="s">
        <v>2151</v>
      </c>
      <c r="H1115" s="50" t="s">
        <v>1783</v>
      </c>
      <c r="I1115" s="50" t="s">
        <v>2087</v>
      </c>
      <c r="J1115" s="133" t="s">
        <v>1772</v>
      </c>
      <c r="K1115" s="50" t="s">
        <v>1754</v>
      </c>
      <c r="L1115" s="50" t="s">
        <v>1753</v>
      </c>
      <c r="M1115" s="133" t="s">
        <v>1752</v>
      </c>
      <c r="N1115" s="133" t="s">
        <v>1601</v>
      </c>
      <c r="O1115" s="133" t="s">
        <v>1601</v>
      </c>
      <c r="P1115" s="133" t="s">
        <v>1601</v>
      </c>
      <c r="Q1115" s="133" t="s">
        <v>1755</v>
      </c>
      <c r="R1115" s="142" t="s">
        <v>1601</v>
      </c>
      <c r="S1115" s="141" t="s">
        <v>1601</v>
      </c>
      <c r="T1115" s="141" t="s">
        <v>1752</v>
      </c>
      <c r="U1115" s="133" t="s">
        <v>1756</v>
      </c>
      <c r="V1115" s="133" t="s">
        <v>1754</v>
      </c>
      <c r="W1115" s="133" t="str">
        <f>IF([Access_Indicator2]="Yes","No service",IF([Access_Indicator3]="Available", "Improved",IF([Access_Indicator4]="No", "Limited",IF(AND([Access_Indicator4]="yes", [Access_Indicator5]&lt;=[Access_Indicator6]),"Basic","Limited"))))</f>
        <v>Basic</v>
      </c>
      <c r="X1115" s="133" t="str">
        <f>IF([Use_Indicator1]="", "Fill in data", IF([Use_Indicator1]="All", "Improved", IF([Use_Indicator1]="Some", "Basic", IF([Use_Indicator1]="No use", "No Service"))))</f>
        <v>Improved</v>
      </c>
      <c r="Y1115" s="134" t="s">
        <v>1601</v>
      </c>
      <c r="Z1115" s="134" t="str">
        <f>IF(S1115="No data", "No Data", IF([Reliability_Indicator2]="Yes","No Service", IF(S1115="Routine", "Improved", IF(S1115="Unreliable", "Basic", IF(S1115="No O&amp;M", "No service")))))</f>
        <v>No Data</v>
      </c>
      <c r="AA1115" s="133" t="str">
        <f>IF([EnvPro_Indicator1]="", "Fill in data", IF([EnvPro_Indicator1]="Significant pollution", "No service", IF(AND([EnvPro_Indicator1]="Not polluting groundwater &amp; not untreated in river", [EnvPro_Indicator2]="No"),"Basic", IF([EnvPro_Indicator2]="Yes", "Improved"))))</f>
        <v>Basic</v>
      </c>
      <c r="AB1115" s="134" t="str">
        <f t="shared" si="17"/>
        <v>Basic</v>
      </c>
      <c r="AC1115" s="134" t="str">
        <f>IF(OR(San[[#This Row],[Access_SL1]]="No data",San[[#This Row],[Use_SL1]]="No data",San[[#This Row],[Reliability_SL1]]="No data",San[[#This Row],[EnvPro_SL1]]="No data"),"Incomplete", "Complete")</f>
        <v>Incomplete</v>
      </c>
      <c r="AD1115" s="176" t="s">
        <v>1601</v>
      </c>
      <c r="AE1115" s="176" t="s">
        <v>1601</v>
      </c>
      <c r="AF1115" s="136" t="s">
        <v>1601</v>
      </c>
      <c r="AG1115" s="136">
        <v>22.997452589866967</v>
      </c>
      <c r="AH1115" s="136" t="s">
        <v>1601</v>
      </c>
      <c r="AW1115" s="1">
        <f>IFERROR(VLOOKUP(San[[#This Row],[Access_SL1]],$AS$5:$AT$8,2,FALSE),"Error")</f>
        <v>2</v>
      </c>
      <c r="AX1115" s="1">
        <f>IFERROR(VLOOKUP(San[[#This Row],[Use_SL1]],$AS$5:$AT$8,2,FALSE),"Error")</f>
        <v>3</v>
      </c>
      <c r="AY1115" s="1" t="str">
        <f>IFERROR(VLOOKUP(San[[#This Row],[Use_SL2]],$AS$5:$AT$8,2,FALSE),"Error")</f>
        <v>Error</v>
      </c>
      <c r="AZ1115" s="1" t="str">
        <f>IFERROR(VLOOKUP(San[[#This Row],[Reliability_SL1]],$AS$5:$AT$8,2,FALSE),"Error")</f>
        <v>Error</v>
      </c>
      <c r="BA1115" s="1">
        <f>IFERROR(VLOOKUP(San[[#This Row],[EnvPro_SL1]],$AS$5:$AT$8,2,FALSE),"Error")</f>
        <v>2</v>
      </c>
    </row>
    <row r="1116" spans="2:53">
      <c r="B1116" s="133" t="s">
        <v>1425</v>
      </c>
      <c r="C1116" s="171" t="s">
        <v>1650</v>
      </c>
      <c r="D1116" s="171" t="s">
        <v>1646</v>
      </c>
      <c r="E1116" s="171" t="s">
        <v>374</v>
      </c>
      <c r="F1116" s="172" t="s">
        <v>1632</v>
      </c>
      <c r="G1116" s="173" t="s">
        <v>2152</v>
      </c>
      <c r="H1116" s="50" t="s">
        <v>1783</v>
      </c>
      <c r="I1116" s="50" t="s">
        <v>2087</v>
      </c>
      <c r="J1116" s="133" t="s">
        <v>1772</v>
      </c>
      <c r="K1116" s="50" t="s">
        <v>1754</v>
      </c>
      <c r="L1116" s="50" t="s">
        <v>1753</v>
      </c>
      <c r="M1116" s="133" t="s">
        <v>1752</v>
      </c>
      <c r="N1116" s="133" t="s">
        <v>1601</v>
      </c>
      <c r="O1116" s="133" t="s">
        <v>1601</v>
      </c>
      <c r="P1116" s="133" t="s">
        <v>1601</v>
      </c>
      <c r="Q1116" s="133" t="s">
        <v>1755</v>
      </c>
      <c r="R1116" s="142" t="s">
        <v>1601</v>
      </c>
      <c r="S1116" s="141" t="s">
        <v>1601</v>
      </c>
      <c r="T1116" s="141" t="s">
        <v>1754</v>
      </c>
      <c r="U1116" s="133" t="s">
        <v>1756</v>
      </c>
      <c r="V1116" s="133" t="s">
        <v>1754</v>
      </c>
      <c r="W1116" s="133" t="str">
        <f>IF([Access_Indicator2]="Yes","No service",IF([Access_Indicator3]="Available", "Improved",IF([Access_Indicator4]="No", "Limited",IF(AND([Access_Indicator4]="yes", [Access_Indicator5]&lt;=[Access_Indicator6]),"Basic","Limited"))))</f>
        <v>Basic</v>
      </c>
      <c r="X1116" s="133" t="str">
        <f>IF([Use_Indicator1]="", "Fill in data", IF([Use_Indicator1]="All", "Improved", IF([Use_Indicator1]="Some", "Basic", IF([Use_Indicator1]="No use", "No Service"))))</f>
        <v>Improved</v>
      </c>
      <c r="Y1116" s="134" t="s">
        <v>1601</v>
      </c>
      <c r="Z1116" s="134" t="str">
        <f>IF(S1116="No data", "No Data", IF([Reliability_Indicator2]="Yes","No Service", IF(S1116="Routine", "Improved", IF(S1116="Unreliable", "Basic", IF(S1116="No O&amp;M", "No service")))))</f>
        <v>No Data</v>
      </c>
      <c r="AA1116" s="133" t="str">
        <f>IF([EnvPro_Indicator1]="", "Fill in data", IF([EnvPro_Indicator1]="Significant pollution", "No service", IF(AND([EnvPro_Indicator1]="Not polluting groundwater &amp; not untreated in river", [EnvPro_Indicator2]="No"),"Basic", IF([EnvPro_Indicator2]="Yes", "Improved"))))</f>
        <v>Basic</v>
      </c>
      <c r="AB1116" s="134" t="str">
        <f t="shared" si="17"/>
        <v>Basic</v>
      </c>
      <c r="AC1116" s="134" t="str">
        <f>IF(OR(San[[#This Row],[Access_SL1]]="No data",San[[#This Row],[Use_SL1]]="No data",San[[#This Row],[Reliability_SL1]]="No data",San[[#This Row],[EnvPro_SL1]]="No data"),"Incomplete", "Complete")</f>
        <v>Incomplete</v>
      </c>
      <c r="AD1116" s="176" t="s">
        <v>1601</v>
      </c>
      <c r="AE1116" s="176" t="s">
        <v>1601</v>
      </c>
      <c r="AF1116" s="136" t="s">
        <v>1601</v>
      </c>
      <c r="AG1116" s="136">
        <v>20.851023681479383</v>
      </c>
      <c r="AH1116" s="136" t="s">
        <v>1601</v>
      </c>
      <c r="AW1116" s="1">
        <f>IFERROR(VLOOKUP(San[[#This Row],[Access_SL1]],$AS$5:$AT$8,2,FALSE),"Error")</f>
        <v>2</v>
      </c>
      <c r="AX1116" s="1">
        <f>IFERROR(VLOOKUP(San[[#This Row],[Use_SL1]],$AS$5:$AT$8,2,FALSE),"Error")</f>
        <v>3</v>
      </c>
      <c r="AY1116" s="1" t="str">
        <f>IFERROR(VLOOKUP(San[[#This Row],[Use_SL2]],$AS$5:$AT$8,2,FALSE),"Error")</f>
        <v>Error</v>
      </c>
      <c r="AZ1116" s="1" t="str">
        <f>IFERROR(VLOOKUP(San[[#This Row],[Reliability_SL1]],$AS$5:$AT$8,2,FALSE),"Error")</f>
        <v>Error</v>
      </c>
      <c r="BA1116" s="1">
        <f>IFERROR(VLOOKUP(San[[#This Row],[EnvPro_SL1]],$AS$5:$AT$8,2,FALSE),"Error")</f>
        <v>2</v>
      </c>
    </row>
    <row r="1117" spans="2:53">
      <c r="B1117" s="133" t="s">
        <v>1426</v>
      </c>
      <c r="C1117" s="171" t="s">
        <v>1650</v>
      </c>
      <c r="D1117" s="171" t="s">
        <v>1646</v>
      </c>
      <c r="E1117" s="171" t="s">
        <v>374</v>
      </c>
      <c r="F1117" s="172" t="s">
        <v>1632</v>
      </c>
      <c r="G1117" s="173" t="s">
        <v>2153</v>
      </c>
      <c r="H1117" s="50" t="s">
        <v>1783</v>
      </c>
      <c r="I1117" s="50" t="s">
        <v>2087</v>
      </c>
      <c r="J1117" s="133" t="s">
        <v>1772</v>
      </c>
      <c r="K1117" s="50" t="s">
        <v>1754</v>
      </c>
      <c r="L1117" s="50" t="s">
        <v>1753</v>
      </c>
      <c r="M1117" s="133" t="s">
        <v>1752</v>
      </c>
      <c r="N1117" s="133" t="s">
        <v>1601</v>
      </c>
      <c r="O1117" s="133" t="s">
        <v>1601</v>
      </c>
      <c r="P1117" s="133" t="s">
        <v>1601</v>
      </c>
      <c r="Q1117" s="133" t="s">
        <v>1755</v>
      </c>
      <c r="R1117" s="142" t="s">
        <v>1601</v>
      </c>
      <c r="S1117" s="141" t="s">
        <v>1601</v>
      </c>
      <c r="T1117" s="141" t="s">
        <v>1754</v>
      </c>
      <c r="U1117" s="133" t="s">
        <v>1756</v>
      </c>
      <c r="V1117" s="133" t="s">
        <v>1754</v>
      </c>
      <c r="W1117" s="133" t="str">
        <f>IF([Access_Indicator2]="Yes","No service",IF([Access_Indicator3]="Available", "Improved",IF([Access_Indicator4]="No", "Limited",IF(AND([Access_Indicator4]="yes", [Access_Indicator5]&lt;=[Access_Indicator6]),"Basic","Limited"))))</f>
        <v>Basic</v>
      </c>
      <c r="X1117" s="133" t="str">
        <f>IF([Use_Indicator1]="", "Fill in data", IF([Use_Indicator1]="All", "Improved", IF([Use_Indicator1]="Some", "Basic", IF([Use_Indicator1]="No use", "No Service"))))</f>
        <v>Improved</v>
      </c>
      <c r="Y1117" s="134" t="s">
        <v>1601</v>
      </c>
      <c r="Z1117" s="134" t="str">
        <f>IF(S1117="No data", "No Data", IF([Reliability_Indicator2]="Yes","No Service", IF(S1117="Routine", "Improved", IF(S1117="Unreliable", "Basic", IF(S1117="No O&amp;M", "No service")))))</f>
        <v>No Data</v>
      </c>
      <c r="AA1117" s="133" t="str">
        <f>IF([EnvPro_Indicator1]="", "Fill in data", IF([EnvPro_Indicator1]="Significant pollution", "No service", IF(AND([EnvPro_Indicator1]="Not polluting groundwater &amp; not untreated in river", [EnvPro_Indicator2]="No"),"Basic", IF([EnvPro_Indicator2]="Yes", "Improved"))))</f>
        <v>Basic</v>
      </c>
      <c r="AB1117" s="134" t="str">
        <f t="shared" si="17"/>
        <v>Basic</v>
      </c>
      <c r="AC1117" s="134" t="str">
        <f>IF(OR(San[[#This Row],[Access_SL1]]="No data",San[[#This Row],[Use_SL1]]="No data",San[[#This Row],[Reliability_SL1]]="No data",San[[#This Row],[EnvPro_SL1]]="No data"),"Incomplete", "Complete")</f>
        <v>Incomplete</v>
      </c>
      <c r="AD1117" s="176" t="s">
        <v>1601</v>
      </c>
      <c r="AE1117" s="176" t="s">
        <v>1601</v>
      </c>
      <c r="AF1117" s="136" t="s">
        <v>1601</v>
      </c>
      <c r="AG1117" s="136">
        <v>19.449274190287493</v>
      </c>
      <c r="AH1117" s="136" t="s">
        <v>1601</v>
      </c>
      <c r="AW1117" s="1">
        <f>IFERROR(VLOOKUP(San[[#This Row],[Access_SL1]],$AS$5:$AT$8,2,FALSE),"Error")</f>
        <v>2</v>
      </c>
      <c r="AX1117" s="1">
        <f>IFERROR(VLOOKUP(San[[#This Row],[Use_SL1]],$AS$5:$AT$8,2,FALSE),"Error")</f>
        <v>3</v>
      </c>
      <c r="AY1117" s="1" t="str">
        <f>IFERROR(VLOOKUP(San[[#This Row],[Use_SL2]],$AS$5:$AT$8,2,FALSE),"Error")</f>
        <v>Error</v>
      </c>
      <c r="AZ1117" s="1" t="str">
        <f>IFERROR(VLOOKUP(San[[#This Row],[Reliability_SL1]],$AS$5:$AT$8,2,FALSE),"Error")</f>
        <v>Error</v>
      </c>
      <c r="BA1117" s="1">
        <f>IFERROR(VLOOKUP(San[[#This Row],[EnvPro_SL1]],$AS$5:$AT$8,2,FALSE),"Error")</f>
        <v>2</v>
      </c>
    </row>
    <row r="1118" spans="2:53">
      <c r="B1118" s="133" t="s">
        <v>1427</v>
      </c>
      <c r="C1118" s="171" t="s">
        <v>1650</v>
      </c>
      <c r="D1118" s="171" t="s">
        <v>1646</v>
      </c>
      <c r="E1118" s="171" t="s">
        <v>374</v>
      </c>
      <c r="F1118" s="172" t="s">
        <v>1632</v>
      </c>
      <c r="G1118" s="173" t="s">
        <v>2154</v>
      </c>
      <c r="H1118" s="50" t="s">
        <v>1783</v>
      </c>
      <c r="I1118" s="50" t="s">
        <v>2087</v>
      </c>
      <c r="J1118" s="133" t="s">
        <v>1772</v>
      </c>
      <c r="K1118" s="50" t="s">
        <v>1754</v>
      </c>
      <c r="L1118" s="50" t="s">
        <v>1753</v>
      </c>
      <c r="M1118" s="133" t="s">
        <v>1752</v>
      </c>
      <c r="N1118" s="133" t="s">
        <v>1601</v>
      </c>
      <c r="O1118" s="133" t="s">
        <v>1601</v>
      </c>
      <c r="P1118" s="133" t="s">
        <v>1601</v>
      </c>
      <c r="Q1118" s="133" t="s">
        <v>1755</v>
      </c>
      <c r="R1118" s="142" t="s">
        <v>1601</v>
      </c>
      <c r="S1118" s="141" t="s">
        <v>1601</v>
      </c>
      <c r="T1118" s="141" t="s">
        <v>1754</v>
      </c>
      <c r="U1118" s="133" t="s">
        <v>1756</v>
      </c>
      <c r="V1118" s="133" t="s">
        <v>1754</v>
      </c>
      <c r="W1118" s="133" t="str">
        <f>IF([Access_Indicator2]="Yes","No service",IF([Access_Indicator3]="Available", "Improved",IF([Access_Indicator4]="No", "Limited",IF(AND([Access_Indicator4]="yes", [Access_Indicator5]&lt;=[Access_Indicator6]),"Basic","Limited"))))</f>
        <v>Basic</v>
      </c>
      <c r="X1118" s="133" t="str">
        <f>IF([Use_Indicator1]="", "Fill in data", IF([Use_Indicator1]="All", "Improved", IF([Use_Indicator1]="Some", "Basic", IF([Use_Indicator1]="No use", "No Service"))))</f>
        <v>Improved</v>
      </c>
      <c r="Y1118" s="134" t="s">
        <v>1601</v>
      </c>
      <c r="Z1118" s="134" t="str">
        <f>IF(S1118="No data", "No Data", IF([Reliability_Indicator2]="Yes","No Service", IF(S1118="Routine", "Improved", IF(S1118="Unreliable", "Basic", IF(S1118="No O&amp;M", "No service")))))</f>
        <v>No Data</v>
      </c>
      <c r="AA1118" s="133" t="str">
        <f>IF([EnvPro_Indicator1]="", "Fill in data", IF([EnvPro_Indicator1]="Significant pollution", "No service", IF(AND([EnvPro_Indicator1]="Not polluting groundwater &amp; not untreated in river", [EnvPro_Indicator2]="No"),"Basic", IF([EnvPro_Indicator2]="Yes", "Improved"))))</f>
        <v>Basic</v>
      </c>
      <c r="AB1118" s="134" t="str">
        <f t="shared" si="17"/>
        <v>Basic</v>
      </c>
      <c r="AC1118" s="134" t="str">
        <f>IF(OR(San[[#This Row],[Access_SL1]]="No data",San[[#This Row],[Use_SL1]]="No data",San[[#This Row],[Reliability_SL1]]="No data",San[[#This Row],[EnvPro_SL1]]="No data"),"Incomplete", "Complete")</f>
        <v>Incomplete</v>
      </c>
      <c r="AD1118" s="176" t="s">
        <v>1601</v>
      </c>
      <c r="AE1118" s="176" t="s">
        <v>1601</v>
      </c>
      <c r="AF1118" s="136" t="s">
        <v>1601</v>
      </c>
      <c r="AG1118" s="136">
        <v>23.91735069346165</v>
      </c>
      <c r="AH1118" s="136" t="s">
        <v>1601</v>
      </c>
      <c r="AW1118" s="1">
        <f>IFERROR(VLOOKUP(San[[#This Row],[Access_SL1]],$AS$5:$AT$8,2,FALSE),"Error")</f>
        <v>2</v>
      </c>
      <c r="AX1118" s="1">
        <f>IFERROR(VLOOKUP(San[[#This Row],[Use_SL1]],$AS$5:$AT$8,2,FALSE),"Error")</f>
        <v>3</v>
      </c>
      <c r="AY1118" s="1" t="str">
        <f>IFERROR(VLOOKUP(San[[#This Row],[Use_SL2]],$AS$5:$AT$8,2,FALSE),"Error")</f>
        <v>Error</v>
      </c>
      <c r="AZ1118" s="1" t="str">
        <f>IFERROR(VLOOKUP(San[[#This Row],[Reliability_SL1]],$AS$5:$AT$8,2,FALSE),"Error")</f>
        <v>Error</v>
      </c>
      <c r="BA1118" s="1">
        <f>IFERROR(VLOOKUP(San[[#This Row],[EnvPro_SL1]],$AS$5:$AT$8,2,FALSE),"Error")</f>
        <v>2</v>
      </c>
    </row>
    <row r="1119" spans="2:53">
      <c r="B1119" s="133" t="s">
        <v>1428</v>
      </c>
      <c r="C1119" s="171" t="s">
        <v>1650</v>
      </c>
      <c r="D1119" s="171" t="s">
        <v>1646</v>
      </c>
      <c r="E1119" s="171" t="s">
        <v>374</v>
      </c>
      <c r="F1119" s="172" t="s">
        <v>1632</v>
      </c>
      <c r="G1119" s="173" t="s">
        <v>2155</v>
      </c>
      <c r="H1119" s="50" t="s">
        <v>1783</v>
      </c>
      <c r="I1119" s="50" t="s">
        <v>2087</v>
      </c>
      <c r="J1119" s="133" t="s">
        <v>1772</v>
      </c>
      <c r="K1119" s="50" t="s">
        <v>1754</v>
      </c>
      <c r="L1119" s="50" t="s">
        <v>1753</v>
      </c>
      <c r="M1119" s="133" t="s">
        <v>1752</v>
      </c>
      <c r="N1119" s="133" t="s">
        <v>1601</v>
      </c>
      <c r="O1119" s="133" t="s">
        <v>1601</v>
      </c>
      <c r="P1119" s="133" t="s">
        <v>1601</v>
      </c>
      <c r="Q1119" s="133" t="s">
        <v>1755</v>
      </c>
      <c r="R1119" s="142" t="s">
        <v>1601</v>
      </c>
      <c r="S1119" s="141" t="s">
        <v>1601</v>
      </c>
      <c r="T1119" s="141" t="s">
        <v>1754</v>
      </c>
      <c r="U1119" s="133" t="s">
        <v>1756</v>
      </c>
      <c r="V1119" s="133" t="s">
        <v>1754</v>
      </c>
      <c r="W1119" s="133" t="str">
        <f>IF([Access_Indicator2]="Yes","No service",IF([Access_Indicator3]="Available", "Improved",IF([Access_Indicator4]="No", "Limited",IF(AND([Access_Indicator4]="yes", [Access_Indicator5]&lt;=[Access_Indicator6]),"Basic","Limited"))))</f>
        <v>Basic</v>
      </c>
      <c r="X1119" s="133" t="str">
        <f>IF([Use_Indicator1]="", "Fill in data", IF([Use_Indicator1]="All", "Improved", IF([Use_Indicator1]="Some", "Basic", IF([Use_Indicator1]="No use", "No Service"))))</f>
        <v>Improved</v>
      </c>
      <c r="Y1119" s="134" t="s">
        <v>1601</v>
      </c>
      <c r="Z1119" s="134" t="str">
        <f>IF(S1119="No data", "No Data", IF([Reliability_Indicator2]="Yes","No Service", IF(S1119="Routine", "Improved", IF(S1119="Unreliable", "Basic", IF(S1119="No O&amp;M", "No service")))))</f>
        <v>No Data</v>
      </c>
      <c r="AA1119" s="133" t="str">
        <f>IF([EnvPro_Indicator1]="", "Fill in data", IF([EnvPro_Indicator1]="Significant pollution", "No service", IF(AND([EnvPro_Indicator1]="Not polluting groundwater &amp; not untreated in river", [EnvPro_Indicator2]="No"),"Basic", IF([EnvPro_Indicator2]="Yes", "Improved"))))</f>
        <v>Basic</v>
      </c>
      <c r="AB1119" s="134" t="str">
        <f t="shared" si="17"/>
        <v>Basic</v>
      </c>
      <c r="AC1119" s="134" t="str">
        <f>IF(OR(San[[#This Row],[Access_SL1]]="No data",San[[#This Row],[Use_SL1]]="No data",San[[#This Row],[Reliability_SL1]]="No data",San[[#This Row],[EnvPro_SL1]]="No data"),"Incomplete", "Complete")</f>
        <v>Incomplete</v>
      </c>
      <c r="AD1119" s="176" t="s">
        <v>1601</v>
      </c>
      <c r="AE1119" s="176" t="s">
        <v>1601</v>
      </c>
      <c r="AF1119" s="136" t="s">
        <v>1601</v>
      </c>
      <c r="AG1119" s="136">
        <v>16.558165864704218</v>
      </c>
      <c r="AH1119" s="136" t="s">
        <v>1601</v>
      </c>
      <c r="AW1119" s="1">
        <f>IFERROR(VLOOKUP(San[[#This Row],[Access_SL1]],$AS$5:$AT$8,2,FALSE),"Error")</f>
        <v>2</v>
      </c>
      <c r="AX1119" s="1">
        <f>IFERROR(VLOOKUP(San[[#This Row],[Use_SL1]],$AS$5:$AT$8,2,FALSE),"Error")</f>
        <v>3</v>
      </c>
      <c r="AY1119" s="1" t="str">
        <f>IFERROR(VLOOKUP(San[[#This Row],[Use_SL2]],$AS$5:$AT$8,2,FALSE),"Error")</f>
        <v>Error</v>
      </c>
      <c r="AZ1119" s="1" t="str">
        <f>IFERROR(VLOOKUP(San[[#This Row],[Reliability_SL1]],$AS$5:$AT$8,2,FALSE),"Error")</f>
        <v>Error</v>
      </c>
      <c r="BA1119" s="1">
        <f>IFERROR(VLOOKUP(San[[#This Row],[EnvPro_SL1]],$AS$5:$AT$8,2,FALSE),"Error")</f>
        <v>2</v>
      </c>
    </row>
    <row r="1120" spans="2:53">
      <c r="B1120" s="133" t="s">
        <v>1429</v>
      </c>
      <c r="C1120" s="171" t="s">
        <v>1650</v>
      </c>
      <c r="D1120" s="171" t="s">
        <v>1646</v>
      </c>
      <c r="E1120" s="171" t="s">
        <v>374</v>
      </c>
      <c r="F1120" s="172" t="s">
        <v>1632</v>
      </c>
      <c r="G1120" s="173" t="s">
        <v>2156</v>
      </c>
      <c r="H1120" s="50" t="s">
        <v>1786</v>
      </c>
      <c r="I1120" s="50" t="s">
        <v>2087</v>
      </c>
      <c r="J1120" s="133" t="s">
        <v>1772</v>
      </c>
      <c r="K1120" s="50" t="s">
        <v>1754</v>
      </c>
      <c r="L1120" s="50" t="s">
        <v>1753</v>
      </c>
      <c r="M1120" s="133" t="s">
        <v>1752</v>
      </c>
      <c r="N1120" s="133" t="s">
        <v>1601</v>
      </c>
      <c r="O1120" s="133" t="s">
        <v>1601</v>
      </c>
      <c r="P1120" s="133" t="s">
        <v>1601</v>
      </c>
      <c r="Q1120" s="133" t="s">
        <v>1755</v>
      </c>
      <c r="R1120" s="142" t="s">
        <v>1601</v>
      </c>
      <c r="S1120" s="141" t="s">
        <v>1601</v>
      </c>
      <c r="T1120" s="141" t="s">
        <v>1754</v>
      </c>
      <c r="U1120" s="133" t="s">
        <v>1756</v>
      </c>
      <c r="V1120" s="133" t="s">
        <v>1754</v>
      </c>
      <c r="W1120" s="133" t="str">
        <f>IF([Access_Indicator2]="Yes","No service",IF([Access_Indicator3]="Available", "Improved",IF([Access_Indicator4]="No", "Limited",IF(AND([Access_Indicator4]="yes", [Access_Indicator5]&lt;=[Access_Indicator6]),"Basic","Limited"))))</f>
        <v>Basic</v>
      </c>
      <c r="X1120" s="133" t="str">
        <f>IF([Use_Indicator1]="", "Fill in data", IF([Use_Indicator1]="All", "Improved", IF([Use_Indicator1]="Some", "Basic", IF([Use_Indicator1]="No use", "No Service"))))</f>
        <v>Improved</v>
      </c>
      <c r="Y1120" s="134" t="s">
        <v>1601</v>
      </c>
      <c r="Z1120" s="134" t="str">
        <f>IF(S1120="No data", "No Data", IF([Reliability_Indicator2]="Yes","No Service", IF(S1120="Routine", "Improved", IF(S1120="Unreliable", "Basic", IF(S1120="No O&amp;M", "No service")))))</f>
        <v>No Data</v>
      </c>
      <c r="AA1120" s="133" t="str">
        <f>IF([EnvPro_Indicator1]="", "Fill in data", IF([EnvPro_Indicator1]="Significant pollution", "No service", IF(AND([EnvPro_Indicator1]="Not polluting groundwater &amp; not untreated in river", [EnvPro_Indicator2]="No"),"Basic", IF([EnvPro_Indicator2]="Yes", "Improved"))))</f>
        <v>Basic</v>
      </c>
      <c r="AB1120" s="134" t="str">
        <f t="shared" si="17"/>
        <v>Basic</v>
      </c>
      <c r="AC1120" s="134" t="str">
        <f>IF(OR(San[[#This Row],[Access_SL1]]="No data",San[[#This Row],[Use_SL1]]="No data",San[[#This Row],[Reliability_SL1]]="No data",San[[#This Row],[EnvPro_SL1]]="No data"),"Incomplete", "Complete")</f>
        <v>Incomplete</v>
      </c>
      <c r="AD1120" s="176" t="s">
        <v>1601</v>
      </c>
      <c r="AE1120" s="176" t="s">
        <v>1601</v>
      </c>
      <c r="AF1120" s="136" t="s">
        <v>1601</v>
      </c>
      <c r="AG1120" s="136">
        <v>17.478063968298894</v>
      </c>
      <c r="AH1120" s="136" t="s">
        <v>1601</v>
      </c>
      <c r="AW1120" s="1">
        <f>IFERROR(VLOOKUP(San[[#This Row],[Access_SL1]],$AS$5:$AT$8,2,FALSE),"Error")</f>
        <v>2</v>
      </c>
      <c r="AX1120" s="1">
        <f>IFERROR(VLOOKUP(San[[#This Row],[Use_SL1]],$AS$5:$AT$8,2,FALSE),"Error")</f>
        <v>3</v>
      </c>
      <c r="AY1120" s="1" t="str">
        <f>IFERROR(VLOOKUP(San[[#This Row],[Use_SL2]],$AS$5:$AT$8,2,FALSE),"Error")</f>
        <v>Error</v>
      </c>
      <c r="AZ1120" s="1" t="str">
        <f>IFERROR(VLOOKUP(San[[#This Row],[Reliability_SL1]],$AS$5:$AT$8,2,FALSE),"Error")</f>
        <v>Error</v>
      </c>
      <c r="BA1120" s="1">
        <f>IFERROR(VLOOKUP(San[[#This Row],[EnvPro_SL1]],$AS$5:$AT$8,2,FALSE),"Error")</f>
        <v>2</v>
      </c>
    </row>
    <row r="1121" spans="2:53">
      <c r="B1121" s="133" t="s">
        <v>1430</v>
      </c>
      <c r="C1121" s="171" t="s">
        <v>1650</v>
      </c>
      <c r="D1121" s="171" t="s">
        <v>1646</v>
      </c>
      <c r="E1121" s="171" t="s">
        <v>374</v>
      </c>
      <c r="F1121" s="172" t="s">
        <v>1632</v>
      </c>
      <c r="G1121" s="173" t="s">
        <v>2157</v>
      </c>
      <c r="H1121" s="50" t="s">
        <v>1783</v>
      </c>
      <c r="I1121" s="50" t="s">
        <v>2087</v>
      </c>
      <c r="J1121" s="133" t="s">
        <v>1774</v>
      </c>
      <c r="K1121" s="50" t="s">
        <v>1754</v>
      </c>
      <c r="L1121" s="50" t="s">
        <v>1776</v>
      </c>
      <c r="M1121" s="133" t="s">
        <v>1752</v>
      </c>
      <c r="N1121" s="133" t="s">
        <v>1601</v>
      </c>
      <c r="O1121" s="133" t="s">
        <v>1601</v>
      </c>
      <c r="P1121" s="133" t="s">
        <v>1601</v>
      </c>
      <c r="Q1121" s="133" t="s">
        <v>1755</v>
      </c>
      <c r="R1121" s="142" t="s">
        <v>1601</v>
      </c>
      <c r="S1121" s="141" t="s">
        <v>1801</v>
      </c>
      <c r="T1121" s="141" t="s">
        <v>1754</v>
      </c>
      <c r="U1121" s="133" t="s">
        <v>1756</v>
      </c>
      <c r="V1121" s="133" t="s">
        <v>1754</v>
      </c>
      <c r="W1121" s="133" t="str">
        <f>IF([Access_Indicator2]="Yes","No service",IF([Access_Indicator3]="Available", "Improved",IF([Access_Indicator4]="No", "Limited",IF(AND([Access_Indicator4]="yes", [Access_Indicator5]&lt;=[Access_Indicator6]),"Basic","Limited"))))</f>
        <v>Improved</v>
      </c>
      <c r="X1121" s="133" t="str">
        <f>IF([Use_Indicator1]="", "Fill in data", IF([Use_Indicator1]="All", "Improved", IF([Use_Indicator1]="Some", "Basic", IF([Use_Indicator1]="No use", "No Service"))))</f>
        <v>Improved</v>
      </c>
      <c r="Y1121" s="134" t="s">
        <v>1601</v>
      </c>
      <c r="Z1121" s="134" t="str">
        <f>IF(S1121="No data", "No Data", IF([Reliability_Indicator2]="Yes","No Service", IF(S1121="Routine", "Improved", IF(S1121="Unreliable", "Basic", IF(S1121="No O&amp;M", "No service")))))</f>
        <v>Basic</v>
      </c>
      <c r="AA1121" s="133" t="str">
        <f>IF([EnvPro_Indicator1]="", "Fill in data", IF([EnvPro_Indicator1]="Significant pollution", "No service", IF(AND([EnvPro_Indicator1]="Not polluting groundwater &amp; not untreated in river", [EnvPro_Indicator2]="No"),"Basic", IF([EnvPro_Indicator2]="Yes", "Improved"))))</f>
        <v>Basic</v>
      </c>
      <c r="AB1121" s="134" t="str">
        <f t="shared" si="17"/>
        <v>Basic</v>
      </c>
      <c r="AC1121" s="134" t="str">
        <f>IF(OR(San[[#This Row],[Access_SL1]]="No data",San[[#This Row],[Use_SL1]]="No data",San[[#This Row],[Reliability_SL1]]="No data",San[[#This Row],[EnvPro_SL1]]="No data"),"Incomplete", "Complete")</f>
        <v>Complete</v>
      </c>
      <c r="AD1121" s="176" t="s">
        <v>1601</v>
      </c>
      <c r="AE1121" s="176" t="s">
        <v>1601</v>
      </c>
      <c r="AF1121" s="136" t="s">
        <v>1601</v>
      </c>
      <c r="AG1121" s="136">
        <v>59.793376733654121</v>
      </c>
      <c r="AH1121" s="136" t="s">
        <v>1601</v>
      </c>
      <c r="AW1121" s="1">
        <f>IFERROR(VLOOKUP(San[[#This Row],[Access_SL1]],$AS$5:$AT$8,2,FALSE),"Error")</f>
        <v>3</v>
      </c>
      <c r="AX1121" s="1">
        <f>IFERROR(VLOOKUP(San[[#This Row],[Use_SL1]],$AS$5:$AT$8,2,FALSE),"Error")</f>
        <v>3</v>
      </c>
      <c r="AY1121" s="1" t="str">
        <f>IFERROR(VLOOKUP(San[[#This Row],[Use_SL2]],$AS$5:$AT$8,2,FALSE),"Error")</f>
        <v>Error</v>
      </c>
      <c r="AZ1121" s="1">
        <f>IFERROR(VLOOKUP(San[[#This Row],[Reliability_SL1]],$AS$5:$AT$8,2,FALSE),"Error")</f>
        <v>2</v>
      </c>
      <c r="BA1121" s="1">
        <f>IFERROR(VLOOKUP(San[[#This Row],[EnvPro_SL1]],$AS$5:$AT$8,2,FALSE),"Error")</f>
        <v>2</v>
      </c>
    </row>
    <row r="1122" spans="2:53">
      <c r="B1122" s="133" t="s">
        <v>1431</v>
      </c>
      <c r="C1122" s="171" t="s">
        <v>1650</v>
      </c>
      <c r="D1122" s="171" t="s">
        <v>1646</v>
      </c>
      <c r="E1122" s="171" t="s">
        <v>374</v>
      </c>
      <c r="F1122" s="172" t="s">
        <v>1632</v>
      </c>
      <c r="G1122" s="173" t="s">
        <v>2158</v>
      </c>
      <c r="H1122" s="50" t="s">
        <v>1783</v>
      </c>
      <c r="I1122" s="50" t="s">
        <v>2087</v>
      </c>
      <c r="J1122" s="133" t="s">
        <v>1772</v>
      </c>
      <c r="K1122" s="50" t="s">
        <v>1754</v>
      </c>
      <c r="L1122" s="50" t="s">
        <v>1753</v>
      </c>
      <c r="M1122" s="133" t="s">
        <v>1752</v>
      </c>
      <c r="N1122" s="133" t="s">
        <v>1601</v>
      </c>
      <c r="O1122" s="133" t="s">
        <v>1601</v>
      </c>
      <c r="P1122" s="133" t="s">
        <v>1601</v>
      </c>
      <c r="Q1122" s="133" t="s">
        <v>1755</v>
      </c>
      <c r="R1122" s="142" t="s">
        <v>1601</v>
      </c>
      <c r="S1122" s="141" t="s">
        <v>1601</v>
      </c>
      <c r="T1122" s="141" t="s">
        <v>1752</v>
      </c>
      <c r="U1122" s="133" t="s">
        <v>1756</v>
      </c>
      <c r="V1122" s="133" t="s">
        <v>1754</v>
      </c>
      <c r="W1122" s="133" t="str">
        <f>IF([Access_Indicator2]="Yes","No service",IF([Access_Indicator3]="Available", "Improved",IF([Access_Indicator4]="No", "Limited",IF(AND([Access_Indicator4]="yes", [Access_Indicator5]&lt;=[Access_Indicator6]),"Basic","Limited"))))</f>
        <v>Basic</v>
      </c>
      <c r="X1122" s="133" t="str">
        <f>IF([Use_Indicator1]="", "Fill in data", IF([Use_Indicator1]="All", "Improved", IF([Use_Indicator1]="Some", "Basic", IF([Use_Indicator1]="No use", "No Service"))))</f>
        <v>Improved</v>
      </c>
      <c r="Y1122" s="134" t="s">
        <v>1601</v>
      </c>
      <c r="Z1122" s="134" t="str">
        <f>IF(S1122="No data", "No Data", IF([Reliability_Indicator2]="Yes","No Service", IF(S1122="Routine", "Improved", IF(S1122="Unreliable", "Basic", IF(S1122="No O&amp;M", "No service")))))</f>
        <v>No Data</v>
      </c>
      <c r="AA1122" s="133" t="str">
        <f>IF([EnvPro_Indicator1]="", "Fill in data", IF([EnvPro_Indicator1]="Significant pollution", "No service", IF(AND([EnvPro_Indicator1]="Not polluting groundwater &amp; not untreated in river", [EnvPro_Indicator2]="No"),"Basic", IF([EnvPro_Indicator2]="Yes", "Improved"))))</f>
        <v>Basic</v>
      </c>
      <c r="AB1122" s="134" t="str">
        <f t="shared" si="17"/>
        <v>Basic</v>
      </c>
      <c r="AC1122" s="134" t="str">
        <f>IF(OR(San[[#This Row],[Access_SL1]]="No data",San[[#This Row],[Use_SL1]]="No data",San[[#This Row],[Reliability_SL1]]="No data",San[[#This Row],[EnvPro_SL1]]="No data"),"Incomplete", "Complete")</f>
        <v>Incomplete</v>
      </c>
      <c r="AD1122" s="176" t="s">
        <v>1601</v>
      </c>
      <c r="AE1122" s="176" t="s">
        <v>1601</v>
      </c>
      <c r="AF1122" s="136" t="s">
        <v>1601</v>
      </c>
      <c r="AG1122" s="136">
        <v>84.630625530710446</v>
      </c>
      <c r="AH1122" s="136" t="s">
        <v>1601</v>
      </c>
      <c r="AW1122" s="1">
        <f>IFERROR(VLOOKUP(San[[#This Row],[Access_SL1]],$AS$5:$AT$8,2,FALSE),"Error")</f>
        <v>2</v>
      </c>
      <c r="AX1122" s="1">
        <f>IFERROR(VLOOKUP(San[[#This Row],[Use_SL1]],$AS$5:$AT$8,2,FALSE),"Error")</f>
        <v>3</v>
      </c>
      <c r="AY1122" s="1" t="str">
        <f>IFERROR(VLOOKUP(San[[#This Row],[Use_SL2]],$AS$5:$AT$8,2,FALSE),"Error")</f>
        <v>Error</v>
      </c>
      <c r="AZ1122" s="1" t="str">
        <f>IFERROR(VLOOKUP(San[[#This Row],[Reliability_SL1]],$AS$5:$AT$8,2,FALSE),"Error")</f>
        <v>Error</v>
      </c>
      <c r="BA1122" s="1">
        <f>IFERROR(VLOOKUP(San[[#This Row],[EnvPro_SL1]],$AS$5:$AT$8,2,FALSE),"Error")</f>
        <v>2</v>
      </c>
    </row>
    <row r="1123" spans="2:53">
      <c r="B1123" s="133" t="s">
        <v>1432</v>
      </c>
      <c r="C1123" s="171" t="s">
        <v>1650</v>
      </c>
      <c r="D1123" s="171" t="s">
        <v>1646</v>
      </c>
      <c r="E1123" s="171" t="s">
        <v>374</v>
      </c>
      <c r="F1123" s="172" t="s">
        <v>1632</v>
      </c>
      <c r="G1123" s="173" t="s">
        <v>2159</v>
      </c>
      <c r="H1123" s="50" t="s">
        <v>1786</v>
      </c>
      <c r="I1123" s="50" t="s">
        <v>2087</v>
      </c>
      <c r="J1123" s="133" t="s">
        <v>1772</v>
      </c>
      <c r="K1123" s="50" t="s">
        <v>1754</v>
      </c>
      <c r="L1123" s="50" t="s">
        <v>1753</v>
      </c>
      <c r="M1123" s="133" t="s">
        <v>1752</v>
      </c>
      <c r="N1123" s="133" t="s">
        <v>1601</v>
      </c>
      <c r="O1123" s="133" t="s">
        <v>1601</v>
      </c>
      <c r="P1123" s="133" t="s">
        <v>1601</v>
      </c>
      <c r="Q1123" s="133" t="s">
        <v>1755</v>
      </c>
      <c r="R1123" s="142" t="s">
        <v>1601</v>
      </c>
      <c r="S1123" s="141" t="s">
        <v>1601</v>
      </c>
      <c r="T1123" s="141" t="s">
        <v>1754</v>
      </c>
      <c r="U1123" s="133" t="s">
        <v>1756</v>
      </c>
      <c r="V1123" s="133" t="s">
        <v>1754</v>
      </c>
      <c r="W1123" s="133" t="str">
        <f>IF([Access_Indicator2]="Yes","No service",IF([Access_Indicator3]="Available", "Improved",IF([Access_Indicator4]="No", "Limited",IF(AND([Access_Indicator4]="yes", [Access_Indicator5]&lt;=[Access_Indicator6]),"Basic","Limited"))))</f>
        <v>Basic</v>
      </c>
      <c r="X1123" s="133" t="str">
        <f>IF([Use_Indicator1]="", "Fill in data", IF([Use_Indicator1]="All", "Improved", IF([Use_Indicator1]="Some", "Basic", IF([Use_Indicator1]="No use", "No Service"))))</f>
        <v>Improved</v>
      </c>
      <c r="Y1123" s="134" t="s">
        <v>1601</v>
      </c>
      <c r="Z1123" s="134" t="str">
        <f>IF(S1123="No data", "No Data", IF([Reliability_Indicator2]="Yes","No Service", IF(S1123="Routine", "Improved", IF(S1123="Unreliable", "Basic", IF(S1123="No O&amp;M", "No service")))))</f>
        <v>No Data</v>
      </c>
      <c r="AA1123" s="133" t="str">
        <f>IF([EnvPro_Indicator1]="", "Fill in data", IF([EnvPro_Indicator1]="Significant pollution", "No service", IF(AND([EnvPro_Indicator1]="Not polluting groundwater &amp; not untreated in river", [EnvPro_Indicator2]="No"),"Basic", IF([EnvPro_Indicator2]="Yes", "Improved"))))</f>
        <v>Basic</v>
      </c>
      <c r="AB1123" s="134" t="str">
        <f t="shared" si="17"/>
        <v>Basic</v>
      </c>
      <c r="AC1123" s="134" t="str">
        <f>IF(OR(San[[#This Row],[Access_SL1]]="No data",San[[#This Row],[Use_SL1]]="No data",San[[#This Row],[Reliability_SL1]]="No data",San[[#This Row],[EnvPro_SL1]]="No data"),"Incomplete", "Complete")</f>
        <v>Incomplete</v>
      </c>
      <c r="AD1123" s="176" t="s">
        <v>1601</v>
      </c>
      <c r="AE1123" s="176" t="s">
        <v>1601</v>
      </c>
      <c r="AF1123" s="136" t="s">
        <v>1601</v>
      </c>
      <c r="AG1123" s="136">
        <v>13.246532691763372</v>
      </c>
      <c r="AH1123" s="136" t="s">
        <v>1601</v>
      </c>
      <c r="AW1123" s="1">
        <f>IFERROR(VLOOKUP(San[[#This Row],[Access_SL1]],$AS$5:$AT$8,2,FALSE),"Error")</f>
        <v>2</v>
      </c>
      <c r="AX1123" s="1">
        <f>IFERROR(VLOOKUP(San[[#This Row],[Use_SL1]],$AS$5:$AT$8,2,FALSE),"Error")</f>
        <v>3</v>
      </c>
      <c r="AY1123" s="1" t="str">
        <f>IFERROR(VLOOKUP(San[[#This Row],[Use_SL2]],$AS$5:$AT$8,2,FALSE),"Error")</f>
        <v>Error</v>
      </c>
      <c r="AZ1123" s="1" t="str">
        <f>IFERROR(VLOOKUP(San[[#This Row],[Reliability_SL1]],$AS$5:$AT$8,2,FALSE),"Error")</f>
        <v>Error</v>
      </c>
      <c r="BA1123" s="1">
        <f>IFERROR(VLOOKUP(San[[#This Row],[EnvPro_SL1]],$AS$5:$AT$8,2,FALSE),"Error")</f>
        <v>2</v>
      </c>
    </row>
    <row r="1124" spans="2:53">
      <c r="B1124" s="133" t="s">
        <v>1433</v>
      </c>
      <c r="C1124" s="171" t="s">
        <v>1650</v>
      </c>
      <c r="D1124" s="171" t="s">
        <v>1646</v>
      </c>
      <c r="E1124" s="171" t="s">
        <v>374</v>
      </c>
      <c r="F1124" s="172" t="s">
        <v>1632</v>
      </c>
      <c r="G1124" s="173" t="s">
        <v>2160</v>
      </c>
      <c r="H1124" s="50" t="s">
        <v>1783</v>
      </c>
      <c r="I1124" s="50" t="s">
        <v>2087</v>
      </c>
      <c r="J1124" s="133" t="s">
        <v>1774</v>
      </c>
      <c r="K1124" s="50" t="s">
        <v>1754</v>
      </c>
      <c r="L1124" s="50" t="s">
        <v>1776</v>
      </c>
      <c r="M1124" s="133" t="s">
        <v>1752</v>
      </c>
      <c r="N1124" s="133" t="s">
        <v>1601</v>
      </c>
      <c r="O1124" s="133" t="s">
        <v>1601</v>
      </c>
      <c r="P1124" s="133" t="s">
        <v>1601</v>
      </c>
      <c r="Q1124" s="133" t="s">
        <v>1755</v>
      </c>
      <c r="R1124" s="142" t="s">
        <v>1601</v>
      </c>
      <c r="S1124" s="141" t="s">
        <v>1801</v>
      </c>
      <c r="T1124" s="141" t="s">
        <v>1754</v>
      </c>
      <c r="U1124" s="133" t="s">
        <v>1756</v>
      </c>
      <c r="V1124" s="133" t="s">
        <v>1754</v>
      </c>
      <c r="W1124" s="133" t="str">
        <f>IF([Access_Indicator2]="Yes","No service",IF([Access_Indicator3]="Available", "Improved",IF([Access_Indicator4]="No", "Limited",IF(AND([Access_Indicator4]="yes", [Access_Indicator5]&lt;=[Access_Indicator6]),"Basic","Limited"))))</f>
        <v>Improved</v>
      </c>
      <c r="X1124" s="133" t="str">
        <f>IF([Use_Indicator1]="", "Fill in data", IF([Use_Indicator1]="All", "Improved", IF([Use_Indicator1]="Some", "Basic", IF([Use_Indicator1]="No use", "No Service"))))</f>
        <v>Improved</v>
      </c>
      <c r="Y1124" s="134" t="s">
        <v>1601</v>
      </c>
      <c r="Z1124" s="134" t="str">
        <f>IF(S1124="No data", "No Data", IF([Reliability_Indicator2]="Yes","No Service", IF(S1124="Routine", "Improved", IF(S1124="Unreliable", "Basic", IF(S1124="No O&amp;M", "No service")))))</f>
        <v>Basic</v>
      </c>
      <c r="AA1124" s="133" t="str">
        <f>IF([EnvPro_Indicator1]="", "Fill in data", IF([EnvPro_Indicator1]="Significant pollution", "No service", IF(AND([EnvPro_Indicator1]="Not polluting groundwater &amp; not untreated in river", [EnvPro_Indicator2]="No"),"Basic", IF([EnvPro_Indicator2]="Yes", "Improved"))))</f>
        <v>Basic</v>
      </c>
      <c r="AB1124" s="134" t="str">
        <f t="shared" si="17"/>
        <v>Basic</v>
      </c>
      <c r="AC1124" s="134" t="str">
        <f>IF(OR(San[[#This Row],[Access_SL1]]="No data",San[[#This Row],[Use_SL1]]="No data",San[[#This Row],[Reliability_SL1]]="No data",San[[#This Row],[EnvPro_SL1]]="No data"),"Incomplete", "Complete")</f>
        <v>Complete</v>
      </c>
      <c r="AD1124" s="176" t="s">
        <v>1601</v>
      </c>
      <c r="AE1124" s="176" t="s">
        <v>1601</v>
      </c>
      <c r="AF1124" s="136" t="s">
        <v>1601</v>
      </c>
      <c r="AG1124" s="136">
        <v>19.869799037645063</v>
      </c>
      <c r="AH1124" s="136" t="s">
        <v>1601</v>
      </c>
      <c r="AW1124" s="1">
        <f>IFERROR(VLOOKUP(San[[#This Row],[Access_SL1]],$AS$5:$AT$8,2,FALSE),"Error")</f>
        <v>3</v>
      </c>
      <c r="AX1124" s="1">
        <f>IFERROR(VLOOKUP(San[[#This Row],[Use_SL1]],$AS$5:$AT$8,2,FALSE),"Error")</f>
        <v>3</v>
      </c>
      <c r="AY1124" s="1" t="str">
        <f>IFERROR(VLOOKUP(San[[#This Row],[Use_SL2]],$AS$5:$AT$8,2,FALSE),"Error")</f>
        <v>Error</v>
      </c>
      <c r="AZ1124" s="1">
        <f>IFERROR(VLOOKUP(San[[#This Row],[Reliability_SL1]],$AS$5:$AT$8,2,FALSE),"Error")</f>
        <v>2</v>
      </c>
      <c r="BA1124" s="1">
        <f>IFERROR(VLOOKUP(San[[#This Row],[EnvPro_SL1]],$AS$5:$AT$8,2,FALSE),"Error")</f>
        <v>2</v>
      </c>
    </row>
    <row r="1125" spans="2:53">
      <c r="B1125" s="133" t="s">
        <v>1434</v>
      </c>
      <c r="C1125" s="171" t="s">
        <v>1650</v>
      </c>
      <c r="D1125" s="171" t="s">
        <v>1646</v>
      </c>
      <c r="E1125" s="171" t="s">
        <v>374</v>
      </c>
      <c r="F1125" s="172" t="s">
        <v>1632</v>
      </c>
      <c r="G1125" s="173" t="s">
        <v>2161</v>
      </c>
      <c r="H1125" s="50" t="s">
        <v>1783</v>
      </c>
      <c r="I1125" s="50" t="s">
        <v>2087</v>
      </c>
      <c r="J1125" s="133" t="s">
        <v>1774</v>
      </c>
      <c r="K1125" s="50" t="s">
        <v>1754</v>
      </c>
      <c r="L1125" s="50" t="s">
        <v>1776</v>
      </c>
      <c r="M1125" s="133" t="s">
        <v>1752</v>
      </c>
      <c r="N1125" s="133" t="s">
        <v>1601</v>
      </c>
      <c r="O1125" s="133" t="s">
        <v>1601</v>
      </c>
      <c r="P1125" s="133" t="s">
        <v>1601</v>
      </c>
      <c r="Q1125" s="133" t="s">
        <v>1755</v>
      </c>
      <c r="R1125" s="142" t="s">
        <v>1601</v>
      </c>
      <c r="S1125" s="141" t="s">
        <v>1801</v>
      </c>
      <c r="T1125" s="141" t="s">
        <v>1754</v>
      </c>
      <c r="U1125" s="133" t="s">
        <v>1756</v>
      </c>
      <c r="V1125" s="133" t="s">
        <v>1754</v>
      </c>
      <c r="W1125" s="133" t="str">
        <f>IF([Access_Indicator2]="Yes","No service",IF([Access_Indicator3]="Available", "Improved",IF([Access_Indicator4]="No", "Limited",IF(AND([Access_Indicator4]="yes", [Access_Indicator5]&lt;=[Access_Indicator6]),"Basic","Limited"))))</f>
        <v>Improved</v>
      </c>
      <c r="X1125" s="133" t="str">
        <f>IF([Use_Indicator1]="", "Fill in data", IF([Use_Indicator1]="All", "Improved", IF([Use_Indicator1]="Some", "Basic", IF([Use_Indicator1]="No use", "No Service"))))</f>
        <v>Improved</v>
      </c>
      <c r="Y1125" s="134" t="s">
        <v>1601</v>
      </c>
      <c r="Z1125" s="134" t="str">
        <f>IF(S1125="No data", "No Data", IF([Reliability_Indicator2]="Yes","No Service", IF(S1125="Routine", "Improved", IF(S1125="Unreliable", "Basic", IF(S1125="No O&amp;M", "No service")))))</f>
        <v>Basic</v>
      </c>
      <c r="AA1125" s="133" t="str">
        <f>IF([EnvPro_Indicator1]="", "Fill in data", IF([EnvPro_Indicator1]="Significant pollution", "No service", IF(AND([EnvPro_Indicator1]="Not polluting groundwater &amp; not untreated in river", [EnvPro_Indicator2]="No"),"Basic", IF([EnvPro_Indicator2]="Yes", "Improved"))))</f>
        <v>Basic</v>
      </c>
      <c r="AB1125" s="134" t="str">
        <f t="shared" si="17"/>
        <v>Basic</v>
      </c>
      <c r="AC1125" s="134" t="str">
        <f>IF(OR(San[[#This Row],[Access_SL1]]="No data",San[[#This Row],[Use_SL1]]="No data",San[[#This Row],[Reliability_SL1]]="No data",San[[#This Row],[EnvPro_SL1]]="No data"),"Incomplete", "Complete")</f>
        <v>Complete</v>
      </c>
      <c r="AD1125" s="176" t="s">
        <v>1601</v>
      </c>
      <c r="AE1125" s="176" t="s">
        <v>1601</v>
      </c>
      <c r="AF1125" s="136" t="s">
        <v>1601</v>
      </c>
      <c r="AG1125" s="136">
        <v>73.591848287574294</v>
      </c>
      <c r="AH1125" s="136" t="s">
        <v>1601</v>
      </c>
      <c r="AW1125" s="1">
        <f>IFERROR(VLOOKUP(San[[#This Row],[Access_SL1]],$AS$5:$AT$8,2,FALSE),"Error")</f>
        <v>3</v>
      </c>
      <c r="AX1125" s="1">
        <f>IFERROR(VLOOKUP(San[[#This Row],[Use_SL1]],$AS$5:$AT$8,2,FALSE),"Error")</f>
        <v>3</v>
      </c>
      <c r="AY1125" s="1" t="str">
        <f>IFERROR(VLOOKUP(San[[#This Row],[Use_SL2]],$AS$5:$AT$8,2,FALSE),"Error")</f>
        <v>Error</v>
      </c>
      <c r="AZ1125" s="1">
        <f>IFERROR(VLOOKUP(San[[#This Row],[Reliability_SL1]],$AS$5:$AT$8,2,FALSE),"Error")</f>
        <v>2</v>
      </c>
      <c r="BA1125" s="1">
        <f>IFERROR(VLOOKUP(San[[#This Row],[EnvPro_SL1]],$AS$5:$AT$8,2,FALSE),"Error")</f>
        <v>2</v>
      </c>
    </row>
    <row r="1126" spans="2:53">
      <c r="B1126" s="133" t="s">
        <v>1435</v>
      </c>
      <c r="C1126" s="171" t="s">
        <v>1650</v>
      </c>
      <c r="D1126" s="171" t="s">
        <v>1646</v>
      </c>
      <c r="E1126" s="171" t="s">
        <v>374</v>
      </c>
      <c r="F1126" s="172" t="s">
        <v>1632</v>
      </c>
      <c r="G1126" s="173" t="s">
        <v>2162</v>
      </c>
      <c r="H1126" s="50" t="s">
        <v>1786</v>
      </c>
      <c r="I1126" s="50" t="s">
        <v>2087</v>
      </c>
      <c r="J1126" s="133" t="s">
        <v>1774</v>
      </c>
      <c r="K1126" s="50" t="s">
        <v>1754</v>
      </c>
      <c r="L1126" s="50" t="s">
        <v>1776</v>
      </c>
      <c r="M1126" s="133" t="s">
        <v>1752</v>
      </c>
      <c r="N1126" s="133" t="s">
        <v>1601</v>
      </c>
      <c r="O1126" s="133" t="s">
        <v>1601</v>
      </c>
      <c r="P1126" s="133" t="s">
        <v>1601</v>
      </c>
      <c r="Q1126" s="133" t="s">
        <v>1755</v>
      </c>
      <c r="R1126" s="142" t="s">
        <v>1601</v>
      </c>
      <c r="S1126" s="141" t="s">
        <v>1801</v>
      </c>
      <c r="T1126" s="141" t="s">
        <v>1754</v>
      </c>
      <c r="U1126" s="133" t="s">
        <v>1756</v>
      </c>
      <c r="V1126" s="133" t="s">
        <v>1754</v>
      </c>
      <c r="W1126" s="133" t="str">
        <f>IF([Access_Indicator2]="Yes","No service",IF([Access_Indicator3]="Available", "Improved",IF([Access_Indicator4]="No", "Limited",IF(AND([Access_Indicator4]="yes", [Access_Indicator5]&lt;=[Access_Indicator6]),"Basic","Limited"))))</f>
        <v>Improved</v>
      </c>
      <c r="X1126" s="133" t="str">
        <f>IF([Use_Indicator1]="", "Fill in data", IF([Use_Indicator1]="All", "Improved", IF([Use_Indicator1]="Some", "Basic", IF([Use_Indicator1]="No use", "No Service"))))</f>
        <v>Improved</v>
      </c>
      <c r="Y1126" s="134" t="s">
        <v>1601</v>
      </c>
      <c r="Z1126" s="134" t="str">
        <f>IF(S1126="No data", "No Data", IF([Reliability_Indicator2]="Yes","No Service", IF(S1126="Routine", "Improved", IF(S1126="Unreliable", "Basic", IF(S1126="No O&amp;M", "No service")))))</f>
        <v>Basic</v>
      </c>
      <c r="AA1126" s="133" t="str">
        <f>IF([EnvPro_Indicator1]="", "Fill in data", IF([EnvPro_Indicator1]="Significant pollution", "No service", IF(AND([EnvPro_Indicator1]="Not polluting groundwater &amp; not untreated in river", [EnvPro_Indicator2]="No"),"Basic", IF([EnvPro_Indicator2]="Yes", "Improved"))))</f>
        <v>Basic</v>
      </c>
      <c r="AB1126" s="134" t="str">
        <f t="shared" si="17"/>
        <v>Basic</v>
      </c>
      <c r="AC1126" s="134" t="str">
        <f>IF(OR(San[[#This Row],[Access_SL1]]="No data",San[[#This Row],[Use_SL1]]="No data",San[[#This Row],[Reliability_SL1]]="No data",San[[#This Row],[EnvPro_SL1]]="No data"),"Incomplete", "Complete")</f>
        <v>Complete</v>
      </c>
      <c r="AD1126" s="176" t="s">
        <v>1601</v>
      </c>
      <c r="AE1126" s="176" t="s">
        <v>1601</v>
      </c>
      <c r="AF1126" s="136" t="s">
        <v>1601</v>
      </c>
      <c r="AG1126" s="136">
        <v>17.171431267100669</v>
      </c>
      <c r="AH1126" s="136" t="s">
        <v>1601</v>
      </c>
      <c r="AW1126" s="1">
        <f>IFERROR(VLOOKUP(San[[#This Row],[Access_SL1]],$AS$5:$AT$8,2,FALSE),"Error")</f>
        <v>3</v>
      </c>
      <c r="AX1126" s="1">
        <f>IFERROR(VLOOKUP(San[[#This Row],[Use_SL1]],$AS$5:$AT$8,2,FALSE),"Error")</f>
        <v>3</v>
      </c>
      <c r="AY1126" s="1" t="str">
        <f>IFERROR(VLOOKUP(San[[#This Row],[Use_SL2]],$AS$5:$AT$8,2,FALSE),"Error")</f>
        <v>Error</v>
      </c>
      <c r="AZ1126" s="1">
        <f>IFERROR(VLOOKUP(San[[#This Row],[Reliability_SL1]],$AS$5:$AT$8,2,FALSE),"Error")</f>
        <v>2</v>
      </c>
      <c r="BA1126" s="1">
        <f>IFERROR(VLOOKUP(San[[#This Row],[EnvPro_SL1]],$AS$5:$AT$8,2,FALSE),"Error")</f>
        <v>2</v>
      </c>
    </row>
    <row r="1127" spans="2:53">
      <c r="B1127" s="133" t="s">
        <v>1436</v>
      </c>
      <c r="C1127" s="171" t="s">
        <v>1650</v>
      </c>
      <c r="D1127" s="171" t="s">
        <v>1646</v>
      </c>
      <c r="E1127" s="171" t="s">
        <v>374</v>
      </c>
      <c r="F1127" s="172" t="s">
        <v>1632</v>
      </c>
      <c r="G1127" s="173" t="s">
        <v>2163</v>
      </c>
      <c r="H1127" s="50" t="s">
        <v>1783</v>
      </c>
      <c r="I1127" s="50" t="s">
        <v>2087</v>
      </c>
      <c r="J1127" s="133" t="s">
        <v>1772</v>
      </c>
      <c r="K1127" s="50" t="s">
        <v>1754</v>
      </c>
      <c r="L1127" s="50" t="s">
        <v>1753</v>
      </c>
      <c r="M1127" s="133" t="s">
        <v>1752</v>
      </c>
      <c r="N1127" s="133" t="s">
        <v>1601</v>
      </c>
      <c r="O1127" s="133" t="s">
        <v>1601</v>
      </c>
      <c r="P1127" s="133" t="s">
        <v>1601</v>
      </c>
      <c r="Q1127" s="133" t="s">
        <v>1755</v>
      </c>
      <c r="R1127" s="142" t="s">
        <v>1601</v>
      </c>
      <c r="S1127" s="141" t="s">
        <v>1601</v>
      </c>
      <c r="T1127" s="141" t="s">
        <v>1754</v>
      </c>
      <c r="U1127" s="133" t="s">
        <v>1756</v>
      </c>
      <c r="V1127" s="133" t="s">
        <v>1754</v>
      </c>
      <c r="W1127" s="133" t="str">
        <f>IF([Access_Indicator2]="Yes","No service",IF([Access_Indicator3]="Available", "Improved",IF([Access_Indicator4]="No", "Limited",IF(AND([Access_Indicator4]="yes", [Access_Indicator5]&lt;=[Access_Indicator6]),"Basic","Limited"))))</f>
        <v>Basic</v>
      </c>
      <c r="X1127" s="133" t="str">
        <f>IF([Use_Indicator1]="", "Fill in data", IF([Use_Indicator1]="All", "Improved", IF([Use_Indicator1]="Some", "Basic", IF([Use_Indicator1]="No use", "No Service"))))</f>
        <v>Improved</v>
      </c>
      <c r="Y1127" s="134" t="s">
        <v>1601</v>
      </c>
      <c r="Z1127" s="134" t="str">
        <f>IF(S1127="No data", "No Data", IF([Reliability_Indicator2]="Yes","No Service", IF(S1127="Routine", "Improved", IF(S1127="Unreliable", "Basic", IF(S1127="No O&amp;M", "No service")))))</f>
        <v>No Data</v>
      </c>
      <c r="AA1127" s="133" t="str">
        <f>IF([EnvPro_Indicator1]="", "Fill in data", IF([EnvPro_Indicator1]="Significant pollution", "No service", IF(AND([EnvPro_Indicator1]="Not polluting groundwater &amp; not untreated in river", [EnvPro_Indicator2]="No"),"Basic", IF([EnvPro_Indicator2]="Yes", "Improved"))))</f>
        <v>Basic</v>
      </c>
      <c r="AB1127" s="134" t="str">
        <f t="shared" si="17"/>
        <v>Basic</v>
      </c>
      <c r="AC1127" s="134" t="str">
        <f>IF(OR(San[[#This Row],[Access_SL1]]="No data",San[[#This Row],[Use_SL1]]="No data",San[[#This Row],[Reliability_SL1]]="No data",San[[#This Row],[EnvPro_SL1]]="No data"),"Incomplete", "Complete")</f>
        <v>Incomplete</v>
      </c>
      <c r="AD1127" s="176" t="s">
        <v>1601</v>
      </c>
      <c r="AE1127" s="176" t="s">
        <v>1601</v>
      </c>
      <c r="AF1127" s="136" t="s">
        <v>1601</v>
      </c>
      <c r="AG1127" s="136">
        <v>16.098216812906877</v>
      </c>
      <c r="AH1127" s="136" t="s">
        <v>1601</v>
      </c>
      <c r="AW1127" s="1">
        <f>IFERROR(VLOOKUP(San[[#This Row],[Access_SL1]],$AS$5:$AT$8,2,FALSE),"Error")</f>
        <v>2</v>
      </c>
      <c r="AX1127" s="1">
        <f>IFERROR(VLOOKUP(San[[#This Row],[Use_SL1]],$AS$5:$AT$8,2,FALSE),"Error")</f>
        <v>3</v>
      </c>
      <c r="AY1127" s="1" t="str">
        <f>IFERROR(VLOOKUP(San[[#This Row],[Use_SL2]],$AS$5:$AT$8,2,FALSE),"Error")</f>
        <v>Error</v>
      </c>
      <c r="AZ1127" s="1" t="str">
        <f>IFERROR(VLOOKUP(San[[#This Row],[Reliability_SL1]],$AS$5:$AT$8,2,FALSE),"Error")</f>
        <v>Error</v>
      </c>
      <c r="BA1127" s="1">
        <f>IFERROR(VLOOKUP(San[[#This Row],[EnvPro_SL1]],$AS$5:$AT$8,2,FALSE),"Error")</f>
        <v>2</v>
      </c>
    </row>
    <row r="1128" spans="2:53">
      <c r="B1128" s="133" t="s">
        <v>1437</v>
      </c>
      <c r="C1128" s="171" t="s">
        <v>1650</v>
      </c>
      <c r="D1128" s="171" t="s">
        <v>1646</v>
      </c>
      <c r="E1128" s="171" t="s">
        <v>374</v>
      </c>
      <c r="F1128" s="172" t="s">
        <v>1632</v>
      </c>
      <c r="G1128" s="173" t="s">
        <v>2164</v>
      </c>
      <c r="H1128" s="50" t="s">
        <v>1783</v>
      </c>
      <c r="I1128" s="50" t="s">
        <v>2087</v>
      </c>
      <c r="J1128" s="133" t="s">
        <v>1772</v>
      </c>
      <c r="K1128" s="50" t="s">
        <v>1754</v>
      </c>
      <c r="L1128" s="50" t="s">
        <v>1753</v>
      </c>
      <c r="M1128" s="133" t="s">
        <v>1752</v>
      </c>
      <c r="N1128" s="133" t="s">
        <v>1601</v>
      </c>
      <c r="O1128" s="133" t="s">
        <v>1601</v>
      </c>
      <c r="P1128" s="133" t="s">
        <v>1601</v>
      </c>
      <c r="Q1128" s="133" t="s">
        <v>1755</v>
      </c>
      <c r="R1128" s="142" t="s">
        <v>1601</v>
      </c>
      <c r="S1128" s="141" t="s">
        <v>1601</v>
      </c>
      <c r="T1128" s="141" t="s">
        <v>1754</v>
      </c>
      <c r="U1128" s="133" t="s">
        <v>1756</v>
      </c>
      <c r="V1128" s="133" t="s">
        <v>1754</v>
      </c>
      <c r="W1128" s="133" t="str">
        <f>IF([Access_Indicator2]="Yes","No service",IF([Access_Indicator3]="Available", "Improved",IF([Access_Indicator4]="No", "Limited",IF(AND([Access_Indicator4]="yes", [Access_Indicator5]&lt;=[Access_Indicator6]),"Basic","Limited"))))</f>
        <v>Basic</v>
      </c>
      <c r="X1128" s="133" t="str">
        <f>IF([Use_Indicator1]="", "Fill in data", IF([Use_Indicator1]="All", "Improved", IF([Use_Indicator1]="Some", "Basic", IF([Use_Indicator1]="No use", "No Service"))))</f>
        <v>Improved</v>
      </c>
      <c r="Y1128" s="134" t="s">
        <v>1601</v>
      </c>
      <c r="Z1128" s="134" t="str">
        <f>IF(S1128="No data", "No Data", IF([Reliability_Indicator2]="Yes","No Service", IF(S1128="Routine", "Improved", IF(S1128="Unreliable", "Basic", IF(S1128="No O&amp;M", "No service")))))</f>
        <v>No Data</v>
      </c>
      <c r="AA1128" s="133" t="str">
        <f>IF([EnvPro_Indicator1]="", "Fill in data", IF([EnvPro_Indicator1]="Significant pollution", "No service", IF(AND([EnvPro_Indicator1]="Not polluting groundwater &amp; not untreated in river", [EnvPro_Indicator2]="No"),"Basic", IF([EnvPro_Indicator2]="Yes", "Improved"))))</f>
        <v>Basic</v>
      </c>
      <c r="AB1128" s="134" t="str">
        <f t="shared" si="17"/>
        <v>Basic</v>
      </c>
      <c r="AC1128" s="134" t="str">
        <f>IF(OR(San[[#This Row],[Access_SL1]]="No data",San[[#This Row],[Use_SL1]]="No data",San[[#This Row],[Reliability_SL1]]="No data",San[[#This Row],[EnvPro_SL1]]="No data"),"Incomplete", "Complete")</f>
        <v>Incomplete</v>
      </c>
      <c r="AD1128" s="176" t="s">
        <v>1601</v>
      </c>
      <c r="AE1128" s="176" t="s">
        <v>1601</v>
      </c>
      <c r="AF1128" s="136" t="s">
        <v>1601</v>
      </c>
      <c r="AG1128" s="136">
        <v>14.718369657514858</v>
      </c>
      <c r="AH1128" s="136" t="s">
        <v>1601</v>
      </c>
      <c r="AW1128" s="1">
        <f>IFERROR(VLOOKUP(San[[#This Row],[Access_SL1]],$AS$5:$AT$8,2,FALSE),"Error")</f>
        <v>2</v>
      </c>
      <c r="AX1128" s="1">
        <f>IFERROR(VLOOKUP(San[[#This Row],[Use_SL1]],$AS$5:$AT$8,2,FALSE),"Error")</f>
        <v>3</v>
      </c>
      <c r="AY1128" s="1" t="str">
        <f>IFERROR(VLOOKUP(San[[#This Row],[Use_SL2]],$AS$5:$AT$8,2,FALSE),"Error")</f>
        <v>Error</v>
      </c>
      <c r="AZ1128" s="1" t="str">
        <f>IFERROR(VLOOKUP(San[[#This Row],[Reliability_SL1]],$AS$5:$AT$8,2,FALSE),"Error")</f>
        <v>Error</v>
      </c>
      <c r="BA1128" s="1">
        <f>IFERROR(VLOOKUP(San[[#This Row],[EnvPro_SL1]],$AS$5:$AT$8,2,FALSE),"Error")</f>
        <v>2</v>
      </c>
    </row>
    <row r="1129" spans="2:53">
      <c r="B1129" s="133" t="s">
        <v>1438</v>
      </c>
      <c r="C1129" s="171" t="s">
        <v>1650</v>
      </c>
      <c r="D1129" s="171" t="s">
        <v>1646</v>
      </c>
      <c r="E1129" s="171" t="s">
        <v>374</v>
      </c>
      <c r="F1129" s="172" t="s">
        <v>1632</v>
      </c>
      <c r="G1129" s="173" t="s">
        <v>2165</v>
      </c>
      <c r="H1129" s="50" t="s">
        <v>1783</v>
      </c>
      <c r="I1129" s="50" t="s">
        <v>2087</v>
      </c>
      <c r="J1129" s="133" t="s">
        <v>1772</v>
      </c>
      <c r="K1129" s="50" t="s">
        <v>1754</v>
      </c>
      <c r="L1129" s="50" t="s">
        <v>1753</v>
      </c>
      <c r="M1129" s="133" t="s">
        <v>1752</v>
      </c>
      <c r="N1129" s="133" t="s">
        <v>1601</v>
      </c>
      <c r="O1129" s="133" t="s">
        <v>1601</v>
      </c>
      <c r="P1129" s="133" t="s">
        <v>1601</v>
      </c>
      <c r="Q1129" s="133" t="s">
        <v>1755</v>
      </c>
      <c r="R1129" s="142" t="s">
        <v>1601</v>
      </c>
      <c r="S1129" s="141" t="s">
        <v>1601</v>
      </c>
      <c r="T1129" s="141" t="s">
        <v>1754</v>
      </c>
      <c r="U1129" s="133" t="s">
        <v>1756</v>
      </c>
      <c r="V1129" s="133" t="s">
        <v>1754</v>
      </c>
      <c r="W1129" s="133" t="str">
        <f>IF([Access_Indicator2]="Yes","No service",IF([Access_Indicator3]="Available", "Improved",IF([Access_Indicator4]="No", "Limited",IF(AND([Access_Indicator4]="yes", [Access_Indicator5]&lt;=[Access_Indicator6]),"Basic","Limited"))))</f>
        <v>Basic</v>
      </c>
      <c r="X1129" s="133" t="str">
        <f>IF([Use_Indicator1]="", "Fill in data", IF([Use_Indicator1]="All", "Improved", IF([Use_Indicator1]="Some", "Basic", IF([Use_Indicator1]="No use", "No Service"))))</f>
        <v>Improved</v>
      </c>
      <c r="Y1129" s="134" t="s">
        <v>1601</v>
      </c>
      <c r="Z1129" s="134" t="str">
        <f>IF(S1129="No data", "No Data", IF([Reliability_Indicator2]="Yes","No Service", IF(S1129="Routine", "Improved", IF(S1129="Unreliable", "Basic", IF(S1129="No O&amp;M", "No service")))))</f>
        <v>No Data</v>
      </c>
      <c r="AA1129" s="133" t="str">
        <f>IF([EnvPro_Indicator1]="", "Fill in data", IF([EnvPro_Indicator1]="Significant pollution", "No service", IF(AND([EnvPro_Indicator1]="Not polluting groundwater &amp; not untreated in river", [EnvPro_Indicator2]="No"),"Basic", IF([EnvPro_Indicator2]="Yes", "Improved"))))</f>
        <v>Basic</v>
      </c>
      <c r="AB1129" s="134" t="str">
        <f t="shared" si="17"/>
        <v>Basic</v>
      </c>
      <c r="AC1129" s="134" t="str">
        <f>IF(OR(San[[#This Row],[Access_SL1]]="No data",San[[#This Row],[Use_SL1]]="No data",San[[#This Row],[Reliability_SL1]]="No data",San[[#This Row],[EnvPro_SL1]]="No data"),"Incomplete", "Complete")</f>
        <v>Incomplete</v>
      </c>
      <c r="AD1129" s="176" t="s">
        <v>1601</v>
      </c>
      <c r="AE1129" s="176" t="s">
        <v>1601</v>
      </c>
      <c r="AF1129" s="136" t="s">
        <v>1601</v>
      </c>
      <c r="AG1129" s="136">
        <v>16.190206623266349</v>
      </c>
      <c r="AH1129" s="136" t="s">
        <v>1601</v>
      </c>
      <c r="AW1129" s="1">
        <f>IFERROR(VLOOKUP(San[[#This Row],[Access_SL1]],$AS$5:$AT$8,2,FALSE),"Error")</f>
        <v>2</v>
      </c>
      <c r="AX1129" s="1">
        <f>IFERROR(VLOOKUP(San[[#This Row],[Use_SL1]],$AS$5:$AT$8,2,FALSE),"Error")</f>
        <v>3</v>
      </c>
      <c r="AY1129" s="1" t="str">
        <f>IFERROR(VLOOKUP(San[[#This Row],[Use_SL2]],$AS$5:$AT$8,2,FALSE),"Error")</f>
        <v>Error</v>
      </c>
      <c r="AZ1129" s="1" t="str">
        <f>IFERROR(VLOOKUP(San[[#This Row],[Reliability_SL1]],$AS$5:$AT$8,2,FALSE),"Error")</f>
        <v>Error</v>
      </c>
      <c r="BA1129" s="1">
        <f>IFERROR(VLOOKUP(San[[#This Row],[EnvPro_SL1]],$AS$5:$AT$8,2,FALSE),"Error")</f>
        <v>2</v>
      </c>
    </row>
    <row r="1130" spans="2:53">
      <c r="B1130" s="133" t="s">
        <v>1439</v>
      </c>
      <c r="C1130" s="171" t="s">
        <v>1650</v>
      </c>
      <c r="D1130" s="171" t="s">
        <v>1646</v>
      </c>
      <c r="E1130" s="171" t="s">
        <v>374</v>
      </c>
      <c r="F1130" s="172" t="s">
        <v>1632</v>
      </c>
      <c r="G1130" s="173" t="s">
        <v>2166</v>
      </c>
      <c r="H1130" s="50" t="s">
        <v>1786</v>
      </c>
      <c r="I1130" s="50" t="s">
        <v>2087</v>
      </c>
      <c r="J1130" s="133" t="s">
        <v>1772</v>
      </c>
      <c r="K1130" s="50" t="s">
        <v>1754</v>
      </c>
      <c r="L1130" s="50" t="s">
        <v>1753</v>
      </c>
      <c r="M1130" s="133" t="s">
        <v>1752</v>
      </c>
      <c r="N1130" s="133" t="s">
        <v>1601</v>
      </c>
      <c r="O1130" s="133" t="s">
        <v>1601</v>
      </c>
      <c r="P1130" s="133" t="s">
        <v>1601</v>
      </c>
      <c r="Q1130" s="133" t="s">
        <v>1755</v>
      </c>
      <c r="R1130" s="142" t="s">
        <v>1601</v>
      </c>
      <c r="S1130" s="141" t="s">
        <v>1601</v>
      </c>
      <c r="T1130" s="141" t="s">
        <v>1754</v>
      </c>
      <c r="U1130" s="133" t="s">
        <v>1756</v>
      </c>
      <c r="V1130" s="133" t="s">
        <v>1754</v>
      </c>
      <c r="W1130" s="133" t="str">
        <f>IF([Access_Indicator2]="Yes","No service",IF([Access_Indicator3]="Available", "Improved",IF([Access_Indicator4]="No", "Limited",IF(AND([Access_Indicator4]="yes", [Access_Indicator5]&lt;=[Access_Indicator6]),"Basic","Limited"))))</f>
        <v>Basic</v>
      </c>
      <c r="X1130" s="133" t="str">
        <f>IF([Use_Indicator1]="", "Fill in data", IF([Use_Indicator1]="All", "Improved", IF([Use_Indicator1]="Some", "Basic", IF([Use_Indicator1]="No use", "No Service"))))</f>
        <v>Improved</v>
      </c>
      <c r="Y1130" s="134" t="s">
        <v>1601</v>
      </c>
      <c r="Z1130" s="134" t="str">
        <f>IF(S1130="No data", "No Data", IF([Reliability_Indicator2]="Yes","No Service", IF(S1130="Routine", "Improved", IF(S1130="Unreliable", "Basic", IF(S1130="No O&amp;M", "No service")))))</f>
        <v>No Data</v>
      </c>
      <c r="AA1130" s="133" t="str">
        <f>IF([EnvPro_Indicator1]="", "Fill in data", IF([EnvPro_Indicator1]="Significant pollution", "No service", IF(AND([EnvPro_Indicator1]="Not polluting groundwater &amp; not untreated in river", [EnvPro_Indicator2]="No"),"Basic", IF([EnvPro_Indicator2]="Yes", "Improved"))))</f>
        <v>Basic</v>
      </c>
      <c r="AB1130" s="134" t="str">
        <f t="shared" si="17"/>
        <v>Basic</v>
      </c>
      <c r="AC1130" s="134" t="str">
        <f>IF(OR(San[[#This Row],[Access_SL1]]="No data",San[[#This Row],[Use_SL1]]="No data",San[[#This Row],[Reliability_SL1]]="No data",San[[#This Row],[EnvPro_SL1]]="No data"),"Incomplete", "Complete")</f>
        <v>Incomplete</v>
      </c>
      <c r="AD1130" s="176" t="s">
        <v>1601</v>
      </c>
      <c r="AE1130" s="176" t="s">
        <v>1601</v>
      </c>
      <c r="AF1130" s="136" t="s">
        <v>1601</v>
      </c>
      <c r="AG1130" s="136">
        <v>22.077554486272287</v>
      </c>
      <c r="AH1130" s="136" t="s">
        <v>1601</v>
      </c>
      <c r="AW1130" s="1">
        <f>IFERROR(VLOOKUP(San[[#This Row],[Access_SL1]],$AS$5:$AT$8,2,FALSE),"Error")</f>
        <v>2</v>
      </c>
      <c r="AX1130" s="1">
        <f>IFERROR(VLOOKUP(San[[#This Row],[Use_SL1]],$AS$5:$AT$8,2,FALSE),"Error")</f>
        <v>3</v>
      </c>
      <c r="AY1130" s="1" t="str">
        <f>IFERROR(VLOOKUP(San[[#This Row],[Use_SL2]],$AS$5:$AT$8,2,FALSE),"Error")</f>
        <v>Error</v>
      </c>
      <c r="AZ1130" s="1" t="str">
        <f>IFERROR(VLOOKUP(San[[#This Row],[Reliability_SL1]],$AS$5:$AT$8,2,FALSE),"Error")</f>
        <v>Error</v>
      </c>
      <c r="BA1130" s="1">
        <f>IFERROR(VLOOKUP(San[[#This Row],[EnvPro_SL1]],$AS$5:$AT$8,2,FALSE),"Error")</f>
        <v>2</v>
      </c>
    </row>
    <row r="1131" spans="2:53">
      <c r="B1131" s="133" t="s">
        <v>1440</v>
      </c>
      <c r="C1131" s="171" t="s">
        <v>1650</v>
      </c>
      <c r="D1131" s="171" t="s">
        <v>1646</v>
      </c>
      <c r="E1131" s="171" t="s">
        <v>374</v>
      </c>
      <c r="F1131" s="172" t="s">
        <v>1632</v>
      </c>
      <c r="G1131" s="173" t="s">
        <v>2167</v>
      </c>
      <c r="H1131" s="50" t="s">
        <v>1783</v>
      </c>
      <c r="I1131" s="50" t="s">
        <v>2087</v>
      </c>
      <c r="J1131" s="133" t="s">
        <v>1774</v>
      </c>
      <c r="K1131" s="50" t="s">
        <v>1754</v>
      </c>
      <c r="L1131" s="50" t="s">
        <v>1776</v>
      </c>
      <c r="M1131" s="133" t="s">
        <v>1752</v>
      </c>
      <c r="N1131" s="133" t="s">
        <v>1601</v>
      </c>
      <c r="O1131" s="133" t="s">
        <v>1601</v>
      </c>
      <c r="P1131" s="133" t="s">
        <v>1601</v>
      </c>
      <c r="Q1131" s="133" t="s">
        <v>1755</v>
      </c>
      <c r="R1131" s="142" t="s">
        <v>1601</v>
      </c>
      <c r="S1131" s="141" t="s">
        <v>1801</v>
      </c>
      <c r="T1131" s="141" t="s">
        <v>1754</v>
      </c>
      <c r="U1131" s="133" t="s">
        <v>1756</v>
      </c>
      <c r="V1131" s="133" t="s">
        <v>1754</v>
      </c>
      <c r="W1131" s="133" t="str">
        <f>IF([Access_Indicator2]="Yes","No service",IF([Access_Indicator3]="Available", "Improved",IF([Access_Indicator4]="No", "Limited",IF(AND([Access_Indicator4]="yes", [Access_Indicator5]&lt;=[Access_Indicator6]),"Basic","Limited"))))</f>
        <v>Improved</v>
      </c>
      <c r="X1131" s="133" t="str">
        <f>IF([Use_Indicator1]="", "Fill in data", IF([Use_Indicator1]="All", "Improved", IF([Use_Indicator1]="Some", "Basic", IF([Use_Indicator1]="No use", "No Service"))))</f>
        <v>Improved</v>
      </c>
      <c r="Y1131" s="134" t="s">
        <v>1601</v>
      </c>
      <c r="Z1131" s="134" t="str">
        <f>IF(S1131="No data", "No Data", IF([Reliability_Indicator2]="Yes","No Service", IF(S1131="Routine", "Improved", IF(S1131="Unreliable", "Basic", IF(S1131="No O&amp;M", "No service")))))</f>
        <v>Basic</v>
      </c>
      <c r="AA1131" s="133" t="str">
        <f>IF([EnvPro_Indicator1]="", "Fill in data", IF([EnvPro_Indicator1]="Significant pollution", "No service", IF(AND([EnvPro_Indicator1]="Not polluting groundwater &amp; not untreated in river", [EnvPro_Indicator2]="No"),"Basic", IF([EnvPro_Indicator2]="Yes", "Improved"))))</f>
        <v>Basic</v>
      </c>
      <c r="AB1131" s="134" t="str">
        <f t="shared" si="17"/>
        <v>Basic</v>
      </c>
      <c r="AC1131" s="134" t="str">
        <f>IF(OR(San[[#This Row],[Access_SL1]]="No data",San[[#This Row],[Use_SL1]]="No data",San[[#This Row],[Reliability_SL1]]="No data",San[[#This Row],[EnvPro_SL1]]="No data"),"Incomplete", "Complete")</f>
        <v>Complete</v>
      </c>
      <c r="AD1131" s="176" t="s">
        <v>1601</v>
      </c>
      <c r="AE1131" s="176" t="s">
        <v>1601</v>
      </c>
      <c r="AF1131" s="136" t="s">
        <v>1601</v>
      </c>
      <c r="AG1131" s="136">
        <v>25.143881498254554</v>
      </c>
      <c r="AH1131" s="136" t="s">
        <v>1601</v>
      </c>
      <c r="AW1131" s="1">
        <f>IFERROR(VLOOKUP(San[[#This Row],[Access_SL1]],$AS$5:$AT$8,2,FALSE),"Error")</f>
        <v>3</v>
      </c>
      <c r="AX1131" s="1">
        <f>IFERROR(VLOOKUP(San[[#This Row],[Use_SL1]],$AS$5:$AT$8,2,FALSE),"Error")</f>
        <v>3</v>
      </c>
      <c r="AY1131" s="1" t="str">
        <f>IFERROR(VLOOKUP(San[[#This Row],[Use_SL2]],$AS$5:$AT$8,2,FALSE),"Error")</f>
        <v>Error</v>
      </c>
      <c r="AZ1131" s="1">
        <f>IFERROR(VLOOKUP(San[[#This Row],[Reliability_SL1]],$AS$5:$AT$8,2,FALSE),"Error")</f>
        <v>2</v>
      </c>
      <c r="BA1131" s="1">
        <f>IFERROR(VLOOKUP(San[[#This Row],[EnvPro_SL1]],$AS$5:$AT$8,2,FALSE),"Error")</f>
        <v>2</v>
      </c>
    </row>
    <row r="1132" spans="2:53">
      <c r="B1132" s="133" t="s">
        <v>1441</v>
      </c>
      <c r="C1132" s="171" t="s">
        <v>1650</v>
      </c>
      <c r="D1132" s="171" t="s">
        <v>1646</v>
      </c>
      <c r="E1132" s="171" t="s">
        <v>374</v>
      </c>
      <c r="F1132" s="172" t="s">
        <v>1632</v>
      </c>
      <c r="G1132" s="173" t="s">
        <v>2168</v>
      </c>
      <c r="H1132" s="50" t="s">
        <v>1783</v>
      </c>
      <c r="I1132" s="50" t="s">
        <v>2087</v>
      </c>
      <c r="J1132" s="133" t="s">
        <v>1772</v>
      </c>
      <c r="K1132" s="50" t="s">
        <v>1754</v>
      </c>
      <c r="L1132" s="50" t="s">
        <v>1753</v>
      </c>
      <c r="M1132" s="133" t="s">
        <v>1752</v>
      </c>
      <c r="N1132" s="133" t="s">
        <v>1601</v>
      </c>
      <c r="O1132" s="133" t="s">
        <v>1601</v>
      </c>
      <c r="P1132" s="133" t="s">
        <v>1601</v>
      </c>
      <c r="Q1132" s="133" t="s">
        <v>1755</v>
      </c>
      <c r="R1132" s="142" t="s">
        <v>1601</v>
      </c>
      <c r="S1132" s="141" t="s">
        <v>1601</v>
      </c>
      <c r="T1132" s="141" t="s">
        <v>1754</v>
      </c>
      <c r="U1132" s="133" t="s">
        <v>1756</v>
      </c>
      <c r="V1132" s="133" t="s">
        <v>1754</v>
      </c>
      <c r="W1132" s="133" t="str">
        <f>IF([Access_Indicator2]="Yes","No service",IF([Access_Indicator3]="Available", "Improved",IF([Access_Indicator4]="No", "Limited",IF(AND([Access_Indicator4]="yes", [Access_Indicator5]&lt;=[Access_Indicator6]),"Basic","Limited"))))</f>
        <v>Basic</v>
      </c>
      <c r="X1132" s="133" t="str">
        <f>IF([Use_Indicator1]="", "Fill in data", IF([Use_Indicator1]="All", "Improved", IF([Use_Indicator1]="Some", "Basic", IF([Use_Indicator1]="No use", "No Service"))))</f>
        <v>Improved</v>
      </c>
      <c r="Y1132" s="134" t="s">
        <v>1601</v>
      </c>
      <c r="Z1132" s="134" t="str">
        <f>IF(S1132="No data", "No Data", IF([Reliability_Indicator2]="Yes","No Service", IF(S1132="Routine", "Improved", IF(S1132="Unreliable", "Basic", IF(S1132="No O&amp;M", "No service")))))</f>
        <v>No Data</v>
      </c>
      <c r="AA1132" s="133" t="str">
        <f>IF([EnvPro_Indicator1]="", "Fill in data", IF([EnvPro_Indicator1]="Significant pollution", "No service", IF(AND([EnvPro_Indicator1]="Not polluting groundwater &amp; not untreated in river", [EnvPro_Indicator2]="No"),"Basic", IF([EnvPro_Indicator2]="Yes", "Improved"))))</f>
        <v>Basic</v>
      </c>
      <c r="AB1132" s="134" t="str">
        <f t="shared" si="17"/>
        <v>Basic</v>
      </c>
      <c r="AC1132" s="134" t="str">
        <f>IF(OR(San[[#This Row],[Access_SL1]]="No data",San[[#This Row],[Use_SL1]]="No data",San[[#This Row],[Reliability_SL1]]="No data",San[[#This Row],[EnvPro_SL1]]="No data"),"Incomplete", "Complete")</f>
        <v>Incomplete</v>
      </c>
      <c r="AD1132" s="176" t="s">
        <v>1601</v>
      </c>
      <c r="AE1132" s="176" t="s">
        <v>1601</v>
      </c>
      <c r="AF1132" s="136" t="s">
        <v>1601</v>
      </c>
      <c r="AG1132" s="136">
        <v>22.077554486272287</v>
      </c>
      <c r="AH1132" s="136" t="s">
        <v>1601</v>
      </c>
      <c r="AW1132" s="1">
        <f>IFERROR(VLOOKUP(San[[#This Row],[Access_SL1]],$AS$5:$AT$8,2,FALSE),"Error")</f>
        <v>2</v>
      </c>
      <c r="AX1132" s="1">
        <f>IFERROR(VLOOKUP(San[[#This Row],[Use_SL1]],$AS$5:$AT$8,2,FALSE),"Error")</f>
        <v>3</v>
      </c>
      <c r="AY1132" s="1" t="str">
        <f>IFERROR(VLOOKUP(San[[#This Row],[Use_SL2]],$AS$5:$AT$8,2,FALSE),"Error")</f>
        <v>Error</v>
      </c>
      <c r="AZ1132" s="1" t="str">
        <f>IFERROR(VLOOKUP(San[[#This Row],[Reliability_SL1]],$AS$5:$AT$8,2,FALSE),"Error")</f>
        <v>Error</v>
      </c>
      <c r="BA1132" s="1">
        <f>IFERROR(VLOOKUP(San[[#This Row],[EnvPro_SL1]],$AS$5:$AT$8,2,FALSE),"Error")</f>
        <v>2</v>
      </c>
    </row>
    <row r="1133" spans="2:53">
      <c r="B1133" s="133" t="s">
        <v>1442</v>
      </c>
      <c r="C1133" s="171" t="s">
        <v>1650</v>
      </c>
      <c r="D1133" s="171" t="s">
        <v>1646</v>
      </c>
      <c r="E1133" s="171" t="s">
        <v>374</v>
      </c>
      <c r="F1133" s="172" t="s">
        <v>1632</v>
      </c>
      <c r="G1133" s="173" t="s">
        <v>2169</v>
      </c>
      <c r="H1133" s="50" t="s">
        <v>1783</v>
      </c>
      <c r="I1133" s="50" t="s">
        <v>2087</v>
      </c>
      <c r="J1133" s="133" t="s">
        <v>1772</v>
      </c>
      <c r="K1133" s="50" t="s">
        <v>1754</v>
      </c>
      <c r="L1133" s="50" t="s">
        <v>1753</v>
      </c>
      <c r="M1133" s="133" t="s">
        <v>1752</v>
      </c>
      <c r="N1133" s="133" t="s">
        <v>1601</v>
      </c>
      <c r="O1133" s="133" t="s">
        <v>1601</v>
      </c>
      <c r="P1133" s="133" t="s">
        <v>1601</v>
      </c>
      <c r="Q1133" s="133" t="s">
        <v>1755</v>
      </c>
      <c r="R1133" s="142" t="s">
        <v>1601</v>
      </c>
      <c r="S1133" s="141" t="s">
        <v>1601</v>
      </c>
      <c r="T1133" s="141" t="s">
        <v>1754</v>
      </c>
      <c r="U1133" s="133" t="s">
        <v>1756</v>
      </c>
      <c r="V1133" s="133" t="s">
        <v>1754</v>
      </c>
      <c r="W1133" s="133" t="str">
        <f>IF([Access_Indicator2]="Yes","No service",IF([Access_Indicator3]="Available", "Improved",IF([Access_Indicator4]="No", "Limited",IF(AND([Access_Indicator4]="yes", [Access_Indicator5]&lt;=[Access_Indicator6]),"Basic","Limited"))))</f>
        <v>Basic</v>
      </c>
      <c r="X1133" s="133" t="str">
        <f>IF([Use_Indicator1]="", "Fill in data", IF([Use_Indicator1]="All", "Improved", IF([Use_Indicator1]="Some", "Basic", IF([Use_Indicator1]="No use", "No Service"))))</f>
        <v>Improved</v>
      </c>
      <c r="Y1133" s="134" t="s">
        <v>1601</v>
      </c>
      <c r="Z1133" s="134" t="str">
        <f>IF(S1133="No data", "No Data", IF([Reliability_Indicator2]="Yes","No Service", IF(S1133="Routine", "Improved", IF(S1133="Unreliable", "Basic", IF(S1133="No O&amp;M", "No service")))))</f>
        <v>No Data</v>
      </c>
      <c r="AA1133" s="133" t="str">
        <f>IF([EnvPro_Indicator1]="", "Fill in data", IF([EnvPro_Indicator1]="Significant pollution", "No service", IF(AND([EnvPro_Indicator1]="Not polluting groundwater &amp; not untreated in river", [EnvPro_Indicator2]="No"),"Basic", IF([EnvPro_Indicator2]="Yes", "Improved"))))</f>
        <v>Basic</v>
      </c>
      <c r="AB1133" s="134" t="str">
        <f t="shared" si="17"/>
        <v>Basic</v>
      </c>
      <c r="AC1133" s="134" t="str">
        <f>IF(OR(San[[#This Row],[Access_SL1]]="No data",San[[#This Row],[Use_SL1]]="No data",San[[#This Row],[Reliability_SL1]]="No data",San[[#This Row],[EnvPro_SL1]]="No data"),"Incomplete", "Complete")</f>
        <v>Incomplete</v>
      </c>
      <c r="AD1133" s="176" t="s">
        <v>1601</v>
      </c>
      <c r="AE1133" s="176" t="s">
        <v>1601</v>
      </c>
      <c r="AF1133" s="136" t="s">
        <v>1601</v>
      </c>
      <c r="AG1133" s="136">
        <v>6.1326540239645242</v>
      </c>
      <c r="AH1133" s="136" t="s">
        <v>1601</v>
      </c>
      <c r="AW1133" s="1">
        <f>IFERROR(VLOOKUP(San[[#This Row],[Access_SL1]],$AS$5:$AT$8,2,FALSE),"Error")</f>
        <v>2</v>
      </c>
      <c r="AX1133" s="1">
        <f>IFERROR(VLOOKUP(San[[#This Row],[Use_SL1]],$AS$5:$AT$8,2,FALSE),"Error")</f>
        <v>3</v>
      </c>
      <c r="AY1133" s="1" t="str">
        <f>IFERROR(VLOOKUP(San[[#This Row],[Use_SL2]],$AS$5:$AT$8,2,FALSE),"Error")</f>
        <v>Error</v>
      </c>
      <c r="AZ1133" s="1" t="str">
        <f>IFERROR(VLOOKUP(San[[#This Row],[Reliability_SL1]],$AS$5:$AT$8,2,FALSE),"Error")</f>
        <v>Error</v>
      </c>
      <c r="BA1133" s="1">
        <f>IFERROR(VLOOKUP(San[[#This Row],[EnvPro_SL1]],$AS$5:$AT$8,2,FALSE),"Error")</f>
        <v>2</v>
      </c>
    </row>
    <row r="1134" spans="2:53">
      <c r="B1134" s="133" t="s">
        <v>1443</v>
      </c>
      <c r="C1134" s="171" t="s">
        <v>1650</v>
      </c>
      <c r="D1134" s="171" t="s">
        <v>1646</v>
      </c>
      <c r="E1134" s="171" t="s">
        <v>374</v>
      </c>
      <c r="F1134" s="172" t="s">
        <v>1632</v>
      </c>
      <c r="G1134" s="173" t="s">
        <v>2170</v>
      </c>
      <c r="H1134" s="50" t="s">
        <v>1783</v>
      </c>
      <c r="I1134" s="50" t="s">
        <v>2087</v>
      </c>
      <c r="J1134" s="133" t="s">
        <v>1772</v>
      </c>
      <c r="K1134" s="50" t="s">
        <v>1754</v>
      </c>
      <c r="L1134" s="50" t="s">
        <v>1753</v>
      </c>
      <c r="M1134" s="133" t="s">
        <v>1752</v>
      </c>
      <c r="N1134" s="133" t="s">
        <v>1601</v>
      </c>
      <c r="O1134" s="133" t="s">
        <v>1601</v>
      </c>
      <c r="P1134" s="133" t="s">
        <v>1601</v>
      </c>
      <c r="Q1134" s="133" t="s">
        <v>1755</v>
      </c>
      <c r="R1134" s="142" t="s">
        <v>1601</v>
      </c>
      <c r="S1134" s="141" t="s">
        <v>1601</v>
      </c>
      <c r="T1134" s="141" t="s">
        <v>1754</v>
      </c>
      <c r="U1134" s="133" t="s">
        <v>1756</v>
      </c>
      <c r="V1134" s="133" t="s">
        <v>1754</v>
      </c>
      <c r="W1134" s="133" t="str">
        <f>IF([Access_Indicator2]="Yes","No service",IF([Access_Indicator3]="Available", "Improved",IF([Access_Indicator4]="No", "Limited",IF(AND([Access_Indicator4]="yes", [Access_Indicator5]&lt;=[Access_Indicator6]),"Basic","Limited"))))</f>
        <v>Basic</v>
      </c>
      <c r="X1134" s="133" t="str">
        <f>IF([Use_Indicator1]="", "Fill in data", IF([Use_Indicator1]="All", "Improved", IF([Use_Indicator1]="Some", "Basic", IF([Use_Indicator1]="No use", "No Service"))))</f>
        <v>Improved</v>
      </c>
      <c r="Y1134" s="134" t="s">
        <v>1601</v>
      </c>
      <c r="Z1134" s="134" t="str">
        <f>IF(S1134="No data", "No Data", IF([Reliability_Indicator2]="Yes","No Service", IF(S1134="Routine", "Improved", IF(S1134="Unreliable", "Basic", IF(S1134="No O&amp;M", "No service")))))</f>
        <v>No Data</v>
      </c>
      <c r="AA1134" s="133" t="str">
        <f>IF([EnvPro_Indicator1]="", "Fill in data", IF([EnvPro_Indicator1]="Significant pollution", "No service", IF(AND([EnvPro_Indicator1]="Not polluting groundwater &amp; not untreated in river", [EnvPro_Indicator2]="No"),"Basic", IF([EnvPro_Indicator2]="Yes", "Improved"))))</f>
        <v>Basic</v>
      </c>
      <c r="AB1134" s="134" t="str">
        <f t="shared" si="17"/>
        <v>Basic</v>
      </c>
      <c r="AC1134" s="134" t="str">
        <f>IF(OR(San[[#This Row],[Access_SL1]]="No data",San[[#This Row],[Use_SL1]]="No data",San[[#This Row],[Reliability_SL1]]="No data",San[[#This Row],[EnvPro_SL1]]="No data"),"Incomplete", "Complete")</f>
        <v>Incomplete</v>
      </c>
      <c r="AD1134" s="176" t="s">
        <v>1601</v>
      </c>
      <c r="AE1134" s="176" t="s">
        <v>1601</v>
      </c>
      <c r="AF1134" s="136" t="s">
        <v>1601</v>
      </c>
      <c r="AG1134" s="136">
        <v>7.3591848287574297</v>
      </c>
      <c r="AH1134" s="136" t="s">
        <v>1601</v>
      </c>
      <c r="AW1134" s="1">
        <f>IFERROR(VLOOKUP(San[[#This Row],[Access_SL1]],$AS$5:$AT$8,2,FALSE),"Error")</f>
        <v>2</v>
      </c>
      <c r="AX1134" s="1">
        <f>IFERROR(VLOOKUP(San[[#This Row],[Use_SL1]],$AS$5:$AT$8,2,FALSE),"Error")</f>
        <v>3</v>
      </c>
      <c r="AY1134" s="1" t="str">
        <f>IFERROR(VLOOKUP(San[[#This Row],[Use_SL2]],$AS$5:$AT$8,2,FALSE),"Error")</f>
        <v>Error</v>
      </c>
      <c r="AZ1134" s="1" t="str">
        <f>IFERROR(VLOOKUP(San[[#This Row],[Reliability_SL1]],$AS$5:$AT$8,2,FALSE),"Error")</f>
        <v>Error</v>
      </c>
      <c r="BA1134" s="1">
        <f>IFERROR(VLOOKUP(San[[#This Row],[EnvPro_SL1]],$AS$5:$AT$8,2,FALSE),"Error")</f>
        <v>2</v>
      </c>
    </row>
    <row r="1135" spans="2:53">
      <c r="B1135" s="133" t="s">
        <v>1444</v>
      </c>
      <c r="C1135" s="171" t="s">
        <v>1650</v>
      </c>
      <c r="D1135" s="171" t="s">
        <v>1646</v>
      </c>
      <c r="E1135" s="171" t="s">
        <v>374</v>
      </c>
      <c r="F1135" s="172" t="s">
        <v>1632</v>
      </c>
      <c r="G1135" s="173" t="s">
        <v>2171</v>
      </c>
      <c r="H1135" s="50" t="s">
        <v>1783</v>
      </c>
      <c r="I1135" s="50" t="s">
        <v>2087</v>
      </c>
      <c r="J1135" s="133" t="s">
        <v>1772</v>
      </c>
      <c r="K1135" s="50" t="s">
        <v>1754</v>
      </c>
      <c r="L1135" s="50" t="s">
        <v>1753</v>
      </c>
      <c r="M1135" s="133" t="s">
        <v>1752</v>
      </c>
      <c r="N1135" s="133" t="s">
        <v>1601</v>
      </c>
      <c r="O1135" s="133" t="s">
        <v>1601</v>
      </c>
      <c r="P1135" s="133" t="s">
        <v>1601</v>
      </c>
      <c r="Q1135" s="133" t="s">
        <v>1755</v>
      </c>
      <c r="R1135" s="142" t="s">
        <v>1601</v>
      </c>
      <c r="S1135" s="141" t="s">
        <v>1601</v>
      </c>
      <c r="T1135" s="141" t="s">
        <v>1754</v>
      </c>
      <c r="U1135" s="133" t="s">
        <v>1756</v>
      </c>
      <c r="V1135" s="133" t="s">
        <v>1754</v>
      </c>
      <c r="W1135" s="133" t="str">
        <f>IF([Access_Indicator2]="Yes","No service",IF([Access_Indicator3]="Available", "Improved",IF([Access_Indicator4]="No", "Limited",IF(AND([Access_Indicator4]="yes", [Access_Indicator5]&lt;=[Access_Indicator6]),"Basic","Limited"))))</f>
        <v>Basic</v>
      </c>
      <c r="X1135" s="133" t="str">
        <f>IF([Use_Indicator1]="", "Fill in data", IF([Use_Indicator1]="All", "Improved", IF([Use_Indicator1]="Some", "Basic", IF([Use_Indicator1]="No use", "No Service"))))</f>
        <v>Improved</v>
      </c>
      <c r="Y1135" s="134" t="s">
        <v>1601</v>
      </c>
      <c r="Z1135" s="134" t="str">
        <f>IF(S1135="No data", "No Data", IF([Reliability_Indicator2]="Yes","No Service", IF(S1135="Routine", "Improved", IF(S1135="Unreliable", "Basic", IF(S1135="No O&amp;M", "No service")))))</f>
        <v>No Data</v>
      </c>
      <c r="AA1135" s="133" t="str">
        <f>IF([EnvPro_Indicator1]="", "Fill in data", IF([EnvPro_Indicator1]="Significant pollution", "No service", IF(AND([EnvPro_Indicator1]="Not polluting groundwater &amp; not untreated in river", [EnvPro_Indicator2]="No"),"Basic", IF([EnvPro_Indicator2]="Yes", "Improved"))))</f>
        <v>Basic</v>
      </c>
      <c r="AB1135" s="134" t="str">
        <f t="shared" si="17"/>
        <v>Basic</v>
      </c>
      <c r="AC1135" s="134" t="str">
        <f>IF(OR(San[[#This Row],[Access_SL1]]="No data",San[[#This Row],[Use_SL1]]="No data",San[[#This Row],[Reliability_SL1]]="No data",San[[#This Row],[EnvPro_SL1]]="No data"),"Incomplete", "Complete")</f>
        <v>Incomplete</v>
      </c>
      <c r="AD1135" s="176" t="s">
        <v>1601</v>
      </c>
      <c r="AE1135" s="176" t="s">
        <v>1601</v>
      </c>
      <c r="AF1135" s="136" t="s">
        <v>1601</v>
      </c>
      <c r="AG1135" s="136">
        <v>6.1326540239645242</v>
      </c>
      <c r="AH1135" s="136" t="s">
        <v>1601</v>
      </c>
      <c r="AW1135" s="1">
        <f>IFERROR(VLOOKUP(San[[#This Row],[Access_SL1]],$AS$5:$AT$8,2,FALSE),"Error")</f>
        <v>2</v>
      </c>
      <c r="AX1135" s="1">
        <f>IFERROR(VLOOKUP(San[[#This Row],[Use_SL1]],$AS$5:$AT$8,2,FALSE),"Error")</f>
        <v>3</v>
      </c>
      <c r="AY1135" s="1" t="str">
        <f>IFERROR(VLOOKUP(San[[#This Row],[Use_SL2]],$AS$5:$AT$8,2,FALSE),"Error")</f>
        <v>Error</v>
      </c>
      <c r="AZ1135" s="1" t="str">
        <f>IFERROR(VLOOKUP(San[[#This Row],[Reliability_SL1]],$AS$5:$AT$8,2,FALSE),"Error")</f>
        <v>Error</v>
      </c>
      <c r="BA1135" s="1">
        <f>IFERROR(VLOOKUP(San[[#This Row],[EnvPro_SL1]],$AS$5:$AT$8,2,FALSE),"Error")</f>
        <v>2</v>
      </c>
    </row>
    <row r="1136" spans="2:53">
      <c r="B1136" s="133" t="s">
        <v>1445</v>
      </c>
      <c r="C1136" s="171" t="s">
        <v>1650</v>
      </c>
      <c r="D1136" s="171" t="s">
        <v>1646</v>
      </c>
      <c r="E1136" s="171" t="s">
        <v>374</v>
      </c>
      <c r="F1136" s="172" t="s">
        <v>1632</v>
      </c>
      <c r="G1136" s="173" t="s">
        <v>2172</v>
      </c>
      <c r="H1136" s="50" t="s">
        <v>1783</v>
      </c>
      <c r="I1136" s="50" t="s">
        <v>2087</v>
      </c>
      <c r="J1136" s="133" t="s">
        <v>1772</v>
      </c>
      <c r="K1136" s="50" t="s">
        <v>1754</v>
      </c>
      <c r="L1136" s="50" t="s">
        <v>1753</v>
      </c>
      <c r="M1136" s="133" t="s">
        <v>1752</v>
      </c>
      <c r="N1136" s="133" t="s">
        <v>1601</v>
      </c>
      <c r="O1136" s="133" t="s">
        <v>1601</v>
      </c>
      <c r="P1136" s="133" t="s">
        <v>1601</v>
      </c>
      <c r="Q1136" s="133" t="s">
        <v>1755</v>
      </c>
      <c r="R1136" s="142" t="s">
        <v>1601</v>
      </c>
      <c r="S1136" s="141" t="s">
        <v>1601</v>
      </c>
      <c r="T1136" s="141" t="s">
        <v>1754</v>
      </c>
      <c r="U1136" s="133" t="s">
        <v>1756</v>
      </c>
      <c r="V1136" s="133" t="s">
        <v>1754</v>
      </c>
      <c r="W1136" s="133" t="str">
        <f>IF([Access_Indicator2]="Yes","No service",IF([Access_Indicator3]="Available", "Improved",IF([Access_Indicator4]="No", "Limited",IF(AND([Access_Indicator4]="yes", [Access_Indicator5]&lt;=[Access_Indicator6]),"Basic","Limited"))))</f>
        <v>Basic</v>
      </c>
      <c r="X1136" s="133" t="str">
        <f>IF([Use_Indicator1]="", "Fill in data", IF([Use_Indicator1]="All", "Improved", IF([Use_Indicator1]="Some", "Basic", IF([Use_Indicator1]="No use", "No Service"))))</f>
        <v>Improved</v>
      </c>
      <c r="Y1136" s="134" t="s">
        <v>1601</v>
      </c>
      <c r="Z1136" s="134" t="str">
        <f>IF(S1136="No data", "No Data", IF([Reliability_Indicator2]="Yes","No Service", IF(S1136="Routine", "Improved", IF(S1136="Unreliable", "Basic", IF(S1136="No O&amp;M", "No service")))))</f>
        <v>No Data</v>
      </c>
      <c r="AA1136" s="133" t="str">
        <f>IF([EnvPro_Indicator1]="", "Fill in data", IF([EnvPro_Indicator1]="Significant pollution", "No service", IF(AND([EnvPro_Indicator1]="Not polluting groundwater &amp; not untreated in river", [EnvPro_Indicator2]="No"),"Basic", IF([EnvPro_Indicator2]="Yes", "Improved"))))</f>
        <v>Basic</v>
      </c>
      <c r="AB1136" s="134" t="str">
        <f t="shared" si="17"/>
        <v>Basic</v>
      </c>
      <c r="AC1136" s="134" t="str">
        <f>IF(OR(San[[#This Row],[Access_SL1]]="No data",San[[#This Row],[Use_SL1]]="No data",San[[#This Row],[Reliability_SL1]]="No data",San[[#This Row],[EnvPro_SL1]]="No data"),"Incomplete", "Complete")</f>
        <v>Incomplete</v>
      </c>
      <c r="AD1136" s="176" t="s">
        <v>1601</v>
      </c>
      <c r="AE1136" s="176" t="s">
        <v>1601</v>
      </c>
      <c r="AF1136" s="136" t="s">
        <v>1601</v>
      </c>
      <c r="AG1136" s="136">
        <v>43.103796854150652</v>
      </c>
      <c r="AH1136" s="136" t="s">
        <v>1601</v>
      </c>
      <c r="AW1136" s="1">
        <f>IFERROR(VLOOKUP(San[[#This Row],[Access_SL1]],$AS$5:$AT$8,2,FALSE),"Error")</f>
        <v>2</v>
      </c>
      <c r="AX1136" s="1">
        <f>IFERROR(VLOOKUP(San[[#This Row],[Use_SL1]],$AS$5:$AT$8,2,FALSE),"Error")</f>
        <v>3</v>
      </c>
      <c r="AY1136" s="1" t="str">
        <f>IFERROR(VLOOKUP(San[[#This Row],[Use_SL2]],$AS$5:$AT$8,2,FALSE),"Error")</f>
        <v>Error</v>
      </c>
      <c r="AZ1136" s="1" t="str">
        <f>IFERROR(VLOOKUP(San[[#This Row],[Reliability_SL1]],$AS$5:$AT$8,2,FALSE),"Error")</f>
        <v>Error</v>
      </c>
      <c r="BA1136" s="1">
        <f>IFERROR(VLOOKUP(San[[#This Row],[EnvPro_SL1]],$AS$5:$AT$8,2,FALSE),"Error")</f>
        <v>2</v>
      </c>
    </row>
    <row r="1137" spans="2:53">
      <c r="B1137" s="133" t="s">
        <v>1446</v>
      </c>
      <c r="C1137" s="171" t="s">
        <v>1650</v>
      </c>
      <c r="D1137" s="171" t="s">
        <v>1646</v>
      </c>
      <c r="E1137" s="171" t="s">
        <v>374</v>
      </c>
      <c r="F1137" s="172" t="s">
        <v>1632</v>
      </c>
      <c r="G1137" s="173" t="s">
        <v>2173</v>
      </c>
      <c r="H1137" s="50" t="s">
        <v>1783</v>
      </c>
      <c r="I1137" s="50" t="s">
        <v>2087</v>
      </c>
      <c r="J1137" s="133" t="s">
        <v>1774</v>
      </c>
      <c r="K1137" s="50" t="s">
        <v>1754</v>
      </c>
      <c r="L1137" s="50" t="s">
        <v>1776</v>
      </c>
      <c r="M1137" s="133" t="s">
        <v>1752</v>
      </c>
      <c r="N1137" s="133" t="s">
        <v>1601</v>
      </c>
      <c r="O1137" s="133" t="s">
        <v>1601</v>
      </c>
      <c r="P1137" s="133" t="s">
        <v>1601</v>
      </c>
      <c r="Q1137" s="133" t="s">
        <v>1755</v>
      </c>
      <c r="R1137" s="142" t="s">
        <v>1601</v>
      </c>
      <c r="S1137" s="141" t="s">
        <v>1801</v>
      </c>
      <c r="T1137" s="141" t="s">
        <v>1754</v>
      </c>
      <c r="U1137" s="133" t="s">
        <v>1756</v>
      </c>
      <c r="V1137" s="133" t="s">
        <v>1754</v>
      </c>
      <c r="W1137" s="133" t="str">
        <f>IF([Access_Indicator2]="Yes","No service",IF([Access_Indicator3]="Available", "Improved",IF([Access_Indicator4]="No", "Limited",IF(AND([Access_Indicator4]="yes", [Access_Indicator5]&lt;=[Access_Indicator6]),"Basic","Limited"))))</f>
        <v>Improved</v>
      </c>
      <c r="X1137" s="133" t="str">
        <f>IF([Use_Indicator1]="", "Fill in data", IF([Use_Indicator1]="All", "Improved", IF([Use_Indicator1]="Some", "Basic", IF([Use_Indicator1]="No use", "No Service"))))</f>
        <v>Improved</v>
      </c>
      <c r="Y1137" s="134" t="s">
        <v>1601</v>
      </c>
      <c r="Z1137" s="134" t="str">
        <f>IF(S1137="No data", "No Data", IF([Reliability_Indicator2]="Yes","No Service", IF(S1137="Routine", "Improved", IF(S1137="Unreliable", "Basic", IF(S1137="No O&amp;M", "No service")))))</f>
        <v>Basic</v>
      </c>
      <c r="AA1137" s="133" t="str">
        <f>IF([EnvPro_Indicator1]="", "Fill in data", IF([EnvPro_Indicator1]="Significant pollution", "No service", IF(AND([EnvPro_Indicator1]="Not polluting groundwater &amp; not untreated in river", [EnvPro_Indicator2]="No"),"Basic", IF([EnvPro_Indicator2]="Yes", "Improved"))))</f>
        <v>Basic</v>
      </c>
      <c r="AB1137" s="134" t="str">
        <f t="shared" si="17"/>
        <v>Basic</v>
      </c>
      <c r="AC1137" s="134" t="str">
        <f>IF(OR(San[[#This Row],[Access_SL1]]="No data",San[[#This Row],[Use_SL1]]="No data",San[[#This Row],[Reliability_SL1]]="No data",San[[#This Row],[EnvPro_SL1]]="No data"),"Incomplete", "Complete")</f>
        <v>Complete</v>
      </c>
      <c r="AD1137" s="176" t="s">
        <v>1601</v>
      </c>
      <c r="AE1137" s="176" t="s">
        <v>1601</v>
      </c>
      <c r="AF1137" s="136" t="s">
        <v>1601</v>
      </c>
      <c r="AG1137" s="136">
        <v>16.558165864704218</v>
      </c>
      <c r="AH1137" s="136" t="s">
        <v>1601</v>
      </c>
      <c r="AW1137" s="1">
        <f>IFERROR(VLOOKUP(San[[#This Row],[Access_SL1]],$AS$5:$AT$8,2,FALSE),"Error")</f>
        <v>3</v>
      </c>
      <c r="AX1137" s="1">
        <f>IFERROR(VLOOKUP(San[[#This Row],[Use_SL1]],$AS$5:$AT$8,2,FALSE),"Error")</f>
        <v>3</v>
      </c>
      <c r="AY1137" s="1" t="str">
        <f>IFERROR(VLOOKUP(San[[#This Row],[Use_SL2]],$AS$5:$AT$8,2,FALSE),"Error")</f>
        <v>Error</v>
      </c>
      <c r="AZ1137" s="1">
        <f>IFERROR(VLOOKUP(San[[#This Row],[Reliability_SL1]],$AS$5:$AT$8,2,FALSE),"Error")</f>
        <v>2</v>
      </c>
      <c r="BA1137" s="1">
        <f>IFERROR(VLOOKUP(San[[#This Row],[EnvPro_SL1]],$AS$5:$AT$8,2,FALSE),"Error")</f>
        <v>2</v>
      </c>
    </row>
    <row r="1138" spans="2:53">
      <c r="B1138" s="133" t="s">
        <v>1447</v>
      </c>
      <c r="C1138" s="171" t="s">
        <v>1650</v>
      </c>
      <c r="D1138" s="171" t="s">
        <v>1646</v>
      </c>
      <c r="E1138" s="171" t="s">
        <v>374</v>
      </c>
      <c r="F1138" s="172" t="s">
        <v>1632</v>
      </c>
      <c r="G1138" s="173" t="s">
        <v>2174</v>
      </c>
      <c r="H1138" s="50" t="s">
        <v>1783</v>
      </c>
      <c r="I1138" s="50" t="s">
        <v>2087</v>
      </c>
      <c r="J1138" s="133" t="s">
        <v>1774</v>
      </c>
      <c r="K1138" s="50" t="s">
        <v>1754</v>
      </c>
      <c r="L1138" s="50" t="s">
        <v>1776</v>
      </c>
      <c r="M1138" s="133" t="s">
        <v>1752</v>
      </c>
      <c r="N1138" s="133" t="s">
        <v>1601</v>
      </c>
      <c r="O1138" s="133" t="s">
        <v>1601</v>
      </c>
      <c r="P1138" s="133" t="s">
        <v>1601</v>
      </c>
      <c r="Q1138" s="133" t="s">
        <v>1765</v>
      </c>
      <c r="R1138" s="142" t="s">
        <v>1601</v>
      </c>
      <c r="S1138" s="141" t="s">
        <v>1801</v>
      </c>
      <c r="T1138" s="141" t="s">
        <v>1754</v>
      </c>
      <c r="U1138" s="133" t="s">
        <v>1756</v>
      </c>
      <c r="V1138" s="133" t="s">
        <v>1754</v>
      </c>
      <c r="W1138" s="133" t="str">
        <f>IF([Access_Indicator2]="Yes","No service",IF([Access_Indicator3]="Available", "Improved",IF([Access_Indicator4]="No", "Limited",IF(AND([Access_Indicator4]="yes", [Access_Indicator5]&lt;=[Access_Indicator6]),"Basic","Limited"))))</f>
        <v>Improved</v>
      </c>
      <c r="X1138" s="133" t="str">
        <f>IF([Use_Indicator1]="", "Fill in data", IF([Use_Indicator1]="All", "Improved", IF([Use_Indicator1]="Some", "Basic", IF([Use_Indicator1]="No use", "No Service"))))</f>
        <v>No Service</v>
      </c>
      <c r="Y1138" s="134" t="s">
        <v>1601</v>
      </c>
      <c r="Z1138" s="134" t="str">
        <f>IF(S1138="No data", "No Data", IF([Reliability_Indicator2]="Yes","No Service", IF(S1138="Routine", "Improved", IF(S1138="Unreliable", "Basic", IF(S1138="No O&amp;M", "No service")))))</f>
        <v>Basic</v>
      </c>
      <c r="AA1138" s="133" t="str">
        <f>IF([EnvPro_Indicator1]="", "Fill in data", IF([EnvPro_Indicator1]="Significant pollution", "No service", IF(AND([EnvPro_Indicator1]="Not polluting groundwater &amp; not untreated in river", [EnvPro_Indicator2]="No"),"Basic", IF([EnvPro_Indicator2]="Yes", "Improved"))))</f>
        <v>Basic</v>
      </c>
      <c r="AB1138" s="134" t="str">
        <f t="shared" si="17"/>
        <v>No Service</v>
      </c>
      <c r="AC1138" s="134" t="str">
        <f>IF(OR(San[[#This Row],[Access_SL1]]="No data",San[[#This Row],[Use_SL1]]="No data",San[[#This Row],[Reliability_SL1]]="No data",San[[#This Row],[EnvPro_SL1]]="No data"),"Incomplete", "Complete")</f>
        <v>Complete</v>
      </c>
      <c r="AD1138" s="176" t="s">
        <v>1601</v>
      </c>
      <c r="AE1138" s="176" t="s">
        <v>1601</v>
      </c>
      <c r="AF1138" s="136" t="s">
        <v>1601</v>
      </c>
      <c r="AG1138" s="136">
        <v>49.306538352674785</v>
      </c>
      <c r="AH1138" s="136" t="s">
        <v>1601</v>
      </c>
      <c r="AW1138" s="1">
        <f>IFERROR(VLOOKUP(San[[#This Row],[Access_SL1]],$AS$5:$AT$8,2,FALSE),"Error")</f>
        <v>3</v>
      </c>
      <c r="AX1138" s="1">
        <f>IFERROR(VLOOKUP(San[[#This Row],[Use_SL1]],$AS$5:$AT$8,2,FALSE),"Error")</f>
        <v>0</v>
      </c>
      <c r="AY1138" s="1" t="str">
        <f>IFERROR(VLOOKUP(San[[#This Row],[Use_SL2]],$AS$5:$AT$8,2,FALSE),"Error")</f>
        <v>Error</v>
      </c>
      <c r="AZ1138" s="1">
        <f>IFERROR(VLOOKUP(San[[#This Row],[Reliability_SL1]],$AS$5:$AT$8,2,FALSE),"Error")</f>
        <v>2</v>
      </c>
      <c r="BA1138" s="1">
        <f>IFERROR(VLOOKUP(San[[#This Row],[EnvPro_SL1]],$AS$5:$AT$8,2,FALSE),"Error")</f>
        <v>2</v>
      </c>
    </row>
    <row r="1139" spans="2:53">
      <c r="B1139" s="133" t="s">
        <v>1448</v>
      </c>
      <c r="C1139" s="171" t="s">
        <v>1650</v>
      </c>
      <c r="D1139" s="171" t="s">
        <v>1646</v>
      </c>
      <c r="E1139" s="171" t="s">
        <v>374</v>
      </c>
      <c r="F1139" s="172" t="s">
        <v>1632</v>
      </c>
      <c r="G1139" s="173" t="s">
        <v>2175</v>
      </c>
      <c r="H1139" s="50" t="s">
        <v>1783</v>
      </c>
      <c r="I1139" s="50" t="s">
        <v>2087</v>
      </c>
      <c r="J1139" s="133" t="s">
        <v>203</v>
      </c>
      <c r="K1139" s="50" t="s">
        <v>1754</v>
      </c>
      <c r="L1139" s="50" t="s">
        <v>1776</v>
      </c>
      <c r="M1139" s="133" t="s">
        <v>1752</v>
      </c>
      <c r="N1139" s="133" t="s">
        <v>1601</v>
      </c>
      <c r="O1139" s="133" t="s">
        <v>1601</v>
      </c>
      <c r="P1139" s="133" t="s">
        <v>1601</v>
      </c>
      <c r="Q1139" s="133" t="s">
        <v>1755</v>
      </c>
      <c r="R1139" s="142" t="s">
        <v>1601</v>
      </c>
      <c r="S1139" s="141" t="s">
        <v>1801</v>
      </c>
      <c r="T1139" s="141" t="s">
        <v>1754</v>
      </c>
      <c r="U1139" s="133" t="s">
        <v>1756</v>
      </c>
      <c r="V1139" s="133" t="s">
        <v>1754</v>
      </c>
      <c r="W1139" s="133" t="str">
        <f>IF([Access_Indicator2]="Yes","No service",IF([Access_Indicator3]="Available", "Improved",IF([Access_Indicator4]="No", "Limited",IF(AND([Access_Indicator4]="yes", [Access_Indicator5]&lt;=[Access_Indicator6]),"Basic","Limited"))))</f>
        <v>Improved</v>
      </c>
      <c r="X1139" s="133" t="str">
        <f>IF([Use_Indicator1]="", "Fill in data", IF([Use_Indicator1]="All", "Improved", IF([Use_Indicator1]="Some", "Basic", IF([Use_Indicator1]="No use", "No Service"))))</f>
        <v>Improved</v>
      </c>
      <c r="Y1139" s="134" t="s">
        <v>1601</v>
      </c>
      <c r="Z1139" s="134" t="str">
        <f>IF(S1139="No data", "No Data", IF([Reliability_Indicator2]="Yes","No Service", IF(S1139="Routine", "Improved", IF(S1139="Unreliable", "Basic", IF(S1139="No O&amp;M", "No service")))))</f>
        <v>Basic</v>
      </c>
      <c r="AA1139" s="133" t="str">
        <f>IF([EnvPro_Indicator1]="", "Fill in data", IF([EnvPro_Indicator1]="Significant pollution", "No service", IF(AND([EnvPro_Indicator1]="Not polluting groundwater &amp; not untreated in river", [EnvPro_Indicator2]="No"),"Basic", IF([EnvPro_Indicator2]="Yes", "Improved"))))</f>
        <v>Basic</v>
      </c>
      <c r="AB1139" s="134" t="str">
        <f t="shared" si="17"/>
        <v>Basic</v>
      </c>
      <c r="AC1139" s="134" t="str">
        <f>IF(OR(San[[#This Row],[Access_SL1]]="No data",San[[#This Row],[Use_SL1]]="No data",San[[#This Row],[Reliability_SL1]]="No data",San[[#This Row],[EnvPro_SL1]]="No data"),"Incomplete", "Complete")</f>
        <v>Complete</v>
      </c>
      <c r="AD1139" s="176" t="s">
        <v>1601</v>
      </c>
      <c r="AE1139" s="176" t="s">
        <v>1601</v>
      </c>
      <c r="AF1139" s="136" t="s">
        <v>1601</v>
      </c>
      <c r="AG1139" s="136">
        <v>257.57146900651003</v>
      </c>
      <c r="AH1139" s="136" t="s">
        <v>1601</v>
      </c>
      <c r="AW1139" s="1">
        <f>IFERROR(VLOOKUP(San[[#This Row],[Access_SL1]],$AS$5:$AT$8,2,FALSE),"Error")</f>
        <v>3</v>
      </c>
      <c r="AX1139" s="1">
        <f>IFERROR(VLOOKUP(San[[#This Row],[Use_SL1]],$AS$5:$AT$8,2,FALSE),"Error")</f>
        <v>3</v>
      </c>
      <c r="AY1139" s="1" t="str">
        <f>IFERROR(VLOOKUP(San[[#This Row],[Use_SL2]],$AS$5:$AT$8,2,FALSE),"Error")</f>
        <v>Error</v>
      </c>
      <c r="AZ1139" s="1">
        <f>IFERROR(VLOOKUP(San[[#This Row],[Reliability_SL1]],$AS$5:$AT$8,2,FALSE),"Error")</f>
        <v>2</v>
      </c>
      <c r="BA1139" s="1">
        <f>IFERROR(VLOOKUP(San[[#This Row],[EnvPro_SL1]],$AS$5:$AT$8,2,FALSE),"Error")</f>
        <v>2</v>
      </c>
    </row>
    <row r="1140" spans="2:53">
      <c r="B1140" s="133" t="s">
        <v>1449</v>
      </c>
      <c r="C1140" s="171" t="s">
        <v>1650</v>
      </c>
      <c r="D1140" s="171" t="s">
        <v>1646</v>
      </c>
      <c r="E1140" s="171" t="s">
        <v>374</v>
      </c>
      <c r="F1140" s="172" t="s">
        <v>1632</v>
      </c>
      <c r="G1140" s="173" t="s">
        <v>2176</v>
      </c>
      <c r="H1140" s="50" t="s">
        <v>1783</v>
      </c>
      <c r="I1140" s="50" t="s">
        <v>2087</v>
      </c>
      <c r="J1140" s="133" t="s">
        <v>1772</v>
      </c>
      <c r="K1140" s="50" t="s">
        <v>1754</v>
      </c>
      <c r="L1140" s="50" t="s">
        <v>1753</v>
      </c>
      <c r="M1140" s="133" t="s">
        <v>1752</v>
      </c>
      <c r="N1140" s="133" t="s">
        <v>1601</v>
      </c>
      <c r="O1140" s="133" t="s">
        <v>1601</v>
      </c>
      <c r="P1140" s="133" t="s">
        <v>1601</v>
      </c>
      <c r="Q1140" s="133" t="s">
        <v>1755</v>
      </c>
      <c r="R1140" s="142" t="s">
        <v>1601</v>
      </c>
      <c r="S1140" s="141" t="s">
        <v>1601</v>
      </c>
      <c r="T1140" s="141" t="s">
        <v>1754</v>
      </c>
      <c r="U1140" s="133" t="s">
        <v>1756</v>
      </c>
      <c r="V1140" s="133" t="s">
        <v>1754</v>
      </c>
      <c r="W1140" s="133" t="str">
        <f>IF([Access_Indicator2]="Yes","No service",IF([Access_Indicator3]="Available", "Improved",IF([Access_Indicator4]="No", "Limited",IF(AND([Access_Indicator4]="yes", [Access_Indicator5]&lt;=[Access_Indicator6]),"Basic","Limited"))))</f>
        <v>Basic</v>
      </c>
      <c r="X1140" s="133" t="str">
        <f>IF([Use_Indicator1]="", "Fill in data", IF([Use_Indicator1]="All", "Improved", IF([Use_Indicator1]="Some", "Basic", IF([Use_Indicator1]="No use", "No Service"))))</f>
        <v>Improved</v>
      </c>
      <c r="Y1140" s="134" t="s">
        <v>1601</v>
      </c>
      <c r="Z1140" s="134" t="str">
        <f>IF(S1140="No data", "No Data", IF([Reliability_Indicator2]="Yes","No Service", IF(S1140="Routine", "Improved", IF(S1140="Unreliable", "Basic", IF(S1140="No O&amp;M", "No service")))))</f>
        <v>No Data</v>
      </c>
      <c r="AA1140" s="133" t="str">
        <f>IF([EnvPro_Indicator1]="", "Fill in data", IF([EnvPro_Indicator1]="Significant pollution", "No service", IF(AND([EnvPro_Indicator1]="Not polluting groundwater &amp; not untreated in river", [EnvPro_Indicator2]="No"),"Basic", IF([EnvPro_Indicator2]="Yes", "Improved"))))</f>
        <v>Basic</v>
      </c>
      <c r="AB1140" s="134" t="str">
        <f t="shared" si="17"/>
        <v>Basic</v>
      </c>
      <c r="AC1140" s="134" t="str">
        <f>IF(OR(San[[#This Row],[Access_SL1]]="No data",San[[#This Row],[Use_SL1]]="No data",San[[#This Row],[Reliability_SL1]]="No data",San[[#This Row],[EnvPro_SL1]]="No data"),"Incomplete", "Complete")</f>
        <v>Incomplete</v>
      </c>
      <c r="AD1140" s="176" t="s">
        <v>1601</v>
      </c>
      <c r="AE1140" s="176" t="s">
        <v>1601</v>
      </c>
      <c r="AF1140" s="136" t="s">
        <v>1601</v>
      </c>
      <c r="AG1140" s="136">
        <v>10.221090039940876</v>
      </c>
      <c r="AH1140" s="136" t="s">
        <v>1601</v>
      </c>
      <c r="AW1140" s="1">
        <f>IFERROR(VLOOKUP(San[[#This Row],[Access_SL1]],$AS$5:$AT$8,2,FALSE),"Error")</f>
        <v>2</v>
      </c>
      <c r="AX1140" s="1">
        <f>IFERROR(VLOOKUP(San[[#This Row],[Use_SL1]],$AS$5:$AT$8,2,FALSE),"Error")</f>
        <v>3</v>
      </c>
      <c r="AY1140" s="1" t="str">
        <f>IFERROR(VLOOKUP(San[[#This Row],[Use_SL2]],$AS$5:$AT$8,2,FALSE),"Error")</f>
        <v>Error</v>
      </c>
      <c r="AZ1140" s="1" t="str">
        <f>IFERROR(VLOOKUP(San[[#This Row],[Reliability_SL1]],$AS$5:$AT$8,2,FALSE),"Error")</f>
        <v>Error</v>
      </c>
      <c r="BA1140" s="1">
        <f>IFERROR(VLOOKUP(San[[#This Row],[EnvPro_SL1]],$AS$5:$AT$8,2,FALSE),"Error")</f>
        <v>2</v>
      </c>
    </row>
    <row r="1141" spans="2:53">
      <c r="B1141" s="133" t="s">
        <v>1450</v>
      </c>
      <c r="C1141" s="171" t="s">
        <v>1650</v>
      </c>
      <c r="D1141" s="171" t="s">
        <v>1646</v>
      </c>
      <c r="E1141" s="171" t="s">
        <v>374</v>
      </c>
      <c r="F1141" s="172" t="s">
        <v>1632</v>
      </c>
      <c r="G1141" s="173" t="s">
        <v>2177</v>
      </c>
      <c r="H1141" s="50" t="s">
        <v>1786</v>
      </c>
      <c r="I1141" s="50" t="s">
        <v>2087</v>
      </c>
      <c r="J1141" s="133" t="s">
        <v>1772</v>
      </c>
      <c r="K1141" s="50" t="s">
        <v>1754</v>
      </c>
      <c r="L1141" s="50" t="s">
        <v>1753</v>
      </c>
      <c r="M1141" s="133" t="s">
        <v>1752</v>
      </c>
      <c r="N1141" s="133" t="s">
        <v>1601</v>
      </c>
      <c r="O1141" s="133" t="s">
        <v>1601</v>
      </c>
      <c r="P1141" s="133" t="s">
        <v>1601</v>
      </c>
      <c r="Q1141" s="133" t="s">
        <v>1755</v>
      </c>
      <c r="R1141" s="142" t="s">
        <v>1601</v>
      </c>
      <c r="S1141" s="141" t="s">
        <v>1601</v>
      </c>
      <c r="T1141" s="141" t="s">
        <v>1754</v>
      </c>
      <c r="U1141" s="133" t="s">
        <v>1756</v>
      </c>
      <c r="V1141" s="133" t="s">
        <v>1754</v>
      </c>
      <c r="W1141" s="133" t="str">
        <f>IF([Access_Indicator2]="Yes","No service",IF([Access_Indicator3]="Available", "Improved",IF([Access_Indicator4]="No", "Limited",IF(AND([Access_Indicator4]="yes", [Access_Indicator5]&lt;=[Access_Indicator6]),"Basic","Limited"))))</f>
        <v>Basic</v>
      </c>
      <c r="X1141" s="133" t="str">
        <f>IF([Use_Indicator1]="", "Fill in data", IF([Use_Indicator1]="All", "Improved", IF([Use_Indicator1]="Some", "Basic", IF([Use_Indicator1]="No use", "No Service"))))</f>
        <v>Improved</v>
      </c>
      <c r="Y1141" s="134" t="s">
        <v>1601</v>
      </c>
      <c r="Z1141" s="134" t="str">
        <f>IF(S1141="No data", "No Data", IF([Reliability_Indicator2]="Yes","No Service", IF(S1141="Routine", "Improved", IF(S1141="Unreliable", "Basic", IF(S1141="No O&amp;M", "No service")))))</f>
        <v>No Data</v>
      </c>
      <c r="AA1141" s="133" t="str">
        <f>IF([EnvPro_Indicator1]="", "Fill in data", IF([EnvPro_Indicator1]="Significant pollution", "No service", IF(AND([EnvPro_Indicator1]="Not polluting groundwater &amp; not untreated in river", [EnvPro_Indicator2]="No"),"Basic", IF([EnvPro_Indicator2]="Yes", "Improved"))))</f>
        <v>Basic</v>
      </c>
      <c r="AB1141" s="134" t="str">
        <f t="shared" si="17"/>
        <v>Basic</v>
      </c>
      <c r="AC1141" s="134" t="str">
        <f>IF(OR(San[[#This Row],[Access_SL1]]="No data",San[[#This Row],[Use_SL1]]="No data",San[[#This Row],[Reliability_SL1]]="No data",San[[#This Row],[EnvPro_SL1]]="No data"),"Incomplete", "Complete")</f>
        <v>Incomplete</v>
      </c>
      <c r="AD1141" s="176" t="s">
        <v>1601</v>
      </c>
      <c r="AE1141" s="176" t="s">
        <v>1601</v>
      </c>
      <c r="AF1141" s="136" t="s">
        <v>1601</v>
      </c>
      <c r="AG1141" s="136">
        <v>14.105104255118405</v>
      </c>
      <c r="AH1141" s="136" t="s">
        <v>1601</v>
      </c>
      <c r="AW1141" s="1">
        <f>IFERROR(VLOOKUP(San[[#This Row],[Access_SL1]],$AS$5:$AT$8,2,FALSE),"Error")</f>
        <v>2</v>
      </c>
      <c r="AX1141" s="1">
        <f>IFERROR(VLOOKUP(San[[#This Row],[Use_SL1]],$AS$5:$AT$8,2,FALSE),"Error")</f>
        <v>3</v>
      </c>
      <c r="AY1141" s="1" t="str">
        <f>IFERROR(VLOOKUP(San[[#This Row],[Use_SL2]],$AS$5:$AT$8,2,FALSE),"Error")</f>
        <v>Error</v>
      </c>
      <c r="AZ1141" s="1" t="str">
        <f>IFERROR(VLOOKUP(San[[#This Row],[Reliability_SL1]],$AS$5:$AT$8,2,FALSE),"Error")</f>
        <v>Error</v>
      </c>
      <c r="BA1141" s="1">
        <f>IFERROR(VLOOKUP(San[[#This Row],[EnvPro_SL1]],$AS$5:$AT$8,2,FALSE),"Error")</f>
        <v>2</v>
      </c>
    </row>
    <row r="1142" spans="2:53">
      <c r="B1142" s="133" t="s">
        <v>1451</v>
      </c>
      <c r="C1142" s="171" t="s">
        <v>1650</v>
      </c>
      <c r="D1142" s="171" t="s">
        <v>1646</v>
      </c>
      <c r="E1142" s="171" t="s">
        <v>374</v>
      </c>
      <c r="F1142" s="172" t="s">
        <v>1632</v>
      </c>
      <c r="G1142" s="173" t="s">
        <v>2178</v>
      </c>
      <c r="H1142" s="50" t="s">
        <v>1783</v>
      </c>
      <c r="I1142" s="50" t="s">
        <v>2087</v>
      </c>
      <c r="J1142" s="133" t="s">
        <v>1779</v>
      </c>
      <c r="K1142" s="50" t="s">
        <v>1754</v>
      </c>
      <c r="L1142" s="50" t="s">
        <v>1753</v>
      </c>
      <c r="M1142" s="133" t="s">
        <v>1754</v>
      </c>
      <c r="N1142" s="133" t="s">
        <v>1601</v>
      </c>
      <c r="O1142" s="133" t="s">
        <v>1601</v>
      </c>
      <c r="P1142" s="133" t="s">
        <v>1601</v>
      </c>
      <c r="Q1142" s="133" t="s">
        <v>1755</v>
      </c>
      <c r="R1142" s="142" t="s">
        <v>1601</v>
      </c>
      <c r="S1142" s="141" t="s">
        <v>1777</v>
      </c>
      <c r="T1142" s="141" t="s">
        <v>1754</v>
      </c>
      <c r="U1142" s="133" t="s">
        <v>1756</v>
      </c>
      <c r="V1142" s="133" t="s">
        <v>1754</v>
      </c>
      <c r="W1142" s="133" t="str">
        <f>IF([Access_Indicator2]="Yes","No service",IF([Access_Indicator3]="Available", "Improved",IF([Access_Indicator4]="No", "Limited",IF(AND([Access_Indicator4]="yes", [Access_Indicator5]&lt;=[Access_Indicator6]),"Basic","Limited"))))</f>
        <v>Limited</v>
      </c>
      <c r="X1142" s="133" t="str">
        <f>IF([Use_Indicator1]="", "Fill in data", IF([Use_Indicator1]="All", "Improved", IF([Use_Indicator1]="Some", "Basic", IF([Use_Indicator1]="No use", "No Service"))))</f>
        <v>Improved</v>
      </c>
      <c r="Y1142" s="134" t="s">
        <v>1601</v>
      </c>
      <c r="Z1142" s="134" t="str">
        <f>IF(S1142="No data", "No Data", IF([Reliability_Indicator2]="Yes","No Service", IF(S1142="Routine", "Improved", IF(S1142="Unreliable", "Basic", IF(S1142="No O&amp;M", "No service")))))</f>
        <v>No service</v>
      </c>
      <c r="AA1142" s="133" t="str">
        <f>IF([EnvPro_Indicator1]="", "Fill in data", IF([EnvPro_Indicator1]="Significant pollution", "No service", IF(AND([EnvPro_Indicator1]="Not polluting groundwater &amp; not untreated in river", [EnvPro_Indicator2]="No"),"Basic", IF([EnvPro_Indicator2]="Yes", "Improved"))))</f>
        <v>Basic</v>
      </c>
      <c r="AB1142" s="134" t="str">
        <f t="shared" si="17"/>
        <v>No Service</v>
      </c>
      <c r="AC1142" s="134" t="str">
        <f>IF(OR(San[[#This Row],[Access_SL1]]="No data",San[[#This Row],[Use_SL1]]="No data",San[[#This Row],[Reliability_SL1]]="No data",San[[#This Row],[EnvPro_SL1]]="No data"),"Incomplete", "Complete")</f>
        <v>Complete</v>
      </c>
      <c r="AD1142" s="176" t="s">
        <v>1601</v>
      </c>
      <c r="AE1142" s="176" t="s">
        <v>1601</v>
      </c>
      <c r="AF1142" s="136" t="s">
        <v>1601</v>
      </c>
      <c r="AG1142" s="136">
        <v>11.882017171431269</v>
      </c>
      <c r="AH1142" s="136" t="s">
        <v>1601</v>
      </c>
      <c r="AW1142" s="1">
        <f>IFERROR(VLOOKUP(San[[#This Row],[Access_SL1]],$AS$5:$AT$8,2,FALSE),"Error")</f>
        <v>1</v>
      </c>
      <c r="AX1142" s="1">
        <f>IFERROR(VLOOKUP(San[[#This Row],[Use_SL1]],$AS$5:$AT$8,2,FALSE),"Error")</f>
        <v>3</v>
      </c>
      <c r="AY1142" s="1" t="str">
        <f>IFERROR(VLOOKUP(San[[#This Row],[Use_SL2]],$AS$5:$AT$8,2,FALSE),"Error")</f>
        <v>Error</v>
      </c>
      <c r="AZ1142" s="1">
        <f>IFERROR(VLOOKUP(San[[#This Row],[Reliability_SL1]],$AS$5:$AT$8,2,FALSE),"Error")</f>
        <v>0</v>
      </c>
      <c r="BA1142" s="1">
        <f>IFERROR(VLOOKUP(San[[#This Row],[EnvPro_SL1]],$AS$5:$AT$8,2,FALSE),"Error")</f>
        <v>2</v>
      </c>
    </row>
    <row r="1143" spans="2:53">
      <c r="B1143" s="133" t="s">
        <v>1452</v>
      </c>
      <c r="C1143" s="171" t="s">
        <v>1650</v>
      </c>
      <c r="D1143" s="171" t="s">
        <v>1646</v>
      </c>
      <c r="E1143" s="171" t="s">
        <v>374</v>
      </c>
      <c r="F1143" s="172" t="s">
        <v>1632</v>
      </c>
      <c r="G1143" s="173" t="s">
        <v>2179</v>
      </c>
      <c r="H1143" s="50" t="s">
        <v>1783</v>
      </c>
      <c r="I1143" s="50" t="s">
        <v>2087</v>
      </c>
      <c r="J1143" s="133" t="s">
        <v>1772</v>
      </c>
      <c r="K1143" s="50" t="s">
        <v>1754</v>
      </c>
      <c r="L1143" s="50" t="s">
        <v>1753</v>
      </c>
      <c r="M1143" s="133" t="s">
        <v>1752</v>
      </c>
      <c r="N1143" s="133" t="s">
        <v>1601</v>
      </c>
      <c r="O1143" s="133" t="s">
        <v>1601</v>
      </c>
      <c r="P1143" s="133" t="s">
        <v>1601</v>
      </c>
      <c r="Q1143" s="133" t="s">
        <v>1755</v>
      </c>
      <c r="R1143" s="142" t="s">
        <v>1601</v>
      </c>
      <c r="S1143" s="141" t="s">
        <v>1601</v>
      </c>
      <c r="T1143" s="141" t="s">
        <v>1754</v>
      </c>
      <c r="U1143" s="133" t="s">
        <v>1756</v>
      </c>
      <c r="V1143" s="133" t="s">
        <v>1754</v>
      </c>
      <c r="W1143" s="133" t="str">
        <f>IF([Access_Indicator2]="Yes","No service",IF([Access_Indicator3]="Available", "Improved",IF([Access_Indicator4]="No", "Limited",IF(AND([Access_Indicator4]="yes", [Access_Indicator5]&lt;=[Access_Indicator6]),"Basic","Limited"))))</f>
        <v>Basic</v>
      </c>
      <c r="X1143" s="133" t="str">
        <f>IF([Use_Indicator1]="", "Fill in data", IF([Use_Indicator1]="All", "Improved", IF([Use_Indicator1]="Some", "Basic", IF([Use_Indicator1]="No use", "No Service"))))</f>
        <v>Improved</v>
      </c>
      <c r="Y1143" s="134" t="s">
        <v>1601</v>
      </c>
      <c r="Z1143" s="134" t="str">
        <f>IF(S1143="No data", "No Data", IF([Reliability_Indicator2]="Yes","No Service", IF(S1143="Routine", "Improved", IF(S1143="Unreliable", "Basic", IF(S1143="No O&amp;M", "No service")))))</f>
        <v>No Data</v>
      </c>
      <c r="AA1143" s="133" t="str">
        <f>IF([EnvPro_Indicator1]="", "Fill in data", IF([EnvPro_Indicator1]="Significant pollution", "No service", IF(AND([EnvPro_Indicator1]="Not polluting groundwater &amp; not untreated in river", [EnvPro_Indicator2]="No"),"Basic", IF([EnvPro_Indicator2]="Yes", "Improved"))))</f>
        <v>Basic</v>
      </c>
      <c r="AB1143" s="134" t="str">
        <f t="shared" si="17"/>
        <v>Basic</v>
      </c>
      <c r="AC1143" s="134" t="str">
        <f>IF(OR(San[[#This Row],[Access_SL1]]="No data",San[[#This Row],[Use_SL1]]="No data",San[[#This Row],[Reliability_SL1]]="No data",San[[#This Row],[EnvPro_SL1]]="No data"),"Incomplete", "Complete")</f>
        <v>Incomplete</v>
      </c>
      <c r="AD1143" s="176" t="s">
        <v>1601</v>
      </c>
      <c r="AE1143" s="176" t="s">
        <v>1601</v>
      </c>
      <c r="AF1143" s="136" t="s">
        <v>1601</v>
      </c>
      <c r="AG1143" s="136">
        <v>14.718369657514858</v>
      </c>
      <c r="AH1143" s="136" t="s">
        <v>1601</v>
      </c>
      <c r="AW1143" s="1">
        <f>IFERROR(VLOOKUP(San[[#This Row],[Access_SL1]],$AS$5:$AT$8,2,FALSE),"Error")</f>
        <v>2</v>
      </c>
      <c r="AX1143" s="1">
        <f>IFERROR(VLOOKUP(San[[#This Row],[Use_SL1]],$AS$5:$AT$8,2,FALSE),"Error")</f>
        <v>3</v>
      </c>
      <c r="AY1143" s="1" t="str">
        <f>IFERROR(VLOOKUP(San[[#This Row],[Use_SL2]],$AS$5:$AT$8,2,FALSE),"Error")</f>
        <v>Error</v>
      </c>
      <c r="AZ1143" s="1" t="str">
        <f>IFERROR(VLOOKUP(San[[#This Row],[Reliability_SL1]],$AS$5:$AT$8,2,FALSE),"Error")</f>
        <v>Error</v>
      </c>
      <c r="BA1143" s="1">
        <f>IFERROR(VLOOKUP(San[[#This Row],[EnvPro_SL1]],$AS$5:$AT$8,2,FALSE),"Error")</f>
        <v>2</v>
      </c>
    </row>
    <row r="1144" spans="2:53">
      <c r="B1144" s="133" t="s">
        <v>1453</v>
      </c>
      <c r="C1144" s="171" t="s">
        <v>1650</v>
      </c>
      <c r="D1144" s="171" t="s">
        <v>1646</v>
      </c>
      <c r="E1144" s="171" t="s">
        <v>374</v>
      </c>
      <c r="F1144" s="172" t="s">
        <v>1632</v>
      </c>
      <c r="G1144" s="173" t="s">
        <v>2180</v>
      </c>
      <c r="H1144" s="50" t="s">
        <v>1786</v>
      </c>
      <c r="I1144" s="50" t="s">
        <v>2087</v>
      </c>
      <c r="J1144" s="133" t="s">
        <v>1751</v>
      </c>
      <c r="K1144" s="50" t="s">
        <v>1752</v>
      </c>
      <c r="L1144" s="50" t="s">
        <v>1753</v>
      </c>
      <c r="M1144" s="133" t="s">
        <v>1754</v>
      </c>
      <c r="N1144" s="133" t="s">
        <v>1601</v>
      </c>
      <c r="O1144" s="133" t="s">
        <v>1601</v>
      </c>
      <c r="P1144" s="133" t="s">
        <v>1601</v>
      </c>
      <c r="Q1144" s="133" t="s">
        <v>1755</v>
      </c>
      <c r="R1144" s="142" t="s">
        <v>1601</v>
      </c>
      <c r="S1144" s="141" t="s">
        <v>1601</v>
      </c>
      <c r="T1144" s="141" t="s">
        <v>1601</v>
      </c>
      <c r="U1144" s="133" t="s">
        <v>1756</v>
      </c>
      <c r="V1144" s="133" t="s">
        <v>1754</v>
      </c>
      <c r="W1144" s="133" t="str">
        <f>IF([Access_Indicator2]="Yes","No service",IF([Access_Indicator3]="Available", "Improved",IF([Access_Indicator4]="No", "Limited",IF(AND([Access_Indicator4]="yes", [Access_Indicator5]&lt;=[Access_Indicator6]),"Basic","Limited"))))</f>
        <v>No service</v>
      </c>
      <c r="X1144" s="133" t="str">
        <f>IF([Use_Indicator1]="", "Fill in data", IF([Use_Indicator1]="All", "Improved", IF([Use_Indicator1]="Some", "Basic", IF([Use_Indicator1]="No use", "No Service"))))</f>
        <v>Improved</v>
      </c>
      <c r="Y1144" s="134" t="s">
        <v>1601</v>
      </c>
      <c r="Z1144" s="134" t="str">
        <f>IF(S1144="No data", "No Data", IF([Reliability_Indicator2]="Yes","No Service", IF(S1144="Routine", "Improved", IF(S1144="Unreliable", "Basic", IF(S1144="No O&amp;M", "No service")))))</f>
        <v>No Data</v>
      </c>
      <c r="AA1144" s="133" t="str">
        <f>IF([EnvPro_Indicator1]="", "Fill in data", IF([EnvPro_Indicator1]="Significant pollution", "No service", IF(AND([EnvPro_Indicator1]="Not polluting groundwater &amp; not untreated in river", [EnvPro_Indicator2]="No"),"Basic", IF([EnvPro_Indicator2]="Yes", "Improved"))))</f>
        <v>Basic</v>
      </c>
      <c r="AB1144" s="134" t="str">
        <f t="shared" si="17"/>
        <v>No Service</v>
      </c>
      <c r="AC1144" s="134" t="str">
        <f>IF(OR(San[[#This Row],[Access_SL1]]="No data",San[[#This Row],[Use_SL1]]="No data",San[[#This Row],[Reliability_SL1]]="No data",San[[#This Row],[EnvPro_SL1]]="No data"),"Incomplete", "Complete")</f>
        <v>Incomplete</v>
      </c>
      <c r="AD1144" s="176" t="s">
        <v>1601</v>
      </c>
      <c r="AE1144" s="176" t="s">
        <v>1601</v>
      </c>
      <c r="AF1144" s="136" t="s">
        <v>1601</v>
      </c>
      <c r="AG1144" s="136">
        <v>6.4392867251627512</v>
      </c>
      <c r="AH1144" s="136" t="s">
        <v>1601</v>
      </c>
      <c r="AW1144" s="1">
        <f>IFERROR(VLOOKUP(San[[#This Row],[Access_SL1]],$AS$5:$AT$8,2,FALSE),"Error")</f>
        <v>0</v>
      </c>
      <c r="AX1144" s="1">
        <f>IFERROR(VLOOKUP(San[[#This Row],[Use_SL1]],$AS$5:$AT$8,2,FALSE),"Error")</f>
        <v>3</v>
      </c>
      <c r="AY1144" s="1" t="str">
        <f>IFERROR(VLOOKUP(San[[#This Row],[Use_SL2]],$AS$5:$AT$8,2,FALSE),"Error")</f>
        <v>Error</v>
      </c>
      <c r="AZ1144" s="1" t="str">
        <f>IFERROR(VLOOKUP(San[[#This Row],[Reliability_SL1]],$AS$5:$AT$8,2,FALSE),"Error")</f>
        <v>Error</v>
      </c>
      <c r="BA1144" s="1">
        <f>IFERROR(VLOOKUP(San[[#This Row],[EnvPro_SL1]],$AS$5:$AT$8,2,FALSE),"Error")</f>
        <v>2</v>
      </c>
    </row>
    <row r="1145" spans="2:53">
      <c r="B1145" s="133" t="s">
        <v>1454</v>
      </c>
      <c r="C1145" s="171" t="s">
        <v>1650</v>
      </c>
      <c r="D1145" s="171" t="s">
        <v>1646</v>
      </c>
      <c r="E1145" s="171" t="s">
        <v>374</v>
      </c>
      <c r="F1145" s="172" t="s">
        <v>1632</v>
      </c>
      <c r="G1145" s="173" t="s">
        <v>2181</v>
      </c>
      <c r="H1145" s="50" t="s">
        <v>1783</v>
      </c>
      <c r="I1145" s="50" t="s">
        <v>2087</v>
      </c>
      <c r="J1145" s="133" t="s">
        <v>1774</v>
      </c>
      <c r="K1145" s="50" t="s">
        <v>1754</v>
      </c>
      <c r="L1145" s="50" t="s">
        <v>1776</v>
      </c>
      <c r="M1145" s="133" t="s">
        <v>1752</v>
      </c>
      <c r="N1145" s="133" t="s">
        <v>1601</v>
      </c>
      <c r="O1145" s="133" t="s">
        <v>1601</v>
      </c>
      <c r="P1145" s="133" t="s">
        <v>1601</v>
      </c>
      <c r="Q1145" s="133" t="s">
        <v>1755</v>
      </c>
      <c r="R1145" s="142" t="s">
        <v>1601</v>
      </c>
      <c r="S1145" s="141" t="s">
        <v>1801</v>
      </c>
      <c r="T1145" s="141" t="s">
        <v>1754</v>
      </c>
      <c r="U1145" s="133" t="s">
        <v>1756</v>
      </c>
      <c r="V1145" s="133" t="s">
        <v>1754</v>
      </c>
      <c r="W1145" s="133" t="str">
        <f>IF([Access_Indicator2]="Yes","No service",IF([Access_Indicator3]="Available", "Improved",IF([Access_Indicator4]="No", "Limited",IF(AND([Access_Indicator4]="yes", [Access_Indicator5]&lt;=[Access_Indicator6]),"Basic","Limited"))))</f>
        <v>Improved</v>
      </c>
      <c r="X1145" s="133" t="str">
        <f>IF([Use_Indicator1]="", "Fill in data", IF([Use_Indicator1]="All", "Improved", IF([Use_Indicator1]="Some", "Basic", IF([Use_Indicator1]="No use", "No Service"))))</f>
        <v>Improved</v>
      </c>
      <c r="Y1145" s="134" t="s">
        <v>1601</v>
      </c>
      <c r="Z1145" s="134" t="str">
        <f>IF(S1145="No data", "No Data", IF([Reliability_Indicator2]="Yes","No Service", IF(S1145="Routine", "Improved", IF(S1145="Unreliable", "Basic", IF(S1145="No O&amp;M", "No service")))))</f>
        <v>Basic</v>
      </c>
      <c r="AA1145" s="133" t="str">
        <f>IF([EnvPro_Indicator1]="", "Fill in data", IF([EnvPro_Indicator1]="Significant pollution", "No service", IF(AND([EnvPro_Indicator1]="Not polluting groundwater &amp; not untreated in river", [EnvPro_Indicator2]="No"),"Basic", IF([EnvPro_Indicator2]="Yes", "Improved"))))</f>
        <v>Basic</v>
      </c>
      <c r="AB1145" s="134" t="str">
        <f t="shared" si="17"/>
        <v>Basic</v>
      </c>
      <c r="AC1145" s="134" t="str">
        <f>IF(OR(San[[#This Row],[Access_SL1]]="No data",San[[#This Row],[Use_SL1]]="No data",San[[#This Row],[Reliability_SL1]]="No data",San[[#This Row],[EnvPro_SL1]]="No data"),"Incomplete", "Complete")</f>
        <v>Complete</v>
      </c>
      <c r="AD1145" s="176" t="s">
        <v>1601</v>
      </c>
      <c r="AE1145" s="176" t="s">
        <v>1601</v>
      </c>
      <c r="AF1145" s="136" t="s">
        <v>1601</v>
      </c>
      <c r="AG1145" s="136">
        <v>15.331635059911314</v>
      </c>
      <c r="AH1145" s="136" t="s">
        <v>1601</v>
      </c>
      <c r="AW1145" s="1">
        <f>IFERROR(VLOOKUP(San[[#This Row],[Access_SL1]],$AS$5:$AT$8,2,FALSE),"Error")</f>
        <v>3</v>
      </c>
      <c r="AX1145" s="1">
        <f>IFERROR(VLOOKUP(San[[#This Row],[Use_SL1]],$AS$5:$AT$8,2,FALSE),"Error")</f>
        <v>3</v>
      </c>
      <c r="AY1145" s="1" t="str">
        <f>IFERROR(VLOOKUP(San[[#This Row],[Use_SL2]],$AS$5:$AT$8,2,FALSE),"Error")</f>
        <v>Error</v>
      </c>
      <c r="AZ1145" s="1">
        <f>IFERROR(VLOOKUP(San[[#This Row],[Reliability_SL1]],$AS$5:$AT$8,2,FALSE),"Error")</f>
        <v>2</v>
      </c>
      <c r="BA1145" s="1">
        <f>IFERROR(VLOOKUP(San[[#This Row],[EnvPro_SL1]],$AS$5:$AT$8,2,FALSE),"Error")</f>
        <v>2</v>
      </c>
    </row>
    <row r="1146" spans="2:53">
      <c r="B1146" s="133" t="s">
        <v>1455</v>
      </c>
      <c r="C1146" s="171" t="s">
        <v>1650</v>
      </c>
      <c r="D1146" s="171" t="s">
        <v>1646</v>
      </c>
      <c r="E1146" s="171" t="s">
        <v>374</v>
      </c>
      <c r="F1146" s="172" t="s">
        <v>1632</v>
      </c>
      <c r="G1146" s="173" t="s">
        <v>2182</v>
      </c>
      <c r="H1146" s="50" t="s">
        <v>1783</v>
      </c>
      <c r="I1146" s="50" t="s">
        <v>2087</v>
      </c>
      <c r="J1146" s="133" t="s">
        <v>1772</v>
      </c>
      <c r="K1146" s="50" t="s">
        <v>1754</v>
      </c>
      <c r="L1146" s="50" t="s">
        <v>1753</v>
      </c>
      <c r="M1146" s="133" t="s">
        <v>1752</v>
      </c>
      <c r="N1146" s="133" t="s">
        <v>1601</v>
      </c>
      <c r="O1146" s="133" t="s">
        <v>1601</v>
      </c>
      <c r="P1146" s="133" t="s">
        <v>1601</v>
      </c>
      <c r="Q1146" s="133" t="s">
        <v>1755</v>
      </c>
      <c r="R1146" s="142" t="s">
        <v>1601</v>
      </c>
      <c r="S1146" s="141" t="s">
        <v>1601</v>
      </c>
      <c r="T1146" s="141" t="s">
        <v>1754</v>
      </c>
      <c r="U1146" s="133" t="s">
        <v>1756</v>
      </c>
      <c r="V1146" s="133" t="s">
        <v>1754</v>
      </c>
      <c r="W1146" s="133" t="str">
        <f>IF([Access_Indicator2]="Yes","No service",IF([Access_Indicator3]="Available", "Improved",IF([Access_Indicator4]="No", "Limited",IF(AND([Access_Indicator4]="yes", [Access_Indicator5]&lt;=[Access_Indicator6]),"Basic","Limited"))))</f>
        <v>Basic</v>
      </c>
      <c r="X1146" s="133" t="str">
        <f>IF([Use_Indicator1]="", "Fill in data", IF([Use_Indicator1]="All", "Improved", IF([Use_Indicator1]="Some", "Basic", IF([Use_Indicator1]="No use", "No Service"))))</f>
        <v>Improved</v>
      </c>
      <c r="Y1146" s="134" t="s">
        <v>1601</v>
      </c>
      <c r="Z1146" s="134" t="str">
        <f>IF(S1146="No data", "No Data", IF([Reliability_Indicator2]="Yes","No Service", IF(S1146="Routine", "Improved", IF(S1146="Unreliable", "Basic", IF(S1146="No O&amp;M", "No service")))))</f>
        <v>No Data</v>
      </c>
      <c r="AA1146" s="133" t="str">
        <f>IF([EnvPro_Indicator1]="", "Fill in data", IF([EnvPro_Indicator1]="Significant pollution", "No service", IF(AND([EnvPro_Indicator1]="Not polluting groundwater &amp; not untreated in river", [EnvPro_Indicator2]="No"),"Basic", IF([EnvPro_Indicator2]="Yes", "Improved"))))</f>
        <v>Basic</v>
      </c>
      <c r="AB1146" s="134" t="str">
        <f t="shared" si="17"/>
        <v>Basic</v>
      </c>
      <c r="AC1146" s="134" t="str">
        <f>IF(OR(San[[#This Row],[Access_SL1]]="No data",San[[#This Row],[Use_SL1]]="No data",San[[#This Row],[Reliability_SL1]]="No data",San[[#This Row],[EnvPro_SL1]]="No data"),"Incomplete", "Complete")</f>
        <v>Incomplete</v>
      </c>
      <c r="AD1146" s="176" t="s">
        <v>1601</v>
      </c>
      <c r="AE1146" s="176" t="s">
        <v>1601</v>
      </c>
      <c r="AF1146" s="136" t="s">
        <v>1601</v>
      </c>
      <c r="AG1146" s="136">
        <v>33.116331729408429</v>
      </c>
      <c r="AH1146" s="136" t="s">
        <v>1601</v>
      </c>
      <c r="AW1146" s="1">
        <f>IFERROR(VLOOKUP(San[[#This Row],[Access_SL1]],$AS$5:$AT$8,2,FALSE),"Error")</f>
        <v>2</v>
      </c>
      <c r="AX1146" s="1">
        <f>IFERROR(VLOOKUP(San[[#This Row],[Use_SL1]],$AS$5:$AT$8,2,FALSE),"Error")</f>
        <v>3</v>
      </c>
      <c r="AY1146" s="1" t="str">
        <f>IFERROR(VLOOKUP(San[[#This Row],[Use_SL2]],$AS$5:$AT$8,2,FALSE),"Error")</f>
        <v>Error</v>
      </c>
      <c r="AZ1146" s="1" t="str">
        <f>IFERROR(VLOOKUP(San[[#This Row],[Reliability_SL1]],$AS$5:$AT$8,2,FALSE),"Error")</f>
        <v>Error</v>
      </c>
      <c r="BA1146" s="1">
        <f>IFERROR(VLOOKUP(San[[#This Row],[EnvPro_SL1]],$AS$5:$AT$8,2,FALSE),"Error")</f>
        <v>2</v>
      </c>
    </row>
    <row r="1147" spans="2:53">
      <c r="B1147" s="133" t="s">
        <v>1456</v>
      </c>
      <c r="C1147" s="171" t="s">
        <v>1650</v>
      </c>
      <c r="D1147" s="171" t="s">
        <v>1646</v>
      </c>
      <c r="E1147" s="171" t="s">
        <v>374</v>
      </c>
      <c r="F1147" s="172" t="s">
        <v>1632</v>
      </c>
      <c r="G1147" s="173" t="s">
        <v>2183</v>
      </c>
      <c r="H1147" s="50" t="s">
        <v>1783</v>
      </c>
      <c r="I1147" s="50" t="s">
        <v>2087</v>
      </c>
      <c r="J1147" s="133" t="s">
        <v>1772</v>
      </c>
      <c r="K1147" s="50" t="s">
        <v>1754</v>
      </c>
      <c r="L1147" s="50" t="s">
        <v>1753</v>
      </c>
      <c r="M1147" s="133" t="s">
        <v>1752</v>
      </c>
      <c r="N1147" s="133" t="s">
        <v>1601</v>
      </c>
      <c r="O1147" s="133" t="s">
        <v>1601</v>
      </c>
      <c r="P1147" s="133" t="s">
        <v>1601</v>
      </c>
      <c r="Q1147" s="133" t="s">
        <v>1755</v>
      </c>
      <c r="R1147" s="142" t="s">
        <v>1601</v>
      </c>
      <c r="S1147" s="141" t="s">
        <v>1601</v>
      </c>
      <c r="T1147" s="141" t="s">
        <v>1754</v>
      </c>
      <c r="U1147" s="133" t="s">
        <v>1756</v>
      </c>
      <c r="V1147" s="133" t="s">
        <v>1754</v>
      </c>
      <c r="W1147" s="133" t="str">
        <f>IF([Access_Indicator2]="Yes","No service",IF([Access_Indicator3]="Available", "Improved",IF([Access_Indicator4]="No", "Limited",IF(AND([Access_Indicator4]="yes", [Access_Indicator5]&lt;=[Access_Indicator6]),"Basic","Limited"))))</f>
        <v>Basic</v>
      </c>
      <c r="X1147" s="133" t="str">
        <f>IF([Use_Indicator1]="", "Fill in data", IF([Use_Indicator1]="All", "Improved", IF([Use_Indicator1]="Some", "Basic", IF([Use_Indicator1]="No use", "No Service"))))</f>
        <v>Improved</v>
      </c>
      <c r="Y1147" s="134" t="s">
        <v>1601</v>
      </c>
      <c r="Z1147" s="134" t="str">
        <f>IF(S1147="No data", "No Data", IF([Reliability_Indicator2]="Yes","No Service", IF(S1147="Routine", "Improved", IF(S1147="Unreliable", "Basic", IF(S1147="No O&amp;M", "No service")))))</f>
        <v>No Data</v>
      </c>
      <c r="AA1147" s="133" t="str">
        <f>IF([EnvPro_Indicator1]="", "Fill in data", IF([EnvPro_Indicator1]="Significant pollution", "No service", IF(AND([EnvPro_Indicator1]="Not polluting groundwater &amp; not untreated in river", [EnvPro_Indicator2]="No"),"Basic", IF([EnvPro_Indicator2]="Yes", "Improved"))))</f>
        <v>Basic</v>
      </c>
      <c r="AB1147" s="134" t="str">
        <f t="shared" si="17"/>
        <v>Basic</v>
      </c>
      <c r="AC1147" s="134" t="str">
        <f>IF(OR(San[[#This Row],[Access_SL1]]="No data",San[[#This Row],[Use_SL1]]="No data",San[[#This Row],[Reliability_SL1]]="No data",San[[#This Row],[EnvPro_SL1]]="No data"),"Incomplete", "Complete")</f>
        <v>Incomplete</v>
      </c>
      <c r="AD1147" s="176" t="s">
        <v>1601</v>
      </c>
      <c r="AE1147" s="176" t="s">
        <v>1601</v>
      </c>
      <c r="AF1147" s="136" t="s">
        <v>1601</v>
      </c>
      <c r="AG1147" s="136">
        <v>7.3591848287574315</v>
      </c>
      <c r="AH1147" s="136" t="s">
        <v>1601</v>
      </c>
      <c r="AW1147" s="1">
        <f>IFERROR(VLOOKUP(San[[#This Row],[Access_SL1]],$AS$5:$AT$8,2,FALSE),"Error")</f>
        <v>2</v>
      </c>
      <c r="AX1147" s="1">
        <f>IFERROR(VLOOKUP(San[[#This Row],[Use_SL1]],$AS$5:$AT$8,2,FALSE),"Error")</f>
        <v>3</v>
      </c>
      <c r="AY1147" s="1" t="str">
        <f>IFERROR(VLOOKUP(San[[#This Row],[Use_SL2]],$AS$5:$AT$8,2,FALSE),"Error")</f>
        <v>Error</v>
      </c>
      <c r="AZ1147" s="1" t="str">
        <f>IFERROR(VLOOKUP(San[[#This Row],[Reliability_SL1]],$AS$5:$AT$8,2,FALSE),"Error")</f>
        <v>Error</v>
      </c>
      <c r="BA1147" s="1">
        <f>IFERROR(VLOOKUP(San[[#This Row],[EnvPro_SL1]],$AS$5:$AT$8,2,FALSE),"Error")</f>
        <v>2</v>
      </c>
    </row>
    <row r="1148" spans="2:53">
      <c r="B1148" s="133" t="s">
        <v>1457</v>
      </c>
      <c r="C1148" s="171" t="s">
        <v>1650</v>
      </c>
      <c r="D1148" s="171" t="s">
        <v>1646</v>
      </c>
      <c r="E1148" s="171" t="s">
        <v>374</v>
      </c>
      <c r="F1148" s="172" t="s">
        <v>1632</v>
      </c>
      <c r="G1148" s="173" t="s">
        <v>2184</v>
      </c>
      <c r="H1148" s="50" t="s">
        <v>1783</v>
      </c>
      <c r="I1148" s="50" t="s">
        <v>2087</v>
      </c>
      <c r="J1148" s="133" t="s">
        <v>1772</v>
      </c>
      <c r="K1148" s="50" t="s">
        <v>1754</v>
      </c>
      <c r="L1148" s="50" t="s">
        <v>1753</v>
      </c>
      <c r="M1148" s="133" t="s">
        <v>1752</v>
      </c>
      <c r="N1148" s="133" t="s">
        <v>1601</v>
      </c>
      <c r="O1148" s="133" t="s">
        <v>1601</v>
      </c>
      <c r="P1148" s="133" t="s">
        <v>1601</v>
      </c>
      <c r="Q1148" s="133" t="s">
        <v>1755</v>
      </c>
      <c r="R1148" s="142" t="s">
        <v>1601</v>
      </c>
      <c r="S1148" s="141" t="s">
        <v>1601</v>
      </c>
      <c r="T1148" s="141" t="s">
        <v>1754</v>
      </c>
      <c r="U1148" s="133" t="s">
        <v>1756</v>
      </c>
      <c r="V1148" s="133" t="s">
        <v>1754</v>
      </c>
      <c r="W1148" s="133" t="str">
        <f>IF([Access_Indicator2]="Yes","No service",IF([Access_Indicator3]="Available", "Improved",IF([Access_Indicator4]="No", "Limited",IF(AND([Access_Indicator4]="yes", [Access_Indicator5]&lt;=[Access_Indicator6]),"Basic","Limited"))))</f>
        <v>Basic</v>
      </c>
      <c r="X1148" s="133" t="str">
        <f>IF([Use_Indicator1]="", "Fill in data", IF([Use_Indicator1]="All", "Improved", IF([Use_Indicator1]="Some", "Basic", IF([Use_Indicator1]="No use", "No Service"))))</f>
        <v>Improved</v>
      </c>
      <c r="Y1148" s="134" t="s">
        <v>1601</v>
      </c>
      <c r="Z1148" s="134" t="str">
        <f>IF(S1148="No data", "No Data", IF([Reliability_Indicator2]="Yes","No Service", IF(S1148="Routine", "Improved", IF(S1148="Unreliable", "Basic", IF(S1148="No O&amp;M", "No service")))))</f>
        <v>No Data</v>
      </c>
      <c r="AA1148" s="133" t="str">
        <f>IF([EnvPro_Indicator1]="", "Fill in data", IF([EnvPro_Indicator1]="Significant pollution", "No service", IF(AND([EnvPro_Indicator1]="Not polluting groundwater &amp; not untreated in river", [EnvPro_Indicator2]="No"),"Basic", IF([EnvPro_Indicator2]="Yes", "Improved"))))</f>
        <v>Basic</v>
      </c>
      <c r="AB1148" s="134" t="str">
        <f t="shared" si="17"/>
        <v>Basic</v>
      </c>
      <c r="AC1148" s="134" t="str">
        <f>IF(OR(San[[#This Row],[Access_SL1]]="No data",San[[#This Row],[Use_SL1]]="No data",San[[#This Row],[Reliability_SL1]]="No data",San[[#This Row],[EnvPro_SL1]]="No data"),"Incomplete", "Complete")</f>
        <v>Incomplete</v>
      </c>
      <c r="AD1148" s="176" t="s">
        <v>1601</v>
      </c>
      <c r="AE1148" s="176" t="s">
        <v>1601</v>
      </c>
      <c r="AF1148" s="136" t="s">
        <v>1601</v>
      </c>
      <c r="AG1148" s="136">
        <v>14.718369657514859</v>
      </c>
      <c r="AH1148" s="136" t="s">
        <v>1601</v>
      </c>
      <c r="AW1148" s="1">
        <f>IFERROR(VLOOKUP(San[[#This Row],[Access_SL1]],$AS$5:$AT$8,2,FALSE),"Error")</f>
        <v>2</v>
      </c>
      <c r="AX1148" s="1">
        <f>IFERROR(VLOOKUP(San[[#This Row],[Use_SL1]],$AS$5:$AT$8,2,FALSE),"Error")</f>
        <v>3</v>
      </c>
      <c r="AY1148" s="1" t="str">
        <f>IFERROR(VLOOKUP(San[[#This Row],[Use_SL2]],$AS$5:$AT$8,2,FALSE),"Error")</f>
        <v>Error</v>
      </c>
      <c r="AZ1148" s="1" t="str">
        <f>IFERROR(VLOOKUP(San[[#This Row],[Reliability_SL1]],$AS$5:$AT$8,2,FALSE),"Error")</f>
        <v>Error</v>
      </c>
      <c r="BA1148" s="1">
        <f>IFERROR(VLOOKUP(San[[#This Row],[EnvPro_SL1]],$AS$5:$AT$8,2,FALSE),"Error")</f>
        <v>2</v>
      </c>
    </row>
    <row r="1149" spans="2:53">
      <c r="B1149" s="133" t="s">
        <v>1458</v>
      </c>
      <c r="C1149" s="171" t="s">
        <v>1650</v>
      </c>
      <c r="D1149" s="171" t="s">
        <v>1646</v>
      </c>
      <c r="E1149" s="171" t="s">
        <v>374</v>
      </c>
      <c r="F1149" s="172" t="s">
        <v>1632</v>
      </c>
      <c r="G1149" s="173" t="s">
        <v>2185</v>
      </c>
      <c r="H1149" s="50" t="s">
        <v>1783</v>
      </c>
      <c r="I1149" s="50" t="s">
        <v>2087</v>
      </c>
      <c r="J1149" s="133" t="s">
        <v>1774</v>
      </c>
      <c r="K1149" s="50" t="s">
        <v>1754</v>
      </c>
      <c r="L1149" s="50" t="s">
        <v>1776</v>
      </c>
      <c r="M1149" s="133" t="s">
        <v>1752</v>
      </c>
      <c r="N1149" s="133" t="s">
        <v>1601</v>
      </c>
      <c r="O1149" s="133" t="s">
        <v>1601</v>
      </c>
      <c r="P1149" s="133" t="s">
        <v>1601</v>
      </c>
      <c r="Q1149" s="133" t="s">
        <v>1755</v>
      </c>
      <c r="R1149" s="142" t="s">
        <v>1601</v>
      </c>
      <c r="S1149" s="141" t="s">
        <v>1801</v>
      </c>
      <c r="T1149" s="141" t="s">
        <v>1754</v>
      </c>
      <c r="U1149" s="133" t="s">
        <v>1756</v>
      </c>
      <c r="V1149" s="133" t="s">
        <v>1754</v>
      </c>
      <c r="W1149" s="133" t="str">
        <f>IF([Access_Indicator2]="Yes","No service",IF([Access_Indicator3]="Available", "Improved",IF([Access_Indicator4]="No", "Limited",IF(AND([Access_Indicator4]="yes", [Access_Indicator5]&lt;=[Access_Indicator6]),"Basic","Limited"))))</f>
        <v>Improved</v>
      </c>
      <c r="X1149" s="133" t="str">
        <f>IF([Use_Indicator1]="", "Fill in data", IF([Use_Indicator1]="All", "Improved", IF([Use_Indicator1]="Some", "Basic", IF([Use_Indicator1]="No use", "No Service"))))</f>
        <v>Improved</v>
      </c>
      <c r="Y1149" s="134" t="s">
        <v>1601</v>
      </c>
      <c r="Z1149" s="134" t="str">
        <f>IF(S1149="No data", "No Data", IF([Reliability_Indicator2]="Yes","No Service", IF(S1149="Routine", "Improved", IF(S1149="Unreliable", "Basic", IF(S1149="No O&amp;M", "No service")))))</f>
        <v>Basic</v>
      </c>
      <c r="AA1149" s="133" t="str">
        <f>IF([EnvPro_Indicator1]="", "Fill in data", IF([EnvPro_Indicator1]="Significant pollution", "No service", IF(AND([EnvPro_Indicator1]="Not polluting groundwater &amp; not untreated in river", [EnvPro_Indicator2]="No"),"Basic", IF([EnvPro_Indicator2]="Yes", "Improved"))))</f>
        <v>Basic</v>
      </c>
      <c r="AB1149" s="134" t="str">
        <f t="shared" si="17"/>
        <v>Basic</v>
      </c>
      <c r="AC1149" s="134" t="str">
        <f>IF(OR(San[[#This Row],[Access_SL1]]="No data",San[[#This Row],[Use_SL1]]="No data",San[[#This Row],[Reliability_SL1]]="No data",San[[#This Row],[EnvPro_SL1]]="No data"),"Incomplete", "Complete")</f>
        <v>Complete</v>
      </c>
      <c r="AD1149" s="176" t="s">
        <v>1601</v>
      </c>
      <c r="AE1149" s="176" t="s">
        <v>1601</v>
      </c>
      <c r="AF1149" s="136" t="s">
        <v>1601</v>
      </c>
      <c r="AG1149" s="136">
        <v>30.356637418624398</v>
      </c>
      <c r="AH1149" s="136" t="s">
        <v>1601</v>
      </c>
      <c r="AW1149" s="1">
        <f>IFERROR(VLOOKUP(San[[#This Row],[Access_SL1]],$AS$5:$AT$8,2,FALSE),"Error")</f>
        <v>3</v>
      </c>
      <c r="AX1149" s="1">
        <f>IFERROR(VLOOKUP(San[[#This Row],[Use_SL1]],$AS$5:$AT$8,2,FALSE),"Error")</f>
        <v>3</v>
      </c>
      <c r="AY1149" s="1" t="str">
        <f>IFERROR(VLOOKUP(San[[#This Row],[Use_SL2]],$AS$5:$AT$8,2,FALSE),"Error")</f>
        <v>Error</v>
      </c>
      <c r="AZ1149" s="1">
        <f>IFERROR(VLOOKUP(San[[#This Row],[Reliability_SL1]],$AS$5:$AT$8,2,FALSE),"Error")</f>
        <v>2</v>
      </c>
      <c r="BA1149" s="1">
        <f>IFERROR(VLOOKUP(San[[#This Row],[EnvPro_SL1]],$AS$5:$AT$8,2,FALSE),"Error")</f>
        <v>2</v>
      </c>
    </row>
    <row r="1150" spans="2:53">
      <c r="B1150" s="133" t="s">
        <v>1459</v>
      </c>
      <c r="C1150" s="171" t="s">
        <v>1650</v>
      </c>
      <c r="D1150" s="171" t="s">
        <v>1646</v>
      </c>
      <c r="E1150" s="171" t="s">
        <v>374</v>
      </c>
      <c r="F1150" s="172" t="s">
        <v>1632</v>
      </c>
      <c r="G1150" s="173" t="s">
        <v>2186</v>
      </c>
      <c r="H1150" s="50" t="s">
        <v>1783</v>
      </c>
      <c r="I1150" s="50" t="s">
        <v>2087</v>
      </c>
      <c r="J1150" s="133" t="s">
        <v>1774</v>
      </c>
      <c r="K1150" s="50" t="s">
        <v>1754</v>
      </c>
      <c r="L1150" s="50" t="s">
        <v>1776</v>
      </c>
      <c r="M1150" s="133" t="s">
        <v>1752</v>
      </c>
      <c r="N1150" s="133" t="s">
        <v>1601</v>
      </c>
      <c r="O1150" s="133" t="s">
        <v>1601</v>
      </c>
      <c r="P1150" s="133" t="s">
        <v>1601</v>
      </c>
      <c r="Q1150" s="133" t="s">
        <v>1755</v>
      </c>
      <c r="R1150" s="142" t="s">
        <v>1601</v>
      </c>
      <c r="S1150" s="141" t="s">
        <v>1801</v>
      </c>
      <c r="T1150" s="141" t="s">
        <v>1754</v>
      </c>
      <c r="U1150" s="133" t="s">
        <v>1756</v>
      </c>
      <c r="V1150" s="133" t="s">
        <v>1754</v>
      </c>
      <c r="W1150" s="133" t="str">
        <f>IF([Access_Indicator2]="Yes","No service",IF([Access_Indicator3]="Available", "Improved",IF([Access_Indicator4]="No", "Limited",IF(AND([Access_Indicator4]="yes", [Access_Indicator5]&lt;=[Access_Indicator6]),"Basic","Limited"))))</f>
        <v>Improved</v>
      </c>
      <c r="X1150" s="133" t="str">
        <f>IF([Use_Indicator1]="", "Fill in data", IF([Use_Indicator1]="All", "Improved", IF([Use_Indicator1]="Some", "Basic", IF([Use_Indicator1]="No use", "No Service"))))</f>
        <v>Improved</v>
      </c>
      <c r="Y1150" s="134" t="s">
        <v>1601</v>
      </c>
      <c r="Z1150" s="134" t="str">
        <f>IF(S1150="No data", "No Data", IF([Reliability_Indicator2]="Yes","No Service", IF(S1150="Routine", "Improved", IF(S1150="Unreliable", "Basic", IF(S1150="No O&amp;M", "No service")))))</f>
        <v>Basic</v>
      </c>
      <c r="AA1150" s="133" t="str">
        <f>IF([EnvPro_Indicator1]="", "Fill in data", IF([EnvPro_Indicator1]="Significant pollution", "No service", IF(AND([EnvPro_Indicator1]="Not polluting groundwater &amp; not untreated in river", [EnvPro_Indicator2]="No"),"Basic", IF([EnvPro_Indicator2]="Yes", "Improved"))))</f>
        <v>Basic</v>
      </c>
      <c r="AB1150" s="134" t="str">
        <f t="shared" si="17"/>
        <v>Basic</v>
      </c>
      <c r="AC1150" s="134" t="str">
        <f>IF(OR(San[[#This Row],[Access_SL1]]="No data",San[[#This Row],[Use_SL1]]="No data",San[[#This Row],[Reliability_SL1]]="No data",San[[#This Row],[EnvPro_SL1]]="No data"),"Incomplete", "Complete")</f>
        <v>Complete</v>
      </c>
      <c r="AD1150" s="176" t="s">
        <v>1601</v>
      </c>
      <c r="AE1150" s="176" t="s">
        <v>1601</v>
      </c>
      <c r="AF1150" s="136" t="s">
        <v>1601</v>
      </c>
      <c r="AG1150" s="136">
        <v>22.997452589866967</v>
      </c>
      <c r="AH1150" s="136" t="s">
        <v>1601</v>
      </c>
      <c r="AW1150" s="1">
        <f>IFERROR(VLOOKUP(San[[#This Row],[Access_SL1]],$AS$5:$AT$8,2,FALSE),"Error")</f>
        <v>3</v>
      </c>
      <c r="AX1150" s="1">
        <f>IFERROR(VLOOKUP(San[[#This Row],[Use_SL1]],$AS$5:$AT$8,2,FALSE),"Error")</f>
        <v>3</v>
      </c>
      <c r="AY1150" s="1" t="str">
        <f>IFERROR(VLOOKUP(San[[#This Row],[Use_SL2]],$AS$5:$AT$8,2,FALSE),"Error")</f>
        <v>Error</v>
      </c>
      <c r="AZ1150" s="1">
        <f>IFERROR(VLOOKUP(San[[#This Row],[Reliability_SL1]],$AS$5:$AT$8,2,FALSE),"Error")</f>
        <v>2</v>
      </c>
      <c r="BA1150" s="1">
        <f>IFERROR(VLOOKUP(San[[#This Row],[EnvPro_SL1]],$AS$5:$AT$8,2,FALSE),"Error")</f>
        <v>2</v>
      </c>
    </row>
    <row r="1151" spans="2:53">
      <c r="B1151" s="133" t="s">
        <v>1460</v>
      </c>
      <c r="C1151" s="171" t="s">
        <v>1650</v>
      </c>
      <c r="D1151" s="171" t="s">
        <v>1646</v>
      </c>
      <c r="E1151" s="171" t="s">
        <v>374</v>
      </c>
      <c r="F1151" s="172" t="s">
        <v>1632</v>
      </c>
      <c r="G1151" s="173" t="s">
        <v>2187</v>
      </c>
      <c r="H1151" s="50" t="s">
        <v>1783</v>
      </c>
      <c r="I1151" s="50" t="s">
        <v>2087</v>
      </c>
      <c r="J1151" s="133" t="s">
        <v>1774</v>
      </c>
      <c r="K1151" s="50" t="s">
        <v>1754</v>
      </c>
      <c r="L1151" s="50" t="s">
        <v>1776</v>
      </c>
      <c r="M1151" s="133" t="s">
        <v>1752</v>
      </c>
      <c r="N1151" s="133" t="s">
        <v>1601</v>
      </c>
      <c r="O1151" s="133" t="s">
        <v>1601</v>
      </c>
      <c r="P1151" s="133" t="s">
        <v>1601</v>
      </c>
      <c r="Q1151" s="133" t="s">
        <v>1755</v>
      </c>
      <c r="R1151" s="142" t="s">
        <v>1601</v>
      </c>
      <c r="S1151" s="141" t="s">
        <v>1801</v>
      </c>
      <c r="T1151" s="141" t="s">
        <v>1754</v>
      </c>
      <c r="U1151" s="133" t="s">
        <v>1756</v>
      </c>
      <c r="V1151" s="133" t="s">
        <v>1754</v>
      </c>
      <c r="W1151" s="133" t="str">
        <f>IF([Access_Indicator2]="Yes","No service",IF([Access_Indicator3]="Available", "Improved",IF([Access_Indicator4]="No", "Limited",IF(AND([Access_Indicator4]="yes", [Access_Indicator5]&lt;=[Access_Indicator6]),"Basic","Limited"))))</f>
        <v>Improved</v>
      </c>
      <c r="X1151" s="133" t="str">
        <f>IF([Use_Indicator1]="", "Fill in data", IF([Use_Indicator1]="All", "Improved", IF([Use_Indicator1]="Some", "Basic", IF([Use_Indicator1]="No use", "No Service"))))</f>
        <v>Improved</v>
      </c>
      <c r="Y1151" s="134" t="s">
        <v>1601</v>
      </c>
      <c r="Z1151" s="134" t="str">
        <f>IF(S1151="No data", "No Data", IF([Reliability_Indicator2]="Yes","No Service", IF(S1151="Routine", "Improved", IF(S1151="Unreliable", "Basic", IF(S1151="No O&amp;M", "No service")))))</f>
        <v>Basic</v>
      </c>
      <c r="AA1151" s="133" t="str">
        <f>IF([EnvPro_Indicator1]="", "Fill in data", IF([EnvPro_Indicator1]="Significant pollution", "No service", IF(AND([EnvPro_Indicator1]="Not polluting groundwater &amp; not untreated in river", [EnvPro_Indicator2]="No"),"Basic", IF([EnvPro_Indicator2]="Yes", "Improved"))))</f>
        <v>Basic</v>
      </c>
      <c r="AB1151" s="134" t="str">
        <f t="shared" si="17"/>
        <v>Basic</v>
      </c>
      <c r="AC1151" s="134" t="str">
        <f>IF(OR(San[[#This Row],[Access_SL1]]="No data",San[[#This Row],[Use_SL1]]="No data",San[[#This Row],[Reliability_SL1]]="No data",San[[#This Row],[EnvPro_SL1]]="No data"),"Incomplete", "Complete")</f>
        <v>Complete</v>
      </c>
      <c r="AD1151" s="176" t="s">
        <v>1601</v>
      </c>
      <c r="AE1151" s="176" t="s">
        <v>1601</v>
      </c>
      <c r="AF1151" s="136" t="s">
        <v>1601</v>
      </c>
      <c r="AG1151" s="136">
        <v>7.3591848287574297</v>
      </c>
      <c r="AH1151" s="136" t="s">
        <v>1601</v>
      </c>
      <c r="AW1151" s="1">
        <f>IFERROR(VLOOKUP(San[[#This Row],[Access_SL1]],$AS$5:$AT$8,2,FALSE),"Error")</f>
        <v>3</v>
      </c>
      <c r="AX1151" s="1">
        <f>IFERROR(VLOOKUP(San[[#This Row],[Use_SL1]],$AS$5:$AT$8,2,FALSE),"Error")</f>
        <v>3</v>
      </c>
      <c r="AY1151" s="1" t="str">
        <f>IFERROR(VLOOKUP(San[[#This Row],[Use_SL2]],$AS$5:$AT$8,2,FALSE),"Error")</f>
        <v>Error</v>
      </c>
      <c r="AZ1151" s="1">
        <f>IFERROR(VLOOKUP(San[[#This Row],[Reliability_SL1]],$AS$5:$AT$8,2,FALSE),"Error")</f>
        <v>2</v>
      </c>
      <c r="BA1151" s="1">
        <f>IFERROR(VLOOKUP(San[[#This Row],[EnvPro_SL1]],$AS$5:$AT$8,2,FALSE),"Error")</f>
        <v>2</v>
      </c>
    </row>
    <row r="1152" spans="2:53">
      <c r="B1152" s="133" t="s">
        <v>1461</v>
      </c>
      <c r="C1152" s="171" t="s">
        <v>1650</v>
      </c>
      <c r="D1152" s="171" t="s">
        <v>1646</v>
      </c>
      <c r="E1152" s="171" t="s">
        <v>374</v>
      </c>
      <c r="F1152" s="172" t="s">
        <v>1632</v>
      </c>
      <c r="G1152" s="173" t="s">
        <v>2188</v>
      </c>
      <c r="H1152" s="50" t="s">
        <v>1783</v>
      </c>
      <c r="I1152" s="50" t="s">
        <v>2087</v>
      </c>
      <c r="J1152" s="133" t="s">
        <v>1774</v>
      </c>
      <c r="K1152" s="50" t="s">
        <v>1754</v>
      </c>
      <c r="L1152" s="50" t="s">
        <v>1776</v>
      </c>
      <c r="M1152" s="133" t="s">
        <v>1752</v>
      </c>
      <c r="N1152" s="133" t="s">
        <v>1601</v>
      </c>
      <c r="O1152" s="133" t="s">
        <v>1601</v>
      </c>
      <c r="P1152" s="133" t="s">
        <v>1601</v>
      </c>
      <c r="Q1152" s="133" t="s">
        <v>1755</v>
      </c>
      <c r="R1152" s="142" t="s">
        <v>1601</v>
      </c>
      <c r="S1152" s="141" t="s">
        <v>1801</v>
      </c>
      <c r="T1152" s="141" t="s">
        <v>1754</v>
      </c>
      <c r="U1152" s="133" t="s">
        <v>1756</v>
      </c>
      <c r="V1152" s="133" t="s">
        <v>1754</v>
      </c>
      <c r="W1152" s="133" t="str">
        <f>IF([Access_Indicator2]="Yes","No service",IF([Access_Indicator3]="Available", "Improved",IF([Access_Indicator4]="No", "Limited",IF(AND([Access_Indicator4]="yes", [Access_Indicator5]&lt;=[Access_Indicator6]),"Basic","Limited"))))</f>
        <v>Improved</v>
      </c>
      <c r="X1152" s="133" t="str">
        <f>IF([Use_Indicator1]="", "Fill in data", IF([Use_Indicator1]="All", "Improved", IF([Use_Indicator1]="Some", "Basic", IF([Use_Indicator1]="No use", "No Service"))))</f>
        <v>Improved</v>
      </c>
      <c r="Y1152" s="134" t="s">
        <v>1601</v>
      </c>
      <c r="Z1152" s="134" t="str">
        <f>IF(S1152="No data", "No Data", IF([Reliability_Indicator2]="Yes","No Service", IF(S1152="Routine", "Improved", IF(S1152="Unreliable", "Basic", IF(S1152="No O&amp;M", "No service")))))</f>
        <v>Basic</v>
      </c>
      <c r="AA1152" s="133" t="str">
        <f>IF([EnvPro_Indicator1]="", "Fill in data", IF([EnvPro_Indicator1]="Significant pollution", "No service", IF(AND([EnvPro_Indicator1]="Not polluting groundwater &amp; not untreated in river", [EnvPro_Indicator2]="No"),"Basic", IF([EnvPro_Indicator2]="Yes", "Improved"))))</f>
        <v>Basic</v>
      </c>
      <c r="AB1152" s="134" t="str">
        <f t="shared" si="17"/>
        <v>Basic</v>
      </c>
      <c r="AC1152" s="134" t="str">
        <f>IF(OR(San[[#This Row],[Access_SL1]]="No data",San[[#This Row],[Use_SL1]]="No data",San[[#This Row],[Reliability_SL1]]="No data",San[[#This Row],[EnvPro_SL1]]="No data"),"Incomplete", "Complete")</f>
        <v>Complete</v>
      </c>
      <c r="AD1152" s="176" t="s">
        <v>1601</v>
      </c>
      <c r="AE1152" s="176" t="s">
        <v>1601</v>
      </c>
      <c r="AF1152" s="136" t="s">
        <v>1601</v>
      </c>
      <c r="AG1152" s="136">
        <v>62.553071044438148</v>
      </c>
      <c r="AH1152" s="136" t="s">
        <v>1601</v>
      </c>
      <c r="AW1152" s="1">
        <f>IFERROR(VLOOKUP(San[[#This Row],[Access_SL1]],$AS$5:$AT$8,2,FALSE),"Error")</f>
        <v>3</v>
      </c>
      <c r="AX1152" s="1">
        <f>IFERROR(VLOOKUP(San[[#This Row],[Use_SL1]],$AS$5:$AT$8,2,FALSE),"Error")</f>
        <v>3</v>
      </c>
      <c r="AY1152" s="1" t="str">
        <f>IFERROR(VLOOKUP(San[[#This Row],[Use_SL2]],$AS$5:$AT$8,2,FALSE),"Error")</f>
        <v>Error</v>
      </c>
      <c r="AZ1152" s="1">
        <f>IFERROR(VLOOKUP(San[[#This Row],[Reliability_SL1]],$AS$5:$AT$8,2,FALSE),"Error")</f>
        <v>2</v>
      </c>
      <c r="BA1152" s="1">
        <f>IFERROR(VLOOKUP(San[[#This Row],[EnvPro_SL1]],$AS$5:$AT$8,2,FALSE),"Error")</f>
        <v>2</v>
      </c>
    </row>
    <row r="1153" spans="2:53">
      <c r="B1153" s="133" t="s">
        <v>1462</v>
      </c>
      <c r="C1153" s="171" t="s">
        <v>1650</v>
      </c>
      <c r="D1153" s="171" t="s">
        <v>1646</v>
      </c>
      <c r="E1153" s="171" t="s">
        <v>374</v>
      </c>
      <c r="F1153" s="172" t="s">
        <v>1632</v>
      </c>
      <c r="G1153" s="173" t="s">
        <v>2189</v>
      </c>
      <c r="H1153" s="50" t="s">
        <v>1783</v>
      </c>
      <c r="I1153" s="50" t="s">
        <v>2087</v>
      </c>
      <c r="J1153" s="133" t="s">
        <v>1774</v>
      </c>
      <c r="K1153" s="50" t="s">
        <v>1754</v>
      </c>
      <c r="L1153" s="50" t="s">
        <v>1776</v>
      </c>
      <c r="M1153" s="133" t="s">
        <v>1752</v>
      </c>
      <c r="N1153" s="133" t="s">
        <v>1601</v>
      </c>
      <c r="O1153" s="133" t="s">
        <v>1601</v>
      </c>
      <c r="P1153" s="133" t="s">
        <v>1601</v>
      </c>
      <c r="Q1153" s="133" t="s">
        <v>1755</v>
      </c>
      <c r="R1153" s="142" t="s">
        <v>1601</v>
      </c>
      <c r="S1153" s="141" t="s">
        <v>1801</v>
      </c>
      <c r="T1153" s="141" t="s">
        <v>1754</v>
      </c>
      <c r="U1153" s="133" t="s">
        <v>1756</v>
      </c>
      <c r="V1153" s="133" t="s">
        <v>1754</v>
      </c>
      <c r="W1153" s="133" t="str">
        <f>IF([Access_Indicator2]="Yes","No service",IF([Access_Indicator3]="Available", "Improved",IF([Access_Indicator4]="No", "Limited",IF(AND([Access_Indicator4]="yes", [Access_Indicator5]&lt;=[Access_Indicator6]),"Basic","Limited"))))</f>
        <v>Improved</v>
      </c>
      <c r="X1153" s="133" t="str">
        <f>IF([Use_Indicator1]="", "Fill in data", IF([Use_Indicator1]="All", "Improved", IF([Use_Indicator1]="Some", "Basic", IF([Use_Indicator1]="No use", "No Service"))))</f>
        <v>Improved</v>
      </c>
      <c r="Y1153" s="134" t="s">
        <v>1601</v>
      </c>
      <c r="Z1153" s="134" t="str">
        <f>IF(S1153="No data", "No Data", IF([Reliability_Indicator2]="Yes","No Service", IF(S1153="Routine", "Improved", IF(S1153="Unreliable", "Basic", IF(S1153="No O&amp;M", "No service")))))</f>
        <v>Basic</v>
      </c>
      <c r="AA1153" s="133" t="str">
        <f>IF([EnvPro_Indicator1]="", "Fill in data", IF([EnvPro_Indicator1]="Significant pollution", "No service", IF(AND([EnvPro_Indicator1]="Not polluting groundwater &amp; not untreated in river", [EnvPro_Indicator2]="No"),"Basic", IF([EnvPro_Indicator2]="Yes", "Improved"))))</f>
        <v>Basic</v>
      </c>
      <c r="AB1153" s="134" t="str">
        <f t="shared" si="17"/>
        <v>Basic</v>
      </c>
      <c r="AC1153" s="134" t="str">
        <f>IF(OR(San[[#This Row],[Access_SL1]]="No data",San[[#This Row],[Use_SL1]]="No data",San[[#This Row],[Reliability_SL1]]="No data",San[[#This Row],[EnvPro_SL1]]="No data"),"Incomplete", "Complete")</f>
        <v>Complete</v>
      </c>
      <c r="AD1153" s="176" t="s">
        <v>1601</v>
      </c>
      <c r="AE1153" s="176" t="s">
        <v>1601</v>
      </c>
      <c r="AF1153" s="136" t="s">
        <v>1601</v>
      </c>
      <c r="AG1153" s="136">
        <v>27.596943107840364</v>
      </c>
      <c r="AH1153" s="136" t="s">
        <v>1601</v>
      </c>
      <c r="AW1153" s="1">
        <f>IFERROR(VLOOKUP(San[[#This Row],[Access_SL1]],$AS$5:$AT$8,2,FALSE),"Error")</f>
        <v>3</v>
      </c>
      <c r="AX1153" s="1">
        <f>IFERROR(VLOOKUP(San[[#This Row],[Use_SL1]],$AS$5:$AT$8,2,FALSE),"Error")</f>
        <v>3</v>
      </c>
      <c r="AY1153" s="1" t="str">
        <f>IFERROR(VLOOKUP(San[[#This Row],[Use_SL2]],$AS$5:$AT$8,2,FALSE),"Error")</f>
        <v>Error</v>
      </c>
      <c r="AZ1153" s="1">
        <f>IFERROR(VLOOKUP(San[[#This Row],[Reliability_SL1]],$AS$5:$AT$8,2,FALSE),"Error")</f>
        <v>2</v>
      </c>
      <c r="BA1153" s="1">
        <f>IFERROR(VLOOKUP(San[[#This Row],[EnvPro_SL1]],$AS$5:$AT$8,2,FALSE),"Error")</f>
        <v>2</v>
      </c>
    </row>
    <row r="1154" spans="2:53">
      <c r="B1154" s="133" t="s">
        <v>1463</v>
      </c>
      <c r="C1154" s="171" t="s">
        <v>1650</v>
      </c>
      <c r="D1154" s="171" t="s">
        <v>1646</v>
      </c>
      <c r="E1154" s="171" t="s">
        <v>374</v>
      </c>
      <c r="F1154" s="172" t="s">
        <v>1632</v>
      </c>
      <c r="G1154" s="173" t="s">
        <v>2190</v>
      </c>
      <c r="H1154" s="50" t="s">
        <v>1786</v>
      </c>
      <c r="I1154" s="50" t="s">
        <v>2087</v>
      </c>
      <c r="J1154" s="133" t="s">
        <v>1774</v>
      </c>
      <c r="K1154" s="50" t="s">
        <v>1754</v>
      </c>
      <c r="L1154" s="50" t="s">
        <v>1776</v>
      </c>
      <c r="M1154" s="133" t="s">
        <v>1752</v>
      </c>
      <c r="N1154" s="133" t="s">
        <v>1601</v>
      </c>
      <c r="O1154" s="133" t="s">
        <v>1601</v>
      </c>
      <c r="P1154" s="133" t="s">
        <v>1601</v>
      </c>
      <c r="Q1154" s="133" t="s">
        <v>1755</v>
      </c>
      <c r="R1154" s="142" t="s">
        <v>1601</v>
      </c>
      <c r="S1154" s="141" t="s">
        <v>1801</v>
      </c>
      <c r="T1154" s="141" t="s">
        <v>1754</v>
      </c>
      <c r="U1154" s="133" t="s">
        <v>1756</v>
      </c>
      <c r="V1154" s="133" t="s">
        <v>1754</v>
      </c>
      <c r="W1154" s="133" t="str">
        <f>IF([Access_Indicator2]="Yes","No service",IF([Access_Indicator3]="Available", "Improved",IF([Access_Indicator4]="No", "Limited",IF(AND([Access_Indicator4]="yes", [Access_Indicator5]&lt;=[Access_Indicator6]),"Basic","Limited"))))</f>
        <v>Improved</v>
      </c>
      <c r="X1154" s="133" t="str">
        <f>IF([Use_Indicator1]="", "Fill in data", IF([Use_Indicator1]="All", "Improved", IF([Use_Indicator1]="Some", "Basic", IF([Use_Indicator1]="No use", "No Service"))))</f>
        <v>Improved</v>
      </c>
      <c r="Y1154" s="134" t="s">
        <v>1601</v>
      </c>
      <c r="Z1154" s="134" t="str">
        <f>IF(S1154="No data", "No Data", IF([Reliability_Indicator2]="Yes","No Service", IF(S1154="Routine", "Improved", IF(S1154="Unreliable", "Basic", IF(S1154="No O&amp;M", "No service")))))</f>
        <v>Basic</v>
      </c>
      <c r="AA1154" s="133" t="str">
        <f>IF([EnvPro_Indicator1]="", "Fill in data", IF([EnvPro_Indicator1]="Significant pollution", "No service", IF(AND([EnvPro_Indicator1]="Not polluting groundwater &amp; not untreated in river", [EnvPro_Indicator2]="No"),"Basic", IF([EnvPro_Indicator2]="Yes", "Improved"))))</f>
        <v>Basic</v>
      </c>
      <c r="AB1154" s="134" t="str">
        <f t="shared" si="17"/>
        <v>Basic</v>
      </c>
      <c r="AC1154" s="134" t="str">
        <f>IF(OR(San[[#This Row],[Access_SL1]]="No data",San[[#This Row],[Use_SL1]]="No data",San[[#This Row],[Reliability_SL1]]="No data",San[[#This Row],[EnvPro_SL1]]="No data"),"Incomplete", "Complete")</f>
        <v>Complete</v>
      </c>
      <c r="AD1154" s="176" t="s">
        <v>1601</v>
      </c>
      <c r="AE1154" s="176" t="s">
        <v>1601</v>
      </c>
      <c r="AF1154" s="136" t="s">
        <v>1601</v>
      </c>
      <c r="AG1154" s="136">
        <v>16.190206623266349</v>
      </c>
      <c r="AH1154" s="136" t="s">
        <v>1601</v>
      </c>
      <c r="AW1154" s="1">
        <f>IFERROR(VLOOKUP(San[[#This Row],[Access_SL1]],$AS$5:$AT$8,2,FALSE),"Error")</f>
        <v>3</v>
      </c>
      <c r="AX1154" s="1">
        <f>IFERROR(VLOOKUP(San[[#This Row],[Use_SL1]],$AS$5:$AT$8,2,FALSE),"Error")</f>
        <v>3</v>
      </c>
      <c r="AY1154" s="1" t="str">
        <f>IFERROR(VLOOKUP(San[[#This Row],[Use_SL2]],$AS$5:$AT$8,2,FALSE),"Error")</f>
        <v>Error</v>
      </c>
      <c r="AZ1154" s="1">
        <f>IFERROR(VLOOKUP(San[[#This Row],[Reliability_SL1]],$AS$5:$AT$8,2,FALSE),"Error")</f>
        <v>2</v>
      </c>
      <c r="BA1154" s="1">
        <f>IFERROR(VLOOKUP(San[[#This Row],[EnvPro_SL1]],$AS$5:$AT$8,2,FALSE),"Error")</f>
        <v>2</v>
      </c>
    </row>
    <row r="1155" spans="2:53">
      <c r="B1155" s="133" t="s">
        <v>1464</v>
      </c>
      <c r="C1155" s="171" t="s">
        <v>1650</v>
      </c>
      <c r="D1155" s="171" t="s">
        <v>1646</v>
      </c>
      <c r="E1155" s="171" t="s">
        <v>374</v>
      </c>
      <c r="F1155" s="172" t="s">
        <v>1632</v>
      </c>
      <c r="G1155" s="173" t="s">
        <v>2191</v>
      </c>
      <c r="H1155" s="50" t="s">
        <v>1783</v>
      </c>
      <c r="I1155" s="50" t="s">
        <v>2087</v>
      </c>
      <c r="J1155" s="133" t="s">
        <v>1772</v>
      </c>
      <c r="K1155" s="50" t="s">
        <v>1754</v>
      </c>
      <c r="L1155" s="50" t="s">
        <v>1753</v>
      </c>
      <c r="M1155" s="133" t="s">
        <v>1752</v>
      </c>
      <c r="N1155" s="133" t="s">
        <v>1601</v>
      </c>
      <c r="O1155" s="133" t="s">
        <v>1601</v>
      </c>
      <c r="P1155" s="133" t="s">
        <v>1601</v>
      </c>
      <c r="Q1155" s="133" t="s">
        <v>1755</v>
      </c>
      <c r="R1155" s="142" t="s">
        <v>1601</v>
      </c>
      <c r="S1155" s="141" t="s">
        <v>1601</v>
      </c>
      <c r="T1155" s="141" t="s">
        <v>1754</v>
      </c>
      <c r="U1155" s="133" t="s">
        <v>1756</v>
      </c>
      <c r="V1155" s="133" t="s">
        <v>1754</v>
      </c>
      <c r="W1155" s="133" t="str">
        <f>IF([Access_Indicator2]="Yes","No service",IF([Access_Indicator3]="Available", "Improved",IF([Access_Indicator4]="No", "Limited",IF(AND([Access_Indicator4]="yes", [Access_Indicator5]&lt;=[Access_Indicator6]),"Basic","Limited"))))</f>
        <v>Basic</v>
      </c>
      <c r="X1155" s="133" t="str">
        <f>IF([Use_Indicator1]="", "Fill in data", IF([Use_Indicator1]="All", "Improved", IF([Use_Indicator1]="Some", "Basic", IF([Use_Indicator1]="No use", "No Service"))))</f>
        <v>Improved</v>
      </c>
      <c r="Y1155" s="134" t="s">
        <v>1601</v>
      </c>
      <c r="Z1155" s="134" t="str">
        <f>IF(S1155="No data", "No Data", IF([Reliability_Indicator2]="Yes","No Service", IF(S1155="Routine", "Improved", IF(S1155="Unreliable", "Basic", IF(S1155="No O&amp;M", "No service")))))</f>
        <v>No Data</v>
      </c>
      <c r="AA1155" s="133" t="str">
        <f>IF([EnvPro_Indicator1]="", "Fill in data", IF([EnvPro_Indicator1]="Significant pollution", "No service", IF(AND([EnvPro_Indicator1]="Not polluting groundwater &amp; not untreated in river", [EnvPro_Indicator2]="No"),"Basic", IF([EnvPro_Indicator2]="Yes", "Improved"))))</f>
        <v>Basic</v>
      </c>
      <c r="AB1155" s="134" t="str">
        <f t="shared" si="17"/>
        <v>Basic</v>
      </c>
      <c r="AC1155" s="134" t="str">
        <f>IF(OR(San[[#This Row],[Access_SL1]]="No data",San[[#This Row],[Use_SL1]]="No data",San[[#This Row],[Reliability_SL1]]="No data",San[[#This Row],[EnvPro_SL1]]="No data"),"Incomplete", "Complete")</f>
        <v>Incomplete</v>
      </c>
      <c r="AD1155" s="176" t="s">
        <v>1601</v>
      </c>
      <c r="AE1155" s="176" t="s">
        <v>1601</v>
      </c>
      <c r="AF1155" s="136" t="s">
        <v>1601</v>
      </c>
      <c r="AG1155" s="136">
        <v>11.038777243136144</v>
      </c>
      <c r="AH1155" s="136" t="s">
        <v>1601</v>
      </c>
      <c r="AW1155" s="1">
        <f>IFERROR(VLOOKUP(San[[#This Row],[Access_SL1]],$AS$5:$AT$8,2,FALSE),"Error")</f>
        <v>2</v>
      </c>
      <c r="AX1155" s="1">
        <f>IFERROR(VLOOKUP(San[[#This Row],[Use_SL1]],$AS$5:$AT$8,2,FALSE),"Error")</f>
        <v>3</v>
      </c>
      <c r="AY1155" s="1" t="str">
        <f>IFERROR(VLOOKUP(San[[#This Row],[Use_SL2]],$AS$5:$AT$8,2,FALSE),"Error")</f>
        <v>Error</v>
      </c>
      <c r="AZ1155" s="1" t="str">
        <f>IFERROR(VLOOKUP(San[[#This Row],[Reliability_SL1]],$AS$5:$AT$8,2,FALSE),"Error")</f>
        <v>Error</v>
      </c>
      <c r="BA1155" s="1">
        <f>IFERROR(VLOOKUP(San[[#This Row],[EnvPro_SL1]],$AS$5:$AT$8,2,FALSE),"Error")</f>
        <v>2</v>
      </c>
    </row>
    <row r="1156" spans="2:53">
      <c r="B1156" s="133" t="s">
        <v>1465</v>
      </c>
      <c r="C1156" s="171" t="s">
        <v>1650</v>
      </c>
      <c r="D1156" s="171" t="s">
        <v>1646</v>
      </c>
      <c r="E1156" s="171" t="s">
        <v>374</v>
      </c>
      <c r="F1156" s="172" t="s">
        <v>1632</v>
      </c>
      <c r="G1156" s="173" t="s">
        <v>2192</v>
      </c>
      <c r="H1156" s="50" t="s">
        <v>1783</v>
      </c>
      <c r="I1156" s="50" t="s">
        <v>2087</v>
      </c>
      <c r="J1156" s="133" t="s">
        <v>1774</v>
      </c>
      <c r="K1156" s="50" t="s">
        <v>1754</v>
      </c>
      <c r="L1156" s="50" t="s">
        <v>1776</v>
      </c>
      <c r="M1156" s="133" t="s">
        <v>1752</v>
      </c>
      <c r="N1156" s="133" t="s">
        <v>1601</v>
      </c>
      <c r="O1156" s="133" t="s">
        <v>1601</v>
      </c>
      <c r="P1156" s="133" t="s">
        <v>1601</v>
      </c>
      <c r="Q1156" s="133" t="s">
        <v>1755</v>
      </c>
      <c r="R1156" s="142" t="s">
        <v>1601</v>
      </c>
      <c r="S1156" s="141" t="s">
        <v>1801</v>
      </c>
      <c r="T1156" s="141" t="s">
        <v>1754</v>
      </c>
      <c r="U1156" s="133" t="s">
        <v>1756</v>
      </c>
      <c r="V1156" s="133" t="s">
        <v>1754</v>
      </c>
      <c r="W1156" s="133" t="str">
        <f>IF([Access_Indicator2]="Yes","No service",IF([Access_Indicator3]="Available", "Improved",IF([Access_Indicator4]="No", "Limited",IF(AND([Access_Indicator4]="yes", [Access_Indicator5]&lt;=[Access_Indicator6]),"Basic","Limited"))))</f>
        <v>Improved</v>
      </c>
      <c r="X1156" s="133" t="str">
        <f>IF([Use_Indicator1]="", "Fill in data", IF([Use_Indicator1]="All", "Improved", IF([Use_Indicator1]="Some", "Basic", IF([Use_Indicator1]="No use", "No Service"))))</f>
        <v>Improved</v>
      </c>
      <c r="Y1156" s="134" t="s">
        <v>1601</v>
      </c>
      <c r="Z1156" s="134" t="str">
        <f>IF(S1156="No data", "No Data", IF([Reliability_Indicator2]="Yes","No Service", IF(S1156="Routine", "Improved", IF(S1156="Unreliable", "Basic", IF(S1156="No O&amp;M", "No service")))))</f>
        <v>Basic</v>
      </c>
      <c r="AA1156" s="133" t="str">
        <f>IF([EnvPro_Indicator1]="", "Fill in data", IF([EnvPro_Indicator1]="Significant pollution", "No service", IF(AND([EnvPro_Indicator1]="Not polluting groundwater &amp; not untreated in river", [EnvPro_Indicator2]="No"),"Basic", IF([EnvPro_Indicator2]="Yes", "Improved"))))</f>
        <v>Basic</v>
      </c>
      <c r="AB1156" s="134" t="str">
        <f t="shared" si="17"/>
        <v>Basic</v>
      </c>
      <c r="AC1156" s="134" t="str">
        <f>IF(OR(San[[#This Row],[Access_SL1]]="No data",San[[#This Row],[Use_SL1]]="No data",San[[#This Row],[Reliability_SL1]]="No data",San[[#This Row],[EnvPro_SL1]]="No data"),"Incomplete", "Complete")</f>
        <v>Complete</v>
      </c>
      <c r="AD1156" s="176" t="s">
        <v>1601</v>
      </c>
      <c r="AE1156" s="176" t="s">
        <v>1601</v>
      </c>
      <c r="AF1156" s="136" t="s">
        <v>1601</v>
      </c>
      <c r="AG1156" s="136">
        <v>27.228983866402487</v>
      </c>
      <c r="AH1156" s="136" t="s">
        <v>1601</v>
      </c>
      <c r="AW1156" s="1">
        <f>IFERROR(VLOOKUP(San[[#This Row],[Access_SL1]],$AS$5:$AT$8,2,FALSE),"Error")</f>
        <v>3</v>
      </c>
      <c r="AX1156" s="1">
        <f>IFERROR(VLOOKUP(San[[#This Row],[Use_SL1]],$AS$5:$AT$8,2,FALSE),"Error")</f>
        <v>3</v>
      </c>
      <c r="AY1156" s="1" t="str">
        <f>IFERROR(VLOOKUP(San[[#This Row],[Use_SL2]],$AS$5:$AT$8,2,FALSE),"Error")</f>
        <v>Error</v>
      </c>
      <c r="AZ1156" s="1">
        <f>IFERROR(VLOOKUP(San[[#This Row],[Reliability_SL1]],$AS$5:$AT$8,2,FALSE),"Error")</f>
        <v>2</v>
      </c>
      <c r="BA1156" s="1">
        <f>IFERROR(VLOOKUP(San[[#This Row],[EnvPro_SL1]],$AS$5:$AT$8,2,FALSE),"Error")</f>
        <v>2</v>
      </c>
    </row>
    <row r="1157" spans="2:53">
      <c r="B1157" s="133" t="s">
        <v>1466</v>
      </c>
      <c r="C1157" s="171" t="s">
        <v>1650</v>
      </c>
      <c r="D1157" s="171" t="s">
        <v>1646</v>
      </c>
      <c r="E1157" s="171" t="s">
        <v>374</v>
      </c>
      <c r="F1157" s="172" t="s">
        <v>1632</v>
      </c>
      <c r="G1157" s="173" t="s">
        <v>2193</v>
      </c>
      <c r="H1157" s="50" t="s">
        <v>1783</v>
      </c>
      <c r="I1157" s="50" t="s">
        <v>2087</v>
      </c>
      <c r="J1157" s="133" t="s">
        <v>1818</v>
      </c>
      <c r="K1157" s="50" t="s">
        <v>1754</v>
      </c>
      <c r="L1157" s="50" t="s">
        <v>1753</v>
      </c>
      <c r="M1157" s="133" t="s">
        <v>1752</v>
      </c>
      <c r="N1157" s="133" t="s">
        <v>1601</v>
      </c>
      <c r="O1157" s="133" t="s">
        <v>1601</v>
      </c>
      <c r="P1157" s="133" t="s">
        <v>1601</v>
      </c>
      <c r="Q1157" s="133" t="s">
        <v>1755</v>
      </c>
      <c r="R1157" s="142" t="s">
        <v>1601</v>
      </c>
      <c r="S1157" s="141" t="s">
        <v>1777</v>
      </c>
      <c r="T1157" s="141" t="s">
        <v>1754</v>
      </c>
      <c r="U1157" s="133" t="s">
        <v>1756</v>
      </c>
      <c r="V1157" s="133" t="s">
        <v>1754</v>
      </c>
      <c r="W1157" s="133" t="str">
        <f>IF([Access_Indicator2]="Yes","No service",IF([Access_Indicator3]="Available", "Improved",IF([Access_Indicator4]="No", "Limited",IF(AND([Access_Indicator4]="yes", [Access_Indicator5]&lt;=[Access_Indicator6]),"Basic","Limited"))))</f>
        <v>Basic</v>
      </c>
      <c r="X1157" s="133" t="str">
        <f>IF([Use_Indicator1]="", "Fill in data", IF([Use_Indicator1]="All", "Improved", IF([Use_Indicator1]="Some", "Basic", IF([Use_Indicator1]="No use", "No Service"))))</f>
        <v>Improved</v>
      </c>
      <c r="Y1157" s="134" t="s">
        <v>1601</v>
      </c>
      <c r="Z1157" s="134" t="str">
        <f>IF(S1157="No data", "No Data", IF([Reliability_Indicator2]="Yes","No Service", IF(S1157="Routine", "Improved", IF(S1157="Unreliable", "Basic", IF(S1157="No O&amp;M", "No service")))))</f>
        <v>No service</v>
      </c>
      <c r="AA1157" s="133" t="str">
        <f>IF([EnvPro_Indicator1]="", "Fill in data", IF([EnvPro_Indicator1]="Significant pollution", "No service", IF(AND([EnvPro_Indicator1]="Not polluting groundwater &amp; not untreated in river", [EnvPro_Indicator2]="No"),"Basic", IF([EnvPro_Indicator2]="Yes", "Improved"))))</f>
        <v>Basic</v>
      </c>
      <c r="AB1157" s="134" t="str">
        <f t="shared" ref="AB1157:AB1220" si="18">VLOOKUP(MIN(AW1157:BA1157),$AR$5:$AS$8,2,FALSE)</f>
        <v>No Service</v>
      </c>
      <c r="AC1157" s="134" t="str">
        <f>IF(OR(San[[#This Row],[Access_SL1]]="No data",San[[#This Row],[Use_SL1]]="No data",San[[#This Row],[Reliability_SL1]]="No data",San[[#This Row],[EnvPro_SL1]]="No data"),"Incomplete", "Complete")</f>
        <v>Complete</v>
      </c>
      <c r="AD1157" s="176" t="s">
        <v>1601</v>
      </c>
      <c r="AE1157" s="176" t="s">
        <v>1601</v>
      </c>
      <c r="AF1157" s="136" t="s">
        <v>1601</v>
      </c>
      <c r="AG1157" s="136">
        <v>28.210208510236811</v>
      </c>
      <c r="AH1157" s="136" t="s">
        <v>1601</v>
      </c>
      <c r="AW1157" s="1">
        <f>IFERROR(VLOOKUP(San[[#This Row],[Access_SL1]],$AS$5:$AT$8,2,FALSE),"Error")</f>
        <v>2</v>
      </c>
      <c r="AX1157" s="1">
        <f>IFERROR(VLOOKUP(San[[#This Row],[Use_SL1]],$AS$5:$AT$8,2,FALSE),"Error")</f>
        <v>3</v>
      </c>
      <c r="AY1157" s="1" t="str">
        <f>IFERROR(VLOOKUP(San[[#This Row],[Use_SL2]],$AS$5:$AT$8,2,FALSE),"Error")</f>
        <v>Error</v>
      </c>
      <c r="AZ1157" s="1">
        <f>IFERROR(VLOOKUP(San[[#This Row],[Reliability_SL1]],$AS$5:$AT$8,2,FALSE),"Error")</f>
        <v>0</v>
      </c>
      <c r="BA1157" s="1">
        <f>IFERROR(VLOOKUP(San[[#This Row],[EnvPro_SL1]],$AS$5:$AT$8,2,FALSE),"Error")</f>
        <v>2</v>
      </c>
    </row>
    <row r="1158" spans="2:53">
      <c r="B1158" s="133" t="s">
        <v>1467</v>
      </c>
      <c r="C1158" s="171" t="s">
        <v>1650</v>
      </c>
      <c r="D1158" s="171" t="s">
        <v>1646</v>
      </c>
      <c r="E1158" s="171" t="s">
        <v>374</v>
      </c>
      <c r="F1158" s="172" t="s">
        <v>1632</v>
      </c>
      <c r="G1158" s="173" t="s">
        <v>2194</v>
      </c>
      <c r="H1158" s="50" t="s">
        <v>1783</v>
      </c>
      <c r="I1158" s="50" t="s">
        <v>2087</v>
      </c>
      <c r="J1158" s="133" t="s">
        <v>1772</v>
      </c>
      <c r="K1158" s="50" t="s">
        <v>1754</v>
      </c>
      <c r="L1158" s="50" t="s">
        <v>1753</v>
      </c>
      <c r="M1158" s="133" t="s">
        <v>1752</v>
      </c>
      <c r="N1158" s="133" t="s">
        <v>1601</v>
      </c>
      <c r="O1158" s="133" t="s">
        <v>1601</v>
      </c>
      <c r="P1158" s="133" t="s">
        <v>1601</v>
      </c>
      <c r="Q1158" s="133" t="s">
        <v>1755</v>
      </c>
      <c r="R1158" s="142" t="s">
        <v>1601</v>
      </c>
      <c r="S1158" s="141" t="s">
        <v>1601</v>
      </c>
      <c r="T1158" s="141" t="s">
        <v>1754</v>
      </c>
      <c r="U1158" s="133" t="s">
        <v>1756</v>
      </c>
      <c r="V1158" s="133" t="s">
        <v>1754</v>
      </c>
      <c r="W1158" s="133" t="str">
        <f>IF([Access_Indicator2]="Yes","No service",IF([Access_Indicator3]="Available", "Improved",IF([Access_Indicator4]="No", "Limited",IF(AND([Access_Indicator4]="yes", [Access_Indicator5]&lt;=[Access_Indicator6]),"Basic","Limited"))))</f>
        <v>Basic</v>
      </c>
      <c r="X1158" s="133" t="str">
        <f>IF([Use_Indicator1]="", "Fill in data", IF([Use_Indicator1]="All", "Improved", IF([Use_Indicator1]="Some", "Basic", IF([Use_Indicator1]="No use", "No Service"))))</f>
        <v>Improved</v>
      </c>
      <c r="Y1158" s="134" t="s">
        <v>1601</v>
      </c>
      <c r="Z1158" s="134" t="str">
        <f>IF(S1158="No data", "No Data", IF([Reliability_Indicator2]="Yes","No Service", IF(S1158="Routine", "Improved", IF(S1158="Unreliable", "Basic", IF(S1158="No O&amp;M", "No service")))))</f>
        <v>No Data</v>
      </c>
      <c r="AA1158" s="133" t="str">
        <f>IF([EnvPro_Indicator1]="", "Fill in data", IF([EnvPro_Indicator1]="Significant pollution", "No service", IF(AND([EnvPro_Indicator1]="Not polluting groundwater &amp; not untreated in river", [EnvPro_Indicator2]="No"),"Basic", IF([EnvPro_Indicator2]="Yes", "Improved"))))</f>
        <v>Basic</v>
      </c>
      <c r="AB1158" s="134" t="str">
        <f t="shared" si="18"/>
        <v>Basic</v>
      </c>
      <c r="AC1158" s="134" t="str">
        <f>IF(OR(San[[#This Row],[Access_SL1]]="No data",San[[#This Row],[Use_SL1]]="No data",San[[#This Row],[Reliability_SL1]]="No data",San[[#This Row],[EnvPro_SL1]]="No data"),"Incomplete", "Complete")</f>
        <v>Incomplete</v>
      </c>
      <c r="AD1158" s="176" t="s">
        <v>1601</v>
      </c>
      <c r="AE1158" s="176" t="s">
        <v>1601</v>
      </c>
      <c r="AF1158" s="136" t="s">
        <v>1601</v>
      </c>
      <c r="AG1158" s="136">
        <v>10.118879139541466</v>
      </c>
      <c r="AH1158" s="136" t="s">
        <v>1601</v>
      </c>
      <c r="AW1158" s="1">
        <f>IFERROR(VLOOKUP(San[[#This Row],[Access_SL1]],$AS$5:$AT$8,2,FALSE),"Error")</f>
        <v>2</v>
      </c>
      <c r="AX1158" s="1">
        <f>IFERROR(VLOOKUP(San[[#This Row],[Use_SL1]],$AS$5:$AT$8,2,FALSE),"Error")</f>
        <v>3</v>
      </c>
      <c r="AY1158" s="1" t="str">
        <f>IFERROR(VLOOKUP(San[[#This Row],[Use_SL2]],$AS$5:$AT$8,2,FALSE),"Error")</f>
        <v>Error</v>
      </c>
      <c r="AZ1158" s="1" t="str">
        <f>IFERROR(VLOOKUP(San[[#This Row],[Reliability_SL1]],$AS$5:$AT$8,2,FALSE),"Error")</f>
        <v>Error</v>
      </c>
      <c r="BA1158" s="1">
        <f>IFERROR(VLOOKUP(San[[#This Row],[EnvPro_SL1]],$AS$5:$AT$8,2,FALSE),"Error")</f>
        <v>2</v>
      </c>
    </row>
    <row r="1159" spans="2:53">
      <c r="B1159" s="133" t="s">
        <v>1468</v>
      </c>
      <c r="C1159" s="171" t="s">
        <v>1650</v>
      </c>
      <c r="D1159" s="171" t="s">
        <v>1646</v>
      </c>
      <c r="E1159" s="171" t="s">
        <v>374</v>
      </c>
      <c r="F1159" s="172" t="s">
        <v>1632</v>
      </c>
      <c r="G1159" s="173" t="s">
        <v>2195</v>
      </c>
      <c r="H1159" s="50" t="s">
        <v>1783</v>
      </c>
      <c r="I1159" s="50" t="s">
        <v>2087</v>
      </c>
      <c r="J1159" s="133" t="s">
        <v>1772</v>
      </c>
      <c r="K1159" s="50" t="s">
        <v>1754</v>
      </c>
      <c r="L1159" s="50" t="s">
        <v>1753</v>
      </c>
      <c r="M1159" s="133" t="s">
        <v>1752</v>
      </c>
      <c r="N1159" s="133" t="s">
        <v>1601</v>
      </c>
      <c r="O1159" s="133" t="s">
        <v>1601</v>
      </c>
      <c r="P1159" s="133" t="s">
        <v>1601</v>
      </c>
      <c r="Q1159" s="133" t="s">
        <v>1755</v>
      </c>
      <c r="R1159" s="142" t="s">
        <v>1601</v>
      </c>
      <c r="S1159" s="141" t="s">
        <v>1601</v>
      </c>
      <c r="T1159" s="141" t="s">
        <v>1754</v>
      </c>
      <c r="U1159" s="133" t="s">
        <v>1756</v>
      </c>
      <c r="V1159" s="133" t="s">
        <v>1754</v>
      </c>
      <c r="W1159" s="133" t="str">
        <f>IF([Access_Indicator2]="Yes","No service",IF([Access_Indicator3]="Available", "Improved",IF([Access_Indicator4]="No", "Limited",IF(AND([Access_Indicator4]="yes", [Access_Indicator5]&lt;=[Access_Indicator6]),"Basic","Limited"))))</f>
        <v>Basic</v>
      </c>
      <c r="X1159" s="133" t="str">
        <f>IF([Use_Indicator1]="", "Fill in data", IF([Use_Indicator1]="All", "Improved", IF([Use_Indicator1]="Some", "Basic", IF([Use_Indicator1]="No use", "No Service"))))</f>
        <v>Improved</v>
      </c>
      <c r="Y1159" s="134" t="s">
        <v>1601</v>
      </c>
      <c r="Z1159" s="134" t="str">
        <f>IF(S1159="No data", "No Data", IF([Reliability_Indicator2]="Yes","No Service", IF(S1159="Routine", "Improved", IF(S1159="Unreliable", "Basic", IF(S1159="No O&amp;M", "No service")))))</f>
        <v>No Data</v>
      </c>
      <c r="AA1159" s="133" t="str">
        <f>IF([EnvPro_Indicator1]="", "Fill in data", IF([EnvPro_Indicator1]="Significant pollution", "No service", IF(AND([EnvPro_Indicator1]="Not polluting groundwater &amp; not untreated in river", [EnvPro_Indicator2]="No"),"Basic", IF([EnvPro_Indicator2]="Yes", "Improved"))))</f>
        <v>Basic</v>
      </c>
      <c r="AB1159" s="134" t="str">
        <f t="shared" si="18"/>
        <v>Basic</v>
      </c>
      <c r="AC1159" s="134" t="str">
        <f>IF(OR(San[[#This Row],[Access_SL1]]="No data",San[[#This Row],[Use_SL1]]="No data",San[[#This Row],[Reliability_SL1]]="No data",San[[#This Row],[EnvPro_SL1]]="No data"),"Incomplete", "Complete")</f>
        <v>Incomplete</v>
      </c>
      <c r="AD1159" s="176" t="s">
        <v>1601</v>
      </c>
      <c r="AE1159" s="176" t="s">
        <v>1601</v>
      </c>
      <c r="AF1159" s="136" t="s">
        <v>1601</v>
      </c>
      <c r="AG1159" s="136">
        <v>18.397962071893573</v>
      </c>
      <c r="AH1159" s="136" t="s">
        <v>1601</v>
      </c>
      <c r="AW1159" s="1">
        <f>IFERROR(VLOOKUP(San[[#This Row],[Access_SL1]],$AS$5:$AT$8,2,FALSE),"Error")</f>
        <v>2</v>
      </c>
      <c r="AX1159" s="1">
        <f>IFERROR(VLOOKUP(San[[#This Row],[Use_SL1]],$AS$5:$AT$8,2,FALSE),"Error")</f>
        <v>3</v>
      </c>
      <c r="AY1159" s="1" t="str">
        <f>IFERROR(VLOOKUP(San[[#This Row],[Use_SL2]],$AS$5:$AT$8,2,FALSE),"Error")</f>
        <v>Error</v>
      </c>
      <c r="AZ1159" s="1" t="str">
        <f>IFERROR(VLOOKUP(San[[#This Row],[Reliability_SL1]],$AS$5:$AT$8,2,FALSE),"Error")</f>
        <v>Error</v>
      </c>
      <c r="BA1159" s="1">
        <f>IFERROR(VLOOKUP(San[[#This Row],[EnvPro_SL1]],$AS$5:$AT$8,2,FALSE),"Error")</f>
        <v>2</v>
      </c>
    </row>
    <row r="1160" spans="2:53">
      <c r="B1160" s="133" t="s">
        <v>1469</v>
      </c>
      <c r="C1160" s="171" t="s">
        <v>1650</v>
      </c>
      <c r="D1160" s="171" t="s">
        <v>1646</v>
      </c>
      <c r="E1160" s="171" t="s">
        <v>374</v>
      </c>
      <c r="F1160" s="172" t="s">
        <v>1632</v>
      </c>
      <c r="G1160" s="173" t="s">
        <v>2196</v>
      </c>
      <c r="H1160" s="50" t="s">
        <v>1783</v>
      </c>
      <c r="I1160" s="50" t="s">
        <v>2087</v>
      </c>
      <c r="J1160" s="133" t="s">
        <v>1772</v>
      </c>
      <c r="K1160" s="50" t="s">
        <v>1754</v>
      </c>
      <c r="L1160" s="50" t="s">
        <v>1753</v>
      </c>
      <c r="M1160" s="133" t="s">
        <v>1752</v>
      </c>
      <c r="N1160" s="133" t="s">
        <v>1601</v>
      </c>
      <c r="O1160" s="133" t="s">
        <v>1601</v>
      </c>
      <c r="P1160" s="133" t="s">
        <v>1601</v>
      </c>
      <c r="Q1160" s="133" t="s">
        <v>1755</v>
      </c>
      <c r="R1160" s="142" t="s">
        <v>1601</v>
      </c>
      <c r="S1160" s="141" t="s">
        <v>1601</v>
      </c>
      <c r="T1160" s="141" t="s">
        <v>1754</v>
      </c>
      <c r="U1160" s="133" t="s">
        <v>1756</v>
      </c>
      <c r="V1160" s="133" t="s">
        <v>1754</v>
      </c>
      <c r="W1160" s="133" t="str">
        <f>IF([Access_Indicator2]="Yes","No service",IF([Access_Indicator3]="Available", "Improved",IF([Access_Indicator4]="No", "Limited",IF(AND([Access_Indicator4]="yes", [Access_Indicator5]&lt;=[Access_Indicator6]),"Basic","Limited"))))</f>
        <v>Basic</v>
      </c>
      <c r="X1160" s="133" t="str">
        <f>IF([Use_Indicator1]="", "Fill in data", IF([Use_Indicator1]="All", "Improved", IF([Use_Indicator1]="Some", "Basic", IF([Use_Indicator1]="No use", "No Service"))))</f>
        <v>Improved</v>
      </c>
      <c r="Y1160" s="134" t="s">
        <v>1601</v>
      </c>
      <c r="Z1160" s="134" t="str">
        <f>IF(S1160="No data", "No Data", IF([Reliability_Indicator2]="Yes","No Service", IF(S1160="Routine", "Improved", IF(S1160="Unreliable", "Basic", IF(S1160="No O&amp;M", "No service")))))</f>
        <v>No Data</v>
      </c>
      <c r="AA1160" s="133" t="str">
        <f>IF([EnvPro_Indicator1]="", "Fill in data", IF([EnvPro_Indicator1]="Significant pollution", "No service", IF(AND([EnvPro_Indicator1]="Not polluting groundwater &amp; not untreated in river", [EnvPro_Indicator2]="No"),"Basic", IF([EnvPro_Indicator2]="Yes", "Improved"))))</f>
        <v>Basic</v>
      </c>
      <c r="AB1160" s="134" t="str">
        <f t="shared" si="18"/>
        <v>Basic</v>
      </c>
      <c r="AC1160" s="134" t="str">
        <f>IF(OR(San[[#This Row],[Access_SL1]]="No data",San[[#This Row],[Use_SL1]]="No data",San[[#This Row],[Reliability_SL1]]="No data",San[[#This Row],[EnvPro_SL1]]="No data"),"Incomplete", "Complete")</f>
        <v>Incomplete</v>
      </c>
      <c r="AD1160" s="176" t="s">
        <v>1601</v>
      </c>
      <c r="AE1160" s="176" t="s">
        <v>1601</v>
      </c>
      <c r="AF1160" s="136" t="s">
        <v>1601</v>
      </c>
      <c r="AG1160" s="136">
        <v>13.982451174639118</v>
      </c>
      <c r="AH1160" s="136" t="s">
        <v>1601</v>
      </c>
      <c r="AW1160" s="1">
        <f>IFERROR(VLOOKUP(San[[#This Row],[Access_SL1]],$AS$5:$AT$8,2,FALSE),"Error")</f>
        <v>2</v>
      </c>
      <c r="AX1160" s="1">
        <f>IFERROR(VLOOKUP(San[[#This Row],[Use_SL1]],$AS$5:$AT$8,2,FALSE),"Error")</f>
        <v>3</v>
      </c>
      <c r="AY1160" s="1" t="str">
        <f>IFERROR(VLOOKUP(San[[#This Row],[Use_SL2]],$AS$5:$AT$8,2,FALSE),"Error")</f>
        <v>Error</v>
      </c>
      <c r="AZ1160" s="1" t="str">
        <f>IFERROR(VLOOKUP(San[[#This Row],[Reliability_SL1]],$AS$5:$AT$8,2,FALSE),"Error")</f>
        <v>Error</v>
      </c>
      <c r="BA1160" s="1">
        <f>IFERROR(VLOOKUP(San[[#This Row],[EnvPro_SL1]],$AS$5:$AT$8,2,FALSE),"Error")</f>
        <v>2</v>
      </c>
    </row>
    <row r="1161" spans="2:53">
      <c r="B1161" s="133" t="s">
        <v>1470</v>
      </c>
      <c r="C1161" s="171" t="s">
        <v>1650</v>
      </c>
      <c r="D1161" s="171" t="s">
        <v>1646</v>
      </c>
      <c r="E1161" s="171" t="s">
        <v>374</v>
      </c>
      <c r="F1161" s="172" t="s">
        <v>1632</v>
      </c>
      <c r="G1161" s="173" t="s">
        <v>2197</v>
      </c>
      <c r="H1161" s="50" t="s">
        <v>1783</v>
      </c>
      <c r="I1161" s="50" t="s">
        <v>2087</v>
      </c>
      <c r="J1161" s="133" t="s">
        <v>1774</v>
      </c>
      <c r="K1161" s="50" t="s">
        <v>1754</v>
      </c>
      <c r="L1161" s="50" t="s">
        <v>1776</v>
      </c>
      <c r="M1161" s="133" t="s">
        <v>1752</v>
      </c>
      <c r="N1161" s="133" t="s">
        <v>1601</v>
      </c>
      <c r="O1161" s="133" t="s">
        <v>1601</v>
      </c>
      <c r="P1161" s="133" t="s">
        <v>1601</v>
      </c>
      <c r="Q1161" s="133" t="s">
        <v>1755</v>
      </c>
      <c r="R1161" s="142" t="s">
        <v>1601</v>
      </c>
      <c r="S1161" s="141" t="s">
        <v>1801</v>
      </c>
      <c r="T1161" s="141" t="s">
        <v>1754</v>
      </c>
      <c r="U1161" s="133" t="s">
        <v>1756</v>
      </c>
      <c r="V1161" s="133" t="s">
        <v>1754</v>
      </c>
      <c r="W1161" s="133" t="str">
        <f>IF([Access_Indicator2]="Yes","No service",IF([Access_Indicator3]="Available", "Improved",IF([Access_Indicator4]="No", "Limited",IF(AND([Access_Indicator4]="yes", [Access_Indicator5]&lt;=[Access_Indicator6]),"Basic","Limited"))))</f>
        <v>Improved</v>
      </c>
      <c r="X1161" s="133" t="str">
        <f>IF([Use_Indicator1]="", "Fill in data", IF([Use_Indicator1]="All", "Improved", IF([Use_Indicator1]="Some", "Basic", IF([Use_Indicator1]="No use", "No Service"))))</f>
        <v>Improved</v>
      </c>
      <c r="Y1161" s="134" t="s">
        <v>1601</v>
      </c>
      <c r="Z1161" s="134" t="str">
        <f>IF(S1161="No data", "No Data", IF([Reliability_Indicator2]="Yes","No Service", IF(S1161="Routine", "Improved", IF(S1161="Unreliable", "Basic", IF(S1161="No O&amp;M", "No service")))))</f>
        <v>Basic</v>
      </c>
      <c r="AA1161" s="133" t="str">
        <f>IF([EnvPro_Indicator1]="", "Fill in data", IF([EnvPro_Indicator1]="Significant pollution", "No service", IF(AND([EnvPro_Indicator1]="Not polluting groundwater &amp; not untreated in river", [EnvPro_Indicator2]="No"),"Basic", IF([EnvPro_Indicator2]="Yes", "Improved"))))</f>
        <v>Basic</v>
      </c>
      <c r="AB1161" s="134" t="str">
        <f t="shared" si="18"/>
        <v>Basic</v>
      </c>
      <c r="AC1161" s="134" t="str">
        <f>IF(OR(San[[#This Row],[Access_SL1]]="No data",San[[#This Row],[Use_SL1]]="No data",San[[#This Row],[Reliability_SL1]]="No data",San[[#This Row],[EnvPro_SL1]]="No data"),"Incomplete", "Complete")</f>
        <v>Complete</v>
      </c>
      <c r="AD1161" s="176" t="s">
        <v>1601</v>
      </c>
      <c r="AE1161" s="176" t="s">
        <v>1601</v>
      </c>
      <c r="AF1161" s="136" t="s">
        <v>1601</v>
      </c>
      <c r="AG1161" s="136">
        <v>16.558165864704215</v>
      </c>
      <c r="AH1161" s="136" t="s">
        <v>1601</v>
      </c>
      <c r="AW1161" s="1">
        <f>IFERROR(VLOOKUP(San[[#This Row],[Access_SL1]],$AS$5:$AT$8,2,FALSE),"Error")</f>
        <v>3</v>
      </c>
      <c r="AX1161" s="1">
        <f>IFERROR(VLOOKUP(San[[#This Row],[Use_SL1]],$AS$5:$AT$8,2,FALSE),"Error")</f>
        <v>3</v>
      </c>
      <c r="AY1161" s="1" t="str">
        <f>IFERROR(VLOOKUP(San[[#This Row],[Use_SL2]],$AS$5:$AT$8,2,FALSE),"Error")</f>
        <v>Error</v>
      </c>
      <c r="AZ1161" s="1">
        <f>IFERROR(VLOOKUP(San[[#This Row],[Reliability_SL1]],$AS$5:$AT$8,2,FALSE),"Error")</f>
        <v>2</v>
      </c>
      <c r="BA1161" s="1">
        <f>IFERROR(VLOOKUP(San[[#This Row],[EnvPro_SL1]],$AS$5:$AT$8,2,FALSE),"Error")</f>
        <v>2</v>
      </c>
    </row>
    <row r="1162" spans="2:53">
      <c r="B1162" s="133" t="s">
        <v>1471</v>
      </c>
      <c r="C1162" s="171" t="s">
        <v>1650</v>
      </c>
      <c r="D1162" s="171" t="s">
        <v>1646</v>
      </c>
      <c r="E1162" s="171" t="s">
        <v>374</v>
      </c>
      <c r="F1162" s="172" t="s">
        <v>1632</v>
      </c>
      <c r="G1162" s="173" t="s">
        <v>2198</v>
      </c>
      <c r="H1162" s="50" t="s">
        <v>1783</v>
      </c>
      <c r="I1162" s="50" t="s">
        <v>2087</v>
      </c>
      <c r="J1162" s="133" t="s">
        <v>1772</v>
      </c>
      <c r="K1162" s="50" t="s">
        <v>1754</v>
      </c>
      <c r="L1162" s="50" t="s">
        <v>1753</v>
      </c>
      <c r="M1162" s="133" t="s">
        <v>1752</v>
      </c>
      <c r="N1162" s="133" t="s">
        <v>1601</v>
      </c>
      <c r="O1162" s="133" t="s">
        <v>1601</v>
      </c>
      <c r="P1162" s="133" t="s">
        <v>1601</v>
      </c>
      <c r="Q1162" s="133" t="s">
        <v>1755</v>
      </c>
      <c r="R1162" s="142" t="s">
        <v>1601</v>
      </c>
      <c r="S1162" s="141" t="s">
        <v>1601</v>
      </c>
      <c r="T1162" s="141" t="s">
        <v>1754</v>
      </c>
      <c r="U1162" s="133" t="s">
        <v>1756</v>
      </c>
      <c r="V1162" s="133" t="s">
        <v>1754</v>
      </c>
      <c r="W1162" s="133" t="str">
        <f>IF([Access_Indicator2]="Yes","No service",IF([Access_Indicator3]="Available", "Improved",IF([Access_Indicator4]="No", "Limited",IF(AND([Access_Indicator4]="yes", [Access_Indicator5]&lt;=[Access_Indicator6]),"Basic","Limited"))))</f>
        <v>Basic</v>
      </c>
      <c r="X1162" s="133" t="str">
        <f>IF([Use_Indicator1]="", "Fill in data", IF([Use_Indicator1]="All", "Improved", IF([Use_Indicator1]="Some", "Basic", IF([Use_Indicator1]="No use", "No Service"))))</f>
        <v>Improved</v>
      </c>
      <c r="Y1162" s="134" t="s">
        <v>1601</v>
      </c>
      <c r="Z1162" s="134" t="str">
        <f>IF(S1162="No data", "No Data", IF([Reliability_Indicator2]="Yes","No Service", IF(S1162="Routine", "Improved", IF(S1162="Unreliable", "Basic", IF(S1162="No O&amp;M", "No service")))))</f>
        <v>No Data</v>
      </c>
      <c r="AA1162" s="133" t="str">
        <f>IF([EnvPro_Indicator1]="", "Fill in data", IF([EnvPro_Indicator1]="Significant pollution", "No service", IF(AND([EnvPro_Indicator1]="Not polluting groundwater &amp; not untreated in river", [EnvPro_Indicator2]="No"),"Basic", IF([EnvPro_Indicator2]="Yes", "Improved"))))</f>
        <v>Basic</v>
      </c>
      <c r="AB1162" s="134" t="str">
        <f t="shared" si="18"/>
        <v>Basic</v>
      </c>
      <c r="AC1162" s="134" t="str">
        <f>IF(OR(San[[#This Row],[Access_SL1]]="No data",San[[#This Row],[Use_SL1]]="No data",San[[#This Row],[Reliability_SL1]]="No data",San[[#This Row],[EnvPro_SL1]]="No data"),"Incomplete", "Complete")</f>
        <v>Incomplete</v>
      </c>
      <c r="AD1162" s="176" t="s">
        <v>1601</v>
      </c>
      <c r="AE1162" s="176" t="s">
        <v>1601</v>
      </c>
      <c r="AF1162" s="136" t="s">
        <v>1601</v>
      </c>
      <c r="AG1162" s="136">
        <v>21.46428908387584</v>
      </c>
      <c r="AH1162" s="136" t="s">
        <v>1601</v>
      </c>
      <c r="AW1162" s="1">
        <f>IFERROR(VLOOKUP(San[[#This Row],[Access_SL1]],$AS$5:$AT$8,2,FALSE),"Error")</f>
        <v>2</v>
      </c>
      <c r="AX1162" s="1">
        <f>IFERROR(VLOOKUP(San[[#This Row],[Use_SL1]],$AS$5:$AT$8,2,FALSE),"Error")</f>
        <v>3</v>
      </c>
      <c r="AY1162" s="1" t="str">
        <f>IFERROR(VLOOKUP(San[[#This Row],[Use_SL2]],$AS$5:$AT$8,2,FALSE),"Error")</f>
        <v>Error</v>
      </c>
      <c r="AZ1162" s="1" t="str">
        <f>IFERROR(VLOOKUP(San[[#This Row],[Reliability_SL1]],$AS$5:$AT$8,2,FALSE),"Error")</f>
        <v>Error</v>
      </c>
      <c r="BA1162" s="1">
        <f>IFERROR(VLOOKUP(San[[#This Row],[EnvPro_SL1]],$AS$5:$AT$8,2,FALSE),"Error")</f>
        <v>2</v>
      </c>
    </row>
    <row r="1163" spans="2:53">
      <c r="B1163" s="133" t="s">
        <v>1472</v>
      </c>
      <c r="C1163" s="171" t="s">
        <v>1650</v>
      </c>
      <c r="D1163" s="171" t="s">
        <v>1646</v>
      </c>
      <c r="E1163" s="171" t="s">
        <v>374</v>
      </c>
      <c r="F1163" s="172" t="s">
        <v>1632</v>
      </c>
      <c r="G1163" s="173" t="s">
        <v>2199</v>
      </c>
      <c r="H1163" s="50" t="s">
        <v>1783</v>
      </c>
      <c r="I1163" s="50" t="s">
        <v>2087</v>
      </c>
      <c r="J1163" s="133" t="s">
        <v>1772</v>
      </c>
      <c r="K1163" s="50" t="s">
        <v>1754</v>
      </c>
      <c r="L1163" s="50" t="s">
        <v>1753</v>
      </c>
      <c r="M1163" s="133" t="s">
        <v>1752</v>
      </c>
      <c r="N1163" s="133" t="s">
        <v>1601</v>
      </c>
      <c r="O1163" s="133" t="s">
        <v>1601</v>
      </c>
      <c r="P1163" s="133" t="s">
        <v>1601</v>
      </c>
      <c r="Q1163" s="133" t="s">
        <v>1755</v>
      </c>
      <c r="R1163" s="142" t="s">
        <v>1601</v>
      </c>
      <c r="S1163" s="141" t="s">
        <v>1601</v>
      </c>
      <c r="T1163" s="141" t="s">
        <v>1754</v>
      </c>
      <c r="U1163" s="133" t="s">
        <v>1756</v>
      </c>
      <c r="V1163" s="133" t="s">
        <v>1754</v>
      </c>
      <c r="W1163" s="133" t="str">
        <f>IF([Access_Indicator2]="Yes","No service",IF([Access_Indicator3]="Available", "Improved",IF([Access_Indicator4]="No", "Limited",IF(AND([Access_Indicator4]="yes", [Access_Indicator5]&lt;=[Access_Indicator6]),"Basic","Limited"))))</f>
        <v>Basic</v>
      </c>
      <c r="X1163" s="133" t="str">
        <f>IF([Use_Indicator1]="", "Fill in data", IF([Use_Indicator1]="All", "Improved", IF([Use_Indicator1]="Some", "Basic", IF([Use_Indicator1]="No use", "No Service"))))</f>
        <v>Improved</v>
      </c>
      <c r="Y1163" s="134" t="s">
        <v>1601</v>
      </c>
      <c r="Z1163" s="134" t="str">
        <f>IF(S1163="No data", "No Data", IF([Reliability_Indicator2]="Yes","No Service", IF(S1163="Routine", "Improved", IF(S1163="Unreliable", "Basic", IF(S1163="No O&amp;M", "No service")))))</f>
        <v>No Data</v>
      </c>
      <c r="AA1163" s="133" t="str">
        <f>IF([EnvPro_Indicator1]="", "Fill in data", IF([EnvPro_Indicator1]="Significant pollution", "No service", IF(AND([EnvPro_Indicator1]="Not polluting groundwater &amp; not untreated in river", [EnvPro_Indicator2]="No"),"Basic", IF([EnvPro_Indicator2]="Yes", "Improved"))))</f>
        <v>Basic</v>
      </c>
      <c r="AB1163" s="134" t="str">
        <f t="shared" si="18"/>
        <v>Basic</v>
      </c>
      <c r="AC1163" s="134" t="str">
        <f>IF(OR(San[[#This Row],[Access_SL1]]="No data",San[[#This Row],[Use_SL1]]="No data",San[[#This Row],[Reliability_SL1]]="No data",San[[#This Row],[EnvPro_SL1]]="No data"),"Incomplete", "Complete")</f>
        <v>Incomplete</v>
      </c>
      <c r="AD1163" s="176" t="s">
        <v>1601</v>
      </c>
      <c r="AE1163" s="176" t="s">
        <v>1601</v>
      </c>
      <c r="AF1163" s="136" t="s">
        <v>1601</v>
      </c>
      <c r="AG1163" s="136">
        <v>38.635720350976506</v>
      </c>
      <c r="AH1163" s="136" t="s">
        <v>1601</v>
      </c>
      <c r="AW1163" s="1">
        <f>IFERROR(VLOOKUP(San[[#This Row],[Access_SL1]],$AS$5:$AT$8,2,FALSE),"Error")</f>
        <v>2</v>
      </c>
      <c r="AX1163" s="1">
        <f>IFERROR(VLOOKUP(San[[#This Row],[Use_SL1]],$AS$5:$AT$8,2,FALSE),"Error")</f>
        <v>3</v>
      </c>
      <c r="AY1163" s="1" t="str">
        <f>IFERROR(VLOOKUP(San[[#This Row],[Use_SL2]],$AS$5:$AT$8,2,FALSE),"Error")</f>
        <v>Error</v>
      </c>
      <c r="AZ1163" s="1" t="str">
        <f>IFERROR(VLOOKUP(San[[#This Row],[Reliability_SL1]],$AS$5:$AT$8,2,FALSE),"Error")</f>
        <v>Error</v>
      </c>
      <c r="BA1163" s="1">
        <f>IFERROR(VLOOKUP(San[[#This Row],[EnvPro_SL1]],$AS$5:$AT$8,2,FALSE),"Error")</f>
        <v>2</v>
      </c>
    </row>
    <row r="1164" spans="2:53">
      <c r="B1164" s="133" t="s">
        <v>1473</v>
      </c>
      <c r="C1164" s="171" t="s">
        <v>1650</v>
      </c>
      <c r="D1164" s="171" t="s">
        <v>1646</v>
      </c>
      <c r="E1164" s="171" t="s">
        <v>374</v>
      </c>
      <c r="F1164" s="172" t="s">
        <v>1632</v>
      </c>
      <c r="G1164" s="173" t="s">
        <v>2200</v>
      </c>
      <c r="H1164" s="50" t="s">
        <v>1783</v>
      </c>
      <c r="I1164" s="50" t="s">
        <v>2087</v>
      </c>
      <c r="J1164" s="133" t="s">
        <v>1774</v>
      </c>
      <c r="K1164" s="50" t="s">
        <v>1754</v>
      </c>
      <c r="L1164" s="50" t="s">
        <v>1776</v>
      </c>
      <c r="M1164" s="133" t="s">
        <v>1752</v>
      </c>
      <c r="N1164" s="133" t="s">
        <v>1601</v>
      </c>
      <c r="O1164" s="133" t="s">
        <v>1601</v>
      </c>
      <c r="P1164" s="133" t="s">
        <v>1601</v>
      </c>
      <c r="Q1164" s="133" t="s">
        <v>1755</v>
      </c>
      <c r="R1164" s="142" t="s">
        <v>1601</v>
      </c>
      <c r="S1164" s="141" t="s">
        <v>1801</v>
      </c>
      <c r="T1164" s="141" t="s">
        <v>1754</v>
      </c>
      <c r="U1164" s="133" t="s">
        <v>1756</v>
      </c>
      <c r="V1164" s="133" t="s">
        <v>1754</v>
      </c>
      <c r="W1164" s="133" t="str">
        <f>IF([Access_Indicator2]="Yes","No service",IF([Access_Indicator3]="Available", "Improved",IF([Access_Indicator4]="No", "Limited",IF(AND([Access_Indicator4]="yes", [Access_Indicator5]&lt;=[Access_Indicator6]),"Basic","Limited"))))</f>
        <v>Improved</v>
      </c>
      <c r="X1164" s="133" t="str">
        <f>IF([Use_Indicator1]="", "Fill in data", IF([Use_Indicator1]="All", "Improved", IF([Use_Indicator1]="Some", "Basic", IF([Use_Indicator1]="No use", "No Service"))))</f>
        <v>Improved</v>
      </c>
      <c r="Y1164" s="134" t="s">
        <v>1601</v>
      </c>
      <c r="Z1164" s="134" t="str">
        <f>IF(S1164="No data", "No Data", IF([Reliability_Indicator2]="Yes","No Service", IF(S1164="Routine", "Improved", IF(S1164="Unreliable", "Basic", IF(S1164="No O&amp;M", "No service")))))</f>
        <v>Basic</v>
      </c>
      <c r="AA1164" s="133" t="str">
        <f>IF([EnvPro_Indicator1]="", "Fill in data", IF([EnvPro_Indicator1]="Significant pollution", "No service", IF(AND([EnvPro_Indicator1]="Not polluting groundwater &amp; not untreated in river", [EnvPro_Indicator2]="No"),"Basic", IF([EnvPro_Indicator2]="Yes", "Improved"))))</f>
        <v>Basic</v>
      </c>
      <c r="AB1164" s="134" t="str">
        <f t="shared" si="18"/>
        <v>Basic</v>
      </c>
      <c r="AC1164" s="134" t="str">
        <f>IF(OR(San[[#This Row],[Access_SL1]]="No data",San[[#This Row],[Use_SL1]]="No data",San[[#This Row],[Reliability_SL1]]="No data",San[[#This Row],[EnvPro_SL1]]="No data"),"Incomplete", "Complete")</f>
        <v>Complete</v>
      </c>
      <c r="AD1164" s="176" t="s">
        <v>1601</v>
      </c>
      <c r="AE1164" s="176" t="s">
        <v>1601</v>
      </c>
      <c r="AF1164" s="136" t="s">
        <v>1601</v>
      </c>
      <c r="AG1164" s="136">
        <v>25.757146900651009</v>
      </c>
      <c r="AH1164" s="136" t="s">
        <v>1601</v>
      </c>
      <c r="AW1164" s="1">
        <f>IFERROR(VLOOKUP(San[[#This Row],[Access_SL1]],$AS$5:$AT$8,2,FALSE),"Error")</f>
        <v>3</v>
      </c>
      <c r="AX1164" s="1">
        <f>IFERROR(VLOOKUP(San[[#This Row],[Use_SL1]],$AS$5:$AT$8,2,FALSE),"Error")</f>
        <v>3</v>
      </c>
      <c r="AY1164" s="1" t="str">
        <f>IFERROR(VLOOKUP(San[[#This Row],[Use_SL2]],$AS$5:$AT$8,2,FALSE),"Error")</f>
        <v>Error</v>
      </c>
      <c r="AZ1164" s="1">
        <f>IFERROR(VLOOKUP(San[[#This Row],[Reliability_SL1]],$AS$5:$AT$8,2,FALSE),"Error")</f>
        <v>2</v>
      </c>
      <c r="BA1164" s="1">
        <f>IFERROR(VLOOKUP(San[[#This Row],[EnvPro_SL1]],$AS$5:$AT$8,2,FALSE),"Error")</f>
        <v>2</v>
      </c>
    </row>
    <row r="1165" spans="2:53">
      <c r="B1165" s="133" t="s">
        <v>1474</v>
      </c>
      <c r="C1165" s="171" t="s">
        <v>1650</v>
      </c>
      <c r="D1165" s="171" t="s">
        <v>1646</v>
      </c>
      <c r="E1165" s="171" t="s">
        <v>374</v>
      </c>
      <c r="F1165" s="172" t="s">
        <v>1632</v>
      </c>
      <c r="G1165" s="173" t="s">
        <v>2201</v>
      </c>
      <c r="H1165" s="50" t="s">
        <v>1783</v>
      </c>
      <c r="I1165" s="50" t="s">
        <v>2087</v>
      </c>
      <c r="J1165" s="133" t="s">
        <v>1774</v>
      </c>
      <c r="K1165" s="50" t="s">
        <v>1754</v>
      </c>
      <c r="L1165" s="50" t="s">
        <v>1776</v>
      </c>
      <c r="M1165" s="133" t="s">
        <v>1752</v>
      </c>
      <c r="N1165" s="133" t="s">
        <v>1601</v>
      </c>
      <c r="O1165" s="133" t="s">
        <v>1601</v>
      </c>
      <c r="P1165" s="133" t="s">
        <v>1601</v>
      </c>
      <c r="Q1165" s="133" t="s">
        <v>1755</v>
      </c>
      <c r="R1165" s="142" t="s">
        <v>1601</v>
      </c>
      <c r="S1165" s="141" t="s">
        <v>1801</v>
      </c>
      <c r="T1165" s="141" t="s">
        <v>1754</v>
      </c>
      <c r="U1165" s="133" t="s">
        <v>1756</v>
      </c>
      <c r="V1165" s="133" t="s">
        <v>1754</v>
      </c>
      <c r="W1165" s="133" t="str">
        <f>IF([Access_Indicator2]="Yes","No service",IF([Access_Indicator3]="Available", "Improved",IF([Access_Indicator4]="No", "Limited",IF(AND([Access_Indicator4]="yes", [Access_Indicator5]&lt;=[Access_Indicator6]),"Basic","Limited"))))</f>
        <v>Improved</v>
      </c>
      <c r="X1165" s="133" t="str">
        <f>IF([Use_Indicator1]="", "Fill in data", IF([Use_Indicator1]="All", "Improved", IF([Use_Indicator1]="Some", "Basic", IF([Use_Indicator1]="No use", "No Service"))))</f>
        <v>Improved</v>
      </c>
      <c r="Y1165" s="134" t="s">
        <v>1601</v>
      </c>
      <c r="Z1165" s="134" t="str">
        <f>IF(S1165="No data", "No Data", IF([Reliability_Indicator2]="Yes","No Service", IF(S1165="Routine", "Improved", IF(S1165="Unreliable", "Basic", IF(S1165="No O&amp;M", "No service")))))</f>
        <v>Basic</v>
      </c>
      <c r="AA1165" s="133" t="str">
        <f>IF([EnvPro_Indicator1]="", "Fill in data", IF([EnvPro_Indicator1]="Significant pollution", "No service", IF(AND([EnvPro_Indicator1]="Not polluting groundwater &amp; not untreated in river", [EnvPro_Indicator2]="No"),"Basic", IF([EnvPro_Indicator2]="Yes", "Improved"))))</f>
        <v>Basic</v>
      </c>
      <c r="AB1165" s="134" t="str">
        <f t="shared" si="18"/>
        <v>Basic</v>
      </c>
      <c r="AC1165" s="134" t="str">
        <f>IF(OR(San[[#This Row],[Access_SL1]]="No data",San[[#This Row],[Use_SL1]]="No data",San[[#This Row],[Reliability_SL1]]="No data",San[[#This Row],[EnvPro_SL1]]="No data"),"Incomplete", "Complete")</f>
        <v>Complete</v>
      </c>
      <c r="AD1165" s="176" t="s">
        <v>1601</v>
      </c>
      <c r="AE1165" s="176" t="s">
        <v>1601</v>
      </c>
      <c r="AF1165" s="136" t="s">
        <v>1601</v>
      </c>
      <c r="AG1165" s="136">
        <v>16.820993894302699</v>
      </c>
      <c r="AH1165" s="136" t="s">
        <v>1601</v>
      </c>
      <c r="AW1165" s="1">
        <f>IFERROR(VLOOKUP(San[[#This Row],[Access_SL1]],$AS$5:$AT$8,2,FALSE),"Error")</f>
        <v>3</v>
      </c>
      <c r="AX1165" s="1">
        <f>IFERROR(VLOOKUP(San[[#This Row],[Use_SL1]],$AS$5:$AT$8,2,FALSE),"Error")</f>
        <v>3</v>
      </c>
      <c r="AY1165" s="1" t="str">
        <f>IFERROR(VLOOKUP(San[[#This Row],[Use_SL2]],$AS$5:$AT$8,2,FALSE),"Error")</f>
        <v>Error</v>
      </c>
      <c r="AZ1165" s="1">
        <f>IFERROR(VLOOKUP(San[[#This Row],[Reliability_SL1]],$AS$5:$AT$8,2,FALSE),"Error")</f>
        <v>2</v>
      </c>
      <c r="BA1165" s="1">
        <f>IFERROR(VLOOKUP(San[[#This Row],[EnvPro_SL1]],$AS$5:$AT$8,2,FALSE),"Error")</f>
        <v>2</v>
      </c>
    </row>
    <row r="1166" spans="2:53">
      <c r="B1166" s="133" t="s">
        <v>1475</v>
      </c>
      <c r="C1166" s="171" t="s">
        <v>1650</v>
      </c>
      <c r="D1166" s="171" t="s">
        <v>1646</v>
      </c>
      <c r="E1166" s="171" t="s">
        <v>374</v>
      </c>
      <c r="F1166" s="172" t="s">
        <v>1632</v>
      </c>
      <c r="G1166" s="173" t="s">
        <v>2202</v>
      </c>
      <c r="H1166" s="50" t="s">
        <v>1783</v>
      </c>
      <c r="I1166" s="50" t="s">
        <v>2087</v>
      </c>
      <c r="J1166" s="133" t="s">
        <v>1774</v>
      </c>
      <c r="K1166" s="50" t="s">
        <v>1754</v>
      </c>
      <c r="L1166" s="50" t="s">
        <v>1776</v>
      </c>
      <c r="M1166" s="133" t="s">
        <v>1752</v>
      </c>
      <c r="N1166" s="133" t="s">
        <v>1601</v>
      </c>
      <c r="O1166" s="133" t="s">
        <v>1601</v>
      </c>
      <c r="P1166" s="133" t="s">
        <v>1601</v>
      </c>
      <c r="Q1166" s="133" t="s">
        <v>1755</v>
      </c>
      <c r="R1166" s="142" t="s">
        <v>1601</v>
      </c>
      <c r="S1166" s="141" t="s">
        <v>1801</v>
      </c>
      <c r="T1166" s="141" t="s">
        <v>1754</v>
      </c>
      <c r="U1166" s="133" t="s">
        <v>1756</v>
      </c>
      <c r="V1166" s="133" t="s">
        <v>1754</v>
      </c>
      <c r="W1166" s="133" t="str">
        <f>IF([Access_Indicator2]="Yes","No service",IF([Access_Indicator3]="Available", "Improved",IF([Access_Indicator4]="No", "Limited",IF(AND([Access_Indicator4]="yes", [Access_Indicator5]&lt;=[Access_Indicator6]),"Basic","Limited"))))</f>
        <v>Improved</v>
      </c>
      <c r="X1166" s="133" t="str">
        <f>IF([Use_Indicator1]="", "Fill in data", IF([Use_Indicator1]="All", "Improved", IF([Use_Indicator1]="Some", "Basic", IF([Use_Indicator1]="No use", "No Service"))))</f>
        <v>Improved</v>
      </c>
      <c r="Y1166" s="134" t="s">
        <v>1601</v>
      </c>
      <c r="Z1166" s="134" t="str">
        <f>IF(S1166="No data", "No Data", IF([Reliability_Indicator2]="Yes","No Service", IF(S1166="Routine", "Improved", IF(S1166="Unreliable", "Basic", IF(S1166="No O&amp;M", "No service")))))</f>
        <v>Basic</v>
      </c>
      <c r="AA1166" s="133" t="str">
        <f>IF([EnvPro_Indicator1]="", "Fill in data", IF([EnvPro_Indicator1]="Significant pollution", "No service", IF(AND([EnvPro_Indicator1]="Not polluting groundwater &amp; not untreated in river", [EnvPro_Indicator2]="No"),"Basic", IF([EnvPro_Indicator2]="Yes", "Improved"))))</f>
        <v>Basic</v>
      </c>
      <c r="AB1166" s="134" t="str">
        <f t="shared" si="18"/>
        <v>Basic</v>
      </c>
      <c r="AC1166" s="134" t="str">
        <f>IF(OR(San[[#This Row],[Access_SL1]]="No data",San[[#This Row],[Use_SL1]]="No data",San[[#This Row],[Reliability_SL1]]="No data",San[[#This Row],[EnvPro_SL1]]="No data"),"Incomplete", "Complete")</f>
        <v>Complete</v>
      </c>
      <c r="AD1166" s="176" t="s">
        <v>1601</v>
      </c>
      <c r="AE1166" s="176" t="s">
        <v>1601</v>
      </c>
      <c r="AF1166" s="136" t="s">
        <v>1601</v>
      </c>
      <c r="AG1166" s="136">
        <v>38.022454948580062</v>
      </c>
      <c r="AH1166" s="136" t="s">
        <v>1601</v>
      </c>
      <c r="AW1166" s="1">
        <f>IFERROR(VLOOKUP(San[[#This Row],[Access_SL1]],$AS$5:$AT$8,2,FALSE),"Error")</f>
        <v>3</v>
      </c>
      <c r="AX1166" s="1">
        <f>IFERROR(VLOOKUP(San[[#This Row],[Use_SL1]],$AS$5:$AT$8,2,FALSE),"Error")</f>
        <v>3</v>
      </c>
      <c r="AY1166" s="1" t="str">
        <f>IFERROR(VLOOKUP(San[[#This Row],[Use_SL2]],$AS$5:$AT$8,2,FALSE),"Error")</f>
        <v>Error</v>
      </c>
      <c r="AZ1166" s="1">
        <f>IFERROR(VLOOKUP(San[[#This Row],[Reliability_SL1]],$AS$5:$AT$8,2,FALSE),"Error")</f>
        <v>2</v>
      </c>
      <c r="BA1166" s="1">
        <f>IFERROR(VLOOKUP(San[[#This Row],[EnvPro_SL1]],$AS$5:$AT$8,2,FALSE),"Error")</f>
        <v>2</v>
      </c>
    </row>
    <row r="1167" spans="2:53">
      <c r="B1167" s="133" t="s">
        <v>1476</v>
      </c>
      <c r="C1167" s="171" t="s">
        <v>1650</v>
      </c>
      <c r="D1167" s="171" t="s">
        <v>1646</v>
      </c>
      <c r="E1167" s="171" t="s">
        <v>374</v>
      </c>
      <c r="F1167" s="172" t="s">
        <v>1632</v>
      </c>
      <c r="G1167" s="173" t="s">
        <v>2203</v>
      </c>
      <c r="H1167" s="50" t="s">
        <v>1783</v>
      </c>
      <c r="I1167" s="50" t="s">
        <v>2087</v>
      </c>
      <c r="J1167" s="133" t="s">
        <v>1774</v>
      </c>
      <c r="K1167" s="50" t="s">
        <v>1754</v>
      </c>
      <c r="L1167" s="50" t="s">
        <v>1776</v>
      </c>
      <c r="M1167" s="133" t="s">
        <v>1752</v>
      </c>
      <c r="N1167" s="133" t="s">
        <v>1601</v>
      </c>
      <c r="O1167" s="133" t="s">
        <v>1601</v>
      </c>
      <c r="P1167" s="133" t="s">
        <v>1601</v>
      </c>
      <c r="Q1167" s="133" t="s">
        <v>1755</v>
      </c>
      <c r="R1167" s="142" t="s">
        <v>1601</v>
      </c>
      <c r="S1167" s="141" t="s">
        <v>1801</v>
      </c>
      <c r="T1167" s="141" t="s">
        <v>1754</v>
      </c>
      <c r="U1167" s="133" t="s">
        <v>1756</v>
      </c>
      <c r="V1167" s="133" t="s">
        <v>1754</v>
      </c>
      <c r="W1167" s="133" t="str">
        <f>IF([Access_Indicator2]="Yes","No service",IF([Access_Indicator3]="Available", "Improved",IF([Access_Indicator4]="No", "Limited",IF(AND([Access_Indicator4]="yes", [Access_Indicator5]&lt;=[Access_Indicator6]),"Basic","Limited"))))</f>
        <v>Improved</v>
      </c>
      <c r="X1167" s="133" t="str">
        <f>IF([Use_Indicator1]="", "Fill in data", IF([Use_Indicator1]="All", "Improved", IF([Use_Indicator1]="Some", "Basic", IF([Use_Indicator1]="No use", "No Service"))))</f>
        <v>Improved</v>
      </c>
      <c r="Y1167" s="134" t="s">
        <v>1601</v>
      </c>
      <c r="Z1167" s="134" t="str">
        <f>IF(S1167="No data", "No Data", IF([Reliability_Indicator2]="Yes","No Service", IF(S1167="Routine", "Improved", IF(S1167="Unreliable", "Basic", IF(S1167="No O&amp;M", "No service")))))</f>
        <v>Basic</v>
      </c>
      <c r="AA1167" s="133" t="str">
        <f>IF([EnvPro_Indicator1]="", "Fill in data", IF([EnvPro_Indicator1]="Significant pollution", "No service", IF(AND([EnvPro_Indicator1]="Not polluting groundwater &amp; not untreated in river", [EnvPro_Indicator2]="No"),"Basic", IF([EnvPro_Indicator2]="Yes", "Improved"))))</f>
        <v>Basic</v>
      </c>
      <c r="AB1167" s="134" t="str">
        <f t="shared" si="18"/>
        <v>Basic</v>
      </c>
      <c r="AC1167" s="134" t="str">
        <f>IF(OR(San[[#This Row],[Access_SL1]]="No data",San[[#This Row],[Use_SL1]]="No data",San[[#This Row],[Reliability_SL1]]="No data",San[[#This Row],[EnvPro_SL1]]="No data"),"Incomplete", "Complete")</f>
        <v>Complete</v>
      </c>
      <c r="AD1167" s="176" t="s">
        <v>1601</v>
      </c>
      <c r="AE1167" s="176" t="s">
        <v>1601</v>
      </c>
      <c r="AF1167" s="136" t="s">
        <v>1601</v>
      </c>
      <c r="AG1167" s="136">
        <v>9.4618090655452658</v>
      </c>
      <c r="AH1167" s="136" t="s">
        <v>1601</v>
      </c>
      <c r="AW1167" s="1">
        <f>IFERROR(VLOOKUP(San[[#This Row],[Access_SL1]],$AS$5:$AT$8,2,FALSE),"Error")</f>
        <v>3</v>
      </c>
      <c r="AX1167" s="1">
        <f>IFERROR(VLOOKUP(San[[#This Row],[Use_SL1]],$AS$5:$AT$8,2,FALSE),"Error")</f>
        <v>3</v>
      </c>
      <c r="AY1167" s="1" t="str">
        <f>IFERROR(VLOOKUP(San[[#This Row],[Use_SL2]],$AS$5:$AT$8,2,FALSE),"Error")</f>
        <v>Error</v>
      </c>
      <c r="AZ1167" s="1">
        <f>IFERROR(VLOOKUP(San[[#This Row],[Reliability_SL1]],$AS$5:$AT$8,2,FALSE),"Error")</f>
        <v>2</v>
      </c>
      <c r="BA1167" s="1">
        <f>IFERROR(VLOOKUP(San[[#This Row],[EnvPro_SL1]],$AS$5:$AT$8,2,FALSE),"Error")</f>
        <v>2</v>
      </c>
    </row>
    <row r="1168" spans="2:53">
      <c r="B1168" s="133" t="s">
        <v>1477</v>
      </c>
      <c r="C1168" s="171" t="s">
        <v>1650</v>
      </c>
      <c r="D1168" s="171" t="s">
        <v>1646</v>
      </c>
      <c r="E1168" s="171" t="s">
        <v>374</v>
      </c>
      <c r="F1168" s="172" t="s">
        <v>1632</v>
      </c>
      <c r="G1168" s="173" t="s">
        <v>2204</v>
      </c>
      <c r="H1168" s="50" t="s">
        <v>1783</v>
      </c>
      <c r="I1168" s="50" t="s">
        <v>2087</v>
      </c>
      <c r="J1168" s="133" t="s">
        <v>1779</v>
      </c>
      <c r="K1168" s="50" t="s">
        <v>1754</v>
      </c>
      <c r="L1168" s="50" t="s">
        <v>1753</v>
      </c>
      <c r="M1168" s="133" t="s">
        <v>1754</v>
      </c>
      <c r="N1168" s="133" t="s">
        <v>1601</v>
      </c>
      <c r="O1168" s="133" t="s">
        <v>1601</v>
      </c>
      <c r="P1168" s="133" t="s">
        <v>1601</v>
      </c>
      <c r="Q1168" s="133" t="s">
        <v>1755</v>
      </c>
      <c r="R1168" s="142" t="s">
        <v>1601</v>
      </c>
      <c r="S1168" s="141" t="s">
        <v>1777</v>
      </c>
      <c r="T1168" s="141" t="s">
        <v>1754</v>
      </c>
      <c r="U1168" s="133" t="s">
        <v>1756</v>
      </c>
      <c r="V1168" s="133" t="s">
        <v>1754</v>
      </c>
      <c r="W1168" s="133" t="str">
        <f>IF([Access_Indicator2]="Yes","No service",IF([Access_Indicator3]="Available", "Improved",IF([Access_Indicator4]="No", "Limited",IF(AND([Access_Indicator4]="yes", [Access_Indicator5]&lt;=[Access_Indicator6]),"Basic","Limited"))))</f>
        <v>Limited</v>
      </c>
      <c r="X1168" s="133" t="str">
        <f>IF([Use_Indicator1]="", "Fill in data", IF([Use_Indicator1]="All", "Improved", IF([Use_Indicator1]="Some", "Basic", IF([Use_Indicator1]="No use", "No Service"))))</f>
        <v>Improved</v>
      </c>
      <c r="Y1168" s="134" t="s">
        <v>1601</v>
      </c>
      <c r="Z1168" s="134" t="str">
        <f>IF(S1168="No data", "No Data", IF([Reliability_Indicator2]="Yes","No Service", IF(S1168="Routine", "Improved", IF(S1168="Unreliable", "Basic", IF(S1168="No O&amp;M", "No service")))))</f>
        <v>No service</v>
      </c>
      <c r="AA1168" s="133" t="str">
        <f>IF([EnvPro_Indicator1]="", "Fill in data", IF([EnvPro_Indicator1]="Significant pollution", "No service", IF(AND([EnvPro_Indicator1]="Not polluting groundwater &amp; not untreated in river", [EnvPro_Indicator2]="No"),"Basic", IF([EnvPro_Indicator2]="Yes", "Improved"))))</f>
        <v>Basic</v>
      </c>
      <c r="AB1168" s="134" t="str">
        <f t="shared" si="18"/>
        <v>No Service</v>
      </c>
      <c r="AC1168" s="134" t="str">
        <f>IF(OR(San[[#This Row],[Access_SL1]]="No data",San[[#This Row],[Use_SL1]]="No data",San[[#This Row],[Reliability_SL1]]="No data",San[[#This Row],[EnvPro_SL1]]="No data"),"Incomplete", "Complete")</f>
        <v>Complete</v>
      </c>
      <c r="AD1168" s="176" t="s">
        <v>1601</v>
      </c>
      <c r="AE1168" s="176" t="s">
        <v>1601</v>
      </c>
      <c r="AF1168" s="136" t="s">
        <v>1601</v>
      </c>
      <c r="AG1168" s="136">
        <v>31.276535522219074</v>
      </c>
      <c r="AH1168" s="136" t="s">
        <v>1601</v>
      </c>
      <c r="AW1168" s="1">
        <f>IFERROR(VLOOKUP(San[[#This Row],[Access_SL1]],$AS$5:$AT$8,2,FALSE),"Error")</f>
        <v>1</v>
      </c>
      <c r="AX1168" s="1">
        <f>IFERROR(VLOOKUP(San[[#This Row],[Use_SL1]],$AS$5:$AT$8,2,FALSE),"Error")</f>
        <v>3</v>
      </c>
      <c r="AY1168" s="1" t="str">
        <f>IFERROR(VLOOKUP(San[[#This Row],[Use_SL2]],$AS$5:$AT$8,2,FALSE),"Error")</f>
        <v>Error</v>
      </c>
      <c r="AZ1168" s="1">
        <f>IFERROR(VLOOKUP(San[[#This Row],[Reliability_SL1]],$AS$5:$AT$8,2,FALSE),"Error")</f>
        <v>0</v>
      </c>
      <c r="BA1168" s="1">
        <f>IFERROR(VLOOKUP(San[[#This Row],[EnvPro_SL1]],$AS$5:$AT$8,2,FALSE),"Error")</f>
        <v>2</v>
      </c>
    </row>
    <row r="1169" spans="2:53">
      <c r="B1169" s="133" t="s">
        <v>1478</v>
      </c>
      <c r="C1169" s="171" t="s">
        <v>1650</v>
      </c>
      <c r="D1169" s="171" t="s">
        <v>1646</v>
      </c>
      <c r="E1169" s="171" t="s">
        <v>374</v>
      </c>
      <c r="F1169" s="172" t="s">
        <v>1632</v>
      </c>
      <c r="G1169" s="173" t="s">
        <v>2205</v>
      </c>
      <c r="H1169" s="50" t="s">
        <v>1783</v>
      </c>
      <c r="I1169" s="50" t="s">
        <v>2087</v>
      </c>
      <c r="J1169" s="133" t="s">
        <v>1772</v>
      </c>
      <c r="K1169" s="50" t="s">
        <v>1754</v>
      </c>
      <c r="L1169" s="50" t="s">
        <v>1753</v>
      </c>
      <c r="M1169" s="133" t="s">
        <v>1752</v>
      </c>
      <c r="N1169" s="133" t="s">
        <v>1601</v>
      </c>
      <c r="O1169" s="133" t="s">
        <v>1601</v>
      </c>
      <c r="P1169" s="133" t="s">
        <v>1601</v>
      </c>
      <c r="Q1169" s="133" t="s">
        <v>1755</v>
      </c>
      <c r="R1169" s="142" t="s">
        <v>1601</v>
      </c>
      <c r="S1169" s="141" t="s">
        <v>1601</v>
      </c>
      <c r="T1169" s="141" t="s">
        <v>1754</v>
      </c>
      <c r="U1169" s="133" t="s">
        <v>1756</v>
      </c>
      <c r="V1169" s="133" t="s">
        <v>1754</v>
      </c>
      <c r="W1169" s="133" t="str">
        <f>IF([Access_Indicator2]="Yes","No service",IF([Access_Indicator3]="Available", "Improved",IF([Access_Indicator4]="No", "Limited",IF(AND([Access_Indicator4]="yes", [Access_Indicator5]&lt;=[Access_Indicator6]),"Basic","Limited"))))</f>
        <v>Basic</v>
      </c>
      <c r="X1169" s="133" t="str">
        <f>IF([Use_Indicator1]="", "Fill in data", IF([Use_Indicator1]="All", "Improved", IF([Use_Indicator1]="Some", "Basic", IF([Use_Indicator1]="No use", "No Service"))))</f>
        <v>Improved</v>
      </c>
      <c r="Y1169" s="134" t="s">
        <v>1601</v>
      </c>
      <c r="Z1169" s="134" t="str">
        <f>IF(S1169="No data", "No Data", IF([Reliability_Indicator2]="Yes","No Service", IF(S1169="Routine", "Improved", IF(S1169="Unreliable", "Basic", IF(S1169="No O&amp;M", "No service")))))</f>
        <v>No Data</v>
      </c>
      <c r="AA1169" s="133" t="str">
        <f>IF([EnvPro_Indicator1]="", "Fill in data", IF([EnvPro_Indicator1]="Significant pollution", "No service", IF(AND([EnvPro_Indicator1]="Not polluting groundwater &amp; not untreated in river", [EnvPro_Indicator2]="No"),"Basic", IF([EnvPro_Indicator2]="Yes", "Improved"))))</f>
        <v>Basic</v>
      </c>
      <c r="AB1169" s="134" t="str">
        <f t="shared" si="18"/>
        <v>Basic</v>
      </c>
      <c r="AC1169" s="134" t="str">
        <f>IF(OR(San[[#This Row],[Access_SL1]]="No data",San[[#This Row],[Use_SL1]]="No data",San[[#This Row],[Reliability_SL1]]="No data",San[[#This Row],[EnvPro_SL1]]="No data"),"Incomplete", "Complete")</f>
        <v>Incomplete</v>
      </c>
      <c r="AD1169" s="176" t="s">
        <v>1601</v>
      </c>
      <c r="AE1169" s="176" t="s">
        <v>1601</v>
      </c>
      <c r="AF1169" s="136" t="s">
        <v>1601</v>
      </c>
      <c r="AG1169" s="136">
        <v>8.2790829323521091</v>
      </c>
      <c r="AH1169" s="136" t="s">
        <v>1601</v>
      </c>
      <c r="AW1169" s="1">
        <f>IFERROR(VLOOKUP(San[[#This Row],[Access_SL1]],$AS$5:$AT$8,2,FALSE),"Error")</f>
        <v>2</v>
      </c>
      <c r="AX1169" s="1">
        <f>IFERROR(VLOOKUP(San[[#This Row],[Use_SL1]],$AS$5:$AT$8,2,FALSE),"Error")</f>
        <v>3</v>
      </c>
      <c r="AY1169" s="1" t="str">
        <f>IFERROR(VLOOKUP(San[[#This Row],[Use_SL2]],$AS$5:$AT$8,2,FALSE),"Error")</f>
        <v>Error</v>
      </c>
      <c r="AZ1169" s="1" t="str">
        <f>IFERROR(VLOOKUP(San[[#This Row],[Reliability_SL1]],$AS$5:$AT$8,2,FALSE),"Error")</f>
        <v>Error</v>
      </c>
      <c r="BA1169" s="1">
        <f>IFERROR(VLOOKUP(San[[#This Row],[EnvPro_SL1]],$AS$5:$AT$8,2,FALSE),"Error")</f>
        <v>2</v>
      </c>
    </row>
    <row r="1170" spans="2:53">
      <c r="B1170" s="133" t="s">
        <v>1479</v>
      </c>
      <c r="C1170" s="171" t="s">
        <v>1650</v>
      </c>
      <c r="D1170" s="171" t="s">
        <v>1646</v>
      </c>
      <c r="E1170" s="171" t="s">
        <v>374</v>
      </c>
      <c r="F1170" s="172" t="s">
        <v>1632</v>
      </c>
      <c r="G1170" s="173" t="s">
        <v>2206</v>
      </c>
      <c r="H1170" s="50" t="s">
        <v>1786</v>
      </c>
      <c r="I1170" s="50" t="s">
        <v>2087</v>
      </c>
      <c r="J1170" s="133" t="s">
        <v>1774</v>
      </c>
      <c r="K1170" s="50" t="s">
        <v>1754</v>
      </c>
      <c r="L1170" s="50" t="s">
        <v>1776</v>
      </c>
      <c r="M1170" s="133" t="s">
        <v>1752</v>
      </c>
      <c r="N1170" s="133" t="s">
        <v>1601</v>
      </c>
      <c r="O1170" s="133" t="s">
        <v>1601</v>
      </c>
      <c r="P1170" s="133" t="s">
        <v>1601</v>
      </c>
      <c r="Q1170" s="133" t="s">
        <v>1755</v>
      </c>
      <c r="R1170" s="142" t="s">
        <v>1601</v>
      </c>
      <c r="S1170" s="141" t="s">
        <v>1801</v>
      </c>
      <c r="T1170" s="141" t="s">
        <v>1754</v>
      </c>
      <c r="U1170" s="133" t="s">
        <v>1756</v>
      </c>
      <c r="V1170" s="133" t="s">
        <v>1754</v>
      </c>
      <c r="W1170" s="133" t="str">
        <f>IF([Access_Indicator2]="Yes","No service",IF([Access_Indicator3]="Available", "Improved",IF([Access_Indicator4]="No", "Limited",IF(AND([Access_Indicator4]="yes", [Access_Indicator5]&lt;=[Access_Indicator6]),"Basic","Limited"))))</f>
        <v>Improved</v>
      </c>
      <c r="X1170" s="133" t="str">
        <f>IF([Use_Indicator1]="", "Fill in data", IF([Use_Indicator1]="All", "Improved", IF([Use_Indicator1]="Some", "Basic", IF([Use_Indicator1]="No use", "No Service"))))</f>
        <v>Improved</v>
      </c>
      <c r="Y1170" s="134" t="s">
        <v>1601</v>
      </c>
      <c r="Z1170" s="134" t="str">
        <f>IF(S1170="No data", "No Data", IF([Reliability_Indicator2]="Yes","No Service", IF(S1170="Routine", "Improved", IF(S1170="Unreliable", "Basic", IF(S1170="No O&amp;M", "No service")))))</f>
        <v>Basic</v>
      </c>
      <c r="AA1170" s="133" t="str">
        <f>IF([EnvPro_Indicator1]="", "Fill in data", IF([EnvPro_Indicator1]="Significant pollution", "No service", IF(AND([EnvPro_Indicator1]="Not polluting groundwater &amp; not untreated in river", [EnvPro_Indicator2]="No"),"Basic", IF([EnvPro_Indicator2]="Yes", "Improved"))))</f>
        <v>Basic</v>
      </c>
      <c r="AB1170" s="134" t="str">
        <f t="shared" si="18"/>
        <v>Basic</v>
      </c>
      <c r="AC1170" s="134" t="str">
        <f>IF(OR(San[[#This Row],[Access_SL1]]="No data",San[[#This Row],[Use_SL1]]="No data",San[[#This Row],[Reliability_SL1]]="No data",San[[#This Row],[EnvPro_SL1]]="No data"),"Incomplete", "Complete")</f>
        <v>Complete</v>
      </c>
      <c r="AD1170" s="176" t="s">
        <v>1601</v>
      </c>
      <c r="AE1170" s="176" t="s">
        <v>1601</v>
      </c>
      <c r="AF1170" s="136" t="s">
        <v>1601</v>
      </c>
      <c r="AG1170" s="136">
        <v>9.1989810359467867</v>
      </c>
      <c r="AH1170" s="136" t="s">
        <v>1601</v>
      </c>
      <c r="AW1170" s="1">
        <f>IFERROR(VLOOKUP(San[[#This Row],[Access_SL1]],$AS$5:$AT$8,2,FALSE),"Error")</f>
        <v>3</v>
      </c>
      <c r="AX1170" s="1">
        <f>IFERROR(VLOOKUP(San[[#This Row],[Use_SL1]],$AS$5:$AT$8,2,FALSE),"Error")</f>
        <v>3</v>
      </c>
      <c r="AY1170" s="1" t="str">
        <f>IFERROR(VLOOKUP(San[[#This Row],[Use_SL2]],$AS$5:$AT$8,2,FALSE),"Error")</f>
        <v>Error</v>
      </c>
      <c r="AZ1170" s="1">
        <f>IFERROR(VLOOKUP(San[[#This Row],[Reliability_SL1]],$AS$5:$AT$8,2,FALSE),"Error")</f>
        <v>2</v>
      </c>
      <c r="BA1170" s="1">
        <f>IFERROR(VLOOKUP(San[[#This Row],[EnvPro_SL1]],$AS$5:$AT$8,2,FALSE),"Error")</f>
        <v>2</v>
      </c>
    </row>
    <row r="1171" spans="2:53">
      <c r="B1171" s="133" t="s">
        <v>1480</v>
      </c>
      <c r="C1171" s="171" t="s">
        <v>1650</v>
      </c>
      <c r="D1171" s="171" t="s">
        <v>1646</v>
      </c>
      <c r="E1171" s="171" t="s">
        <v>374</v>
      </c>
      <c r="F1171" s="172" t="s">
        <v>1632</v>
      </c>
      <c r="G1171" s="173" t="s">
        <v>2207</v>
      </c>
      <c r="H1171" s="50" t="s">
        <v>1786</v>
      </c>
      <c r="I1171" s="50" t="s">
        <v>2087</v>
      </c>
      <c r="J1171" s="133" t="s">
        <v>1774</v>
      </c>
      <c r="K1171" s="50" t="s">
        <v>1754</v>
      </c>
      <c r="L1171" s="50" t="s">
        <v>1776</v>
      </c>
      <c r="M1171" s="133" t="s">
        <v>1752</v>
      </c>
      <c r="N1171" s="133" t="s">
        <v>1601</v>
      </c>
      <c r="O1171" s="133" t="s">
        <v>1601</v>
      </c>
      <c r="P1171" s="133" t="s">
        <v>1601</v>
      </c>
      <c r="Q1171" s="133" t="s">
        <v>1755</v>
      </c>
      <c r="R1171" s="142" t="s">
        <v>1601</v>
      </c>
      <c r="S1171" s="141" t="s">
        <v>1801</v>
      </c>
      <c r="T1171" s="141" t="s">
        <v>1754</v>
      </c>
      <c r="U1171" s="133" t="s">
        <v>1756</v>
      </c>
      <c r="V1171" s="133" t="s">
        <v>1754</v>
      </c>
      <c r="W1171" s="133" t="str">
        <f>IF([Access_Indicator2]="Yes","No service",IF([Access_Indicator3]="Available", "Improved",IF([Access_Indicator4]="No", "Limited",IF(AND([Access_Indicator4]="yes", [Access_Indicator5]&lt;=[Access_Indicator6]),"Basic","Limited"))))</f>
        <v>Improved</v>
      </c>
      <c r="X1171" s="133" t="str">
        <f>IF([Use_Indicator1]="", "Fill in data", IF([Use_Indicator1]="All", "Improved", IF([Use_Indicator1]="Some", "Basic", IF([Use_Indicator1]="No use", "No Service"))))</f>
        <v>Improved</v>
      </c>
      <c r="Y1171" s="134" t="s">
        <v>1601</v>
      </c>
      <c r="Z1171" s="134" t="str">
        <f>IF(S1171="No data", "No Data", IF([Reliability_Indicator2]="Yes","No Service", IF(S1171="Routine", "Improved", IF(S1171="Unreliable", "Basic", IF(S1171="No O&amp;M", "No service")))))</f>
        <v>Basic</v>
      </c>
      <c r="AA1171" s="133" t="str">
        <f>IF([EnvPro_Indicator1]="", "Fill in data", IF([EnvPro_Indicator1]="Significant pollution", "No service", IF(AND([EnvPro_Indicator1]="Not polluting groundwater &amp; not untreated in river", [EnvPro_Indicator2]="No"),"Basic", IF([EnvPro_Indicator2]="Yes", "Improved"))))</f>
        <v>Basic</v>
      </c>
      <c r="AB1171" s="134" t="str">
        <f t="shared" si="18"/>
        <v>Basic</v>
      </c>
      <c r="AC1171" s="134" t="str">
        <f>IF(OR(San[[#This Row],[Access_SL1]]="No data",San[[#This Row],[Use_SL1]]="No data",San[[#This Row],[Reliability_SL1]]="No data",San[[#This Row],[EnvPro_SL1]]="No data"),"Incomplete", "Complete")</f>
        <v>Complete</v>
      </c>
      <c r="AD1171" s="176" t="s">
        <v>1601</v>
      </c>
      <c r="AE1171" s="176" t="s">
        <v>1601</v>
      </c>
      <c r="AF1171" s="136" t="s">
        <v>1601</v>
      </c>
      <c r="AG1171" s="136">
        <v>6.5414976255621609</v>
      </c>
      <c r="AH1171" s="136" t="s">
        <v>1601</v>
      </c>
      <c r="AW1171" s="1">
        <f>IFERROR(VLOOKUP(San[[#This Row],[Access_SL1]],$AS$5:$AT$8,2,FALSE),"Error")</f>
        <v>3</v>
      </c>
      <c r="AX1171" s="1">
        <f>IFERROR(VLOOKUP(San[[#This Row],[Use_SL1]],$AS$5:$AT$8,2,FALSE),"Error")</f>
        <v>3</v>
      </c>
      <c r="AY1171" s="1" t="str">
        <f>IFERROR(VLOOKUP(San[[#This Row],[Use_SL2]],$AS$5:$AT$8,2,FALSE),"Error")</f>
        <v>Error</v>
      </c>
      <c r="AZ1171" s="1">
        <f>IFERROR(VLOOKUP(San[[#This Row],[Reliability_SL1]],$AS$5:$AT$8,2,FALSE),"Error")</f>
        <v>2</v>
      </c>
      <c r="BA1171" s="1">
        <f>IFERROR(VLOOKUP(San[[#This Row],[EnvPro_SL1]],$AS$5:$AT$8,2,FALSE),"Error")</f>
        <v>2</v>
      </c>
    </row>
    <row r="1172" spans="2:53">
      <c r="B1172" s="133" t="s">
        <v>1481</v>
      </c>
      <c r="C1172" s="171" t="s">
        <v>1650</v>
      </c>
      <c r="D1172" s="171" t="s">
        <v>1646</v>
      </c>
      <c r="E1172" s="171" t="s">
        <v>374</v>
      </c>
      <c r="F1172" s="172" t="s">
        <v>1632</v>
      </c>
      <c r="G1172" s="173" t="s">
        <v>2208</v>
      </c>
      <c r="H1172" s="50" t="s">
        <v>1783</v>
      </c>
      <c r="I1172" s="50" t="s">
        <v>2087</v>
      </c>
      <c r="J1172" s="133" t="s">
        <v>1774</v>
      </c>
      <c r="K1172" s="50" t="s">
        <v>1754</v>
      </c>
      <c r="L1172" s="50" t="s">
        <v>1776</v>
      </c>
      <c r="M1172" s="133" t="s">
        <v>1752</v>
      </c>
      <c r="N1172" s="133" t="s">
        <v>1601</v>
      </c>
      <c r="O1172" s="133" t="s">
        <v>1601</v>
      </c>
      <c r="P1172" s="133" t="s">
        <v>1601</v>
      </c>
      <c r="Q1172" s="133" t="s">
        <v>1755</v>
      </c>
      <c r="R1172" s="142" t="s">
        <v>1601</v>
      </c>
      <c r="S1172" s="141" t="s">
        <v>1801</v>
      </c>
      <c r="T1172" s="141" t="s">
        <v>1754</v>
      </c>
      <c r="U1172" s="133" t="s">
        <v>1756</v>
      </c>
      <c r="V1172" s="133" t="s">
        <v>1754</v>
      </c>
      <c r="W1172" s="133" t="str">
        <f>IF([Access_Indicator2]="Yes","No service",IF([Access_Indicator3]="Available", "Improved",IF([Access_Indicator4]="No", "Limited",IF(AND([Access_Indicator4]="yes", [Access_Indicator5]&lt;=[Access_Indicator6]),"Basic","Limited"))))</f>
        <v>Improved</v>
      </c>
      <c r="X1172" s="133" t="str">
        <f>IF([Use_Indicator1]="", "Fill in data", IF([Use_Indicator1]="All", "Improved", IF([Use_Indicator1]="Some", "Basic", IF([Use_Indicator1]="No use", "No Service"))))</f>
        <v>Improved</v>
      </c>
      <c r="Y1172" s="134" t="s">
        <v>1601</v>
      </c>
      <c r="Z1172" s="134" t="str">
        <f>IF(S1172="No data", "No Data", IF([Reliability_Indicator2]="Yes","No Service", IF(S1172="Routine", "Improved", IF(S1172="Unreliable", "Basic", IF(S1172="No O&amp;M", "No service")))))</f>
        <v>Basic</v>
      </c>
      <c r="AA1172" s="133" t="str">
        <f>IF([EnvPro_Indicator1]="", "Fill in data", IF([EnvPro_Indicator1]="Significant pollution", "No service", IF(AND([EnvPro_Indicator1]="Not polluting groundwater &amp; not untreated in river", [EnvPro_Indicator2]="No"),"Basic", IF([EnvPro_Indicator2]="Yes", "Improved"))))</f>
        <v>Basic</v>
      </c>
      <c r="AB1172" s="134" t="str">
        <f t="shared" si="18"/>
        <v>Basic</v>
      </c>
      <c r="AC1172" s="134" t="str">
        <f>IF(OR(San[[#This Row],[Access_SL1]]="No data",San[[#This Row],[Use_SL1]]="No data",San[[#This Row],[Reliability_SL1]]="No data",San[[#This Row],[EnvPro_SL1]]="No data"),"Incomplete", "Complete")</f>
        <v>Complete</v>
      </c>
      <c r="AD1172" s="176" t="s">
        <v>1601</v>
      </c>
      <c r="AE1172" s="176" t="s">
        <v>1601</v>
      </c>
      <c r="AF1172" s="136" t="s">
        <v>1601</v>
      </c>
      <c r="AG1172" s="136">
        <v>8.0282016313717417</v>
      </c>
      <c r="AH1172" s="136" t="s">
        <v>1601</v>
      </c>
      <c r="AW1172" s="1">
        <f>IFERROR(VLOOKUP(San[[#This Row],[Access_SL1]],$AS$5:$AT$8,2,FALSE),"Error")</f>
        <v>3</v>
      </c>
      <c r="AX1172" s="1">
        <f>IFERROR(VLOOKUP(San[[#This Row],[Use_SL1]],$AS$5:$AT$8,2,FALSE),"Error")</f>
        <v>3</v>
      </c>
      <c r="AY1172" s="1" t="str">
        <f>IFERROR(VLOOKUP(San[[#This Row],[Use_SL2]],$AS$5:$AT$8,2,FALSE),"Error")</f>
        <v>Error</v>
      </c>
      <c r="AZ1172" s="1">
        <f>IFERROR(VLOOKUP(San[[#This Row],[Reliability_SL1]],$AS$5:$AT$8,2,FALSE),"Error")</f>
        <v>2</v>
      </c>
      <c r="BA1172" s="1">
        <f>IFERROR(VLOOKUP(San[[#This Row],[EnvPro_SL1]],$AS$5:$AT$8,2,FALSE),"Error")</f>
        <v>2</v>
      </c>
    </row>
    <row r="1173" spans="2:53">
      <c r="B1173" s="133" t="s">
        <v>1482</v>
      </c>
      <c r="C1173" s="171" t="s">
        <v>1650</v>
      </c>
      <c r="D1173" s="171" t="s">
        <v>1646</v>
      </c>
      <c r="E1173" s="171" t="s">
        <v>374</v>
      </c>
      <c r="F1173" s="172" t="s">
        <v>1632</v>
      </c>
      <c r="G1173" s="173" t="s">
        <v>2209</v>
      </c>
      <c r="H1173" s="50" t="s">
        <v>1786</v>
      </c>
      <c r="I1173" s="50" t="s">
        <v>2087</v>
      </c>
      <c r="J1173" s="133" t="s">
        <v>1772</v>
      </c>
      <c r="K1173" s="50" t="s">
        <v>1754</v>
      </c>
      <c r="L1173" s="50" t="s">
        <v>1753</v>
      </c>
      <c r="M1173" s="133" t="s">
        <v>1752</v>
      </c>
      <c r="N1173" s="133" t="s">
        <v>1601</v>
      </c>
      <c r="O1173" s="133" t="s">
        <v>1601</v>
      </c>
      <c r="P1173" s="133" t="s">
        <v>1601</v>
      </c>
      <c r="Q1173" s="133" t="s">
        <v>1755</v>
      </c>
      <c r="R1173" s="142" t="s">
        <v>1601</v>
      </c>
      <c r="S1173" s="141" t="s">
        <v>1601</v>
      </c>
      <c r="T1173" s="141" t="s">
        <v>1752</v>
      </c>
      <c r="U1173" s="133" t="s">
        <v>1756</v>
      </c>
      <c r="V1173" s="133" t="s">
        <v>1754</v>
      </c>
      <c r="W1173" s="133" t="str">
        <f>IF([Access_Indicator2]="Yes","No service",IF([Access_Indicator3]="Available", "Improved",IF([Access_Indicator4]="No", "Limited",IF(AND([Access_Indicator4]="yes", [Access_Indicator5]&lt;=[Access_Indicator6]),"Basic","Limited"))))</f>
        <v>Basic</v>
      </c>
      <c r="X1173" s="133" t="str">
        <f>IF([Use_Indicator1]="", "Fill in data", IF([Use_Indicator1]="All", "Improved", IF([Use_Indicator1]="Some", "Basic", IF([Use_Indicator1]="No use", "No Service"))))</f>
        <v>Improved</v>
      </c>
      <c r="Y1173" s="134" t="s">
        <v>1601</v>
      </c>
      <c r="Z1173" s="134" t="str">
        <f>IF(S1173="No data", "No Data", IF([Reliability_Indicator2]="Yes","No Service", IF(S1173="Routine", "Improved", IF(S1173="Unreliable", "Basic", IF(S1173="No O&amp;M", "No service")))))</f>
        <v>No Data</v>
      </c>
      <c r="AA1173" s="133" t="str">
        <f>IF([EnvPro_Indicator1]="", "Fill in data", IF([EnvPro_Indicator1]="Significant pollution", "No service", IF(AND([EnvPro_Indicator1]="Not polluting groundwater &amp; not untreated in river", [EnvPro_Indicator2]="No"),"Basic", IF([EnvPro_Indicator2]="Yes", "Improved"))))</f>
        <v>Basic</v>
      </c>
      <c r="AB1173" s="134" t="str">
        <f t="shared" si="18"/>
        <v>Basic</v>
      </c>
      <c r="AC1173" s="134" t="str">
        <f>IF(OR(San[[#This Row],[Access_SL1]]="No data",San[[#This Row],[Use_SL1]]="No data",San[[#This Row],[Reliability_SL1]]="No data",San[[#This Row],[EnvPro_SL1]]="No data"),"Incomplete", "Complete")</f>
        <v>Incomplete</v>
      </c>
      <c r="AD1173" s="176" t="s">
        <v>1601</v>
      </c>
      <c r="AE1173" s="176" t="s">
        <v>1601</v>
      </c>
      <c r="AF1173" s="136" t="s">
        <v>1601</v>
      </c>
      <c r="AG1173" s="136">
        <v>6.1326540239645242</v>
      </c>
      <c r="AH1173" s="136" t="s">
        <v>1601</v>
      </c>
      <c r="AW1173" s="1">
        <f>IFERROR(VLOOKUP(San[[#This Row],[Access_SL1]],$AS$5:$AT$8,2,FALSE),"Error")</f>
        <v>2</v>
      </c>
      <c r="AX1173" s="1">
        <f>IFERROR(VLOOKUP(San[[#This Row],[Use_SL1]],$AS$5:$AT$8,2,FALSE),"Error")</f>
        <v>3</v>
      </c>
      <c r="AY1173" s="1" t="str">
        <f>IFERROR(VLOOKUP(San[[#This Row],[Use_SL2]],$AS$5:$AT$8,2,FALSE),"Error")</f>
        <v>Error</v>
      </c>
      <c r="AZ1173" s="1" t="str">
        <f>IFERROR(VLOOKUP(San[[#This Row],[Reliability_SL1]],$AS$5:$AT$8,2,FALSE),"Error")</f>
        <v>Error</v>
      </c>
      <c r="BA1173" s="1">
        <f>IFERROR(VLOOKUP(San[[#This Row],[EnvPro_SL1]],$AS$5:$AT$8,2,FALSE),"Error")</f>
        <v>2</v>
      </c>
    </row>
    <row r="1174" spans="2:53">
      <c r="B1174" s="133" t="s">
        <v>1483</v>
      </c>
      <c r="C1174" s="171" t="s">
        <v>1650</v>
      </c>
      <c r="D1174" s="171" t="s">
        <v>1646</v>
      </c>
      <c r="E1174" s="171" t="s">
        <v>374</v>
      </c>
      <c r="F1174" s="172" t="s">
        <v>1632</v>
      </c>
      <c r="G1174" s="173" t="s">
        <v>2210</v>
      </c>
      <c r="H1174" s="50" t="s">
        <v>1783</v>
      </c>
      <c r="I1174" s="50" t="s">
        <v>2087</v>
      </c>
      <c r="J1174" s="133" t="s">
        <v>1772</v>
      </c>
      <c r="K1174" s="50" t="s">
        <v>1754</v>
      </c>
      <c r="L1174" s="50" t="s">
        <v>1753</v>
      </c>
      <c r="M1174" s="133" t="s">
        <v>1752</v>
      </c>
      <c r="N1174" s="133" t="s">
        <v>1601</v>
      </c>
      <c r="O1174" s="133" t="s">
        <v>1601</v>
      </c>
      <c r="P1174" s="133" t="s">
        <v>1601</v>
      </c>
      <c r="Q1174" s="133" t="s">
        <v>1755</v>
      </c>
      <c r="R1174" s="142" t="s">
        <v>1601</v>
      </c>
      <c r="S1174" s="141" t="s">
        <v>1601</v>
      </c>
      <c r="T1174" s="141" t="s">
        <v>1754</v>
      </c>
      <c r="U1174" s="133" t="s">
        <v>1756</v>
      </c>
      <c r="V1174" s="133" t="s">
        <v>1754</v>
      </c>
      <c r="W1174" s="133" t="str">
        <f>IF([Access_Indicator2]="Yes","No service",IF([Access_Indicator3]="Available", "Improved",IF([Access_Indicator4]="No", "Limited",IF(AND([Access_Indicator4]="yes", [Access_Indicator5]&lt;=[Access_Indicator6]),"Basic","Limited"))))</f>
        <v>Basic</v>
      </c>
      <c r="X1174" s="133" t="str">
        <f>IF([Use_Indicator1]="", "Fill in data", IF([Use_Indicator1]="All", "Improved", IF([Use_Indicator1]="Some", "Basic", IF([Use_Indicator1]="No use", "No Service"))))</f>
        <v>Improved</v>
      </c>
      <c r="Y1174" s="134" t="s">
        <v>1601</v>
      </c>
      <c r="Z1174" s="134" t="str">
        <f>IF(S1174="No data", "No Data", IF([Reliability_Indicator2]="Yes","No Service", IF(S1174="Routine", "Improved", IF(S1174="Unreliable", "Basic", IF(S1174="No O&amp;M", "No service")))))</f>
        <v>No Data</v>
      </c>
      <c r="AA1174" s="133" t="str">
        <f>IF([EnvPro_Indicator1]="", "Fill in data", IF([EnvPro_Indicator1]="Significant pollution", "No service", IF(AND([EnvPro_Indicator1]="Not polluting groundwater &amp; not untreated in river", [EnvPro_Indicator2]="No"),"Basic", IF([EnvPro_Indicator2]="Yes", "Improved"))))</f>
        <v>Basic</v>
      </c>
      <c r="AB1174" s="134" t="str">
        <f t="shared" si="18"/>
        <v>Basic</v>
      </c>
      <c r="AC1174" s="134" t="str">
        <f>IF(OR(San[[#This Row],[Access_SL1]]="No data",San[[#This Row],[Use_SL1]]="No data",San[[#This Row],[Reliability_SL1]]="No data",San[[#This Row],[EnvPro_SL1]]="No data"),"Incomplete", "Complete")</f>
        <v>Incomplete</v>
      </c>
      <c r="AD1174" s="176" t="s">
        <v>1601</v>
      </c>
      <c r="AE1174" s="176" t="s">
        <v>1601</v>
      </c>
      <c r="AF1174" s="136" t="s">
        <v>1601</v>
      </c>
      <c r="AG1174" s="136">
        <v>21.341636003396545</v>
      </c>
      <c r="AH1174" s="136" t="s">
        <v>1601</v>
      </c>
      <c r="AW1174" s="1">
        <f>IFERROR(VLOOKUP(San[[#This Row],[Access_SL1]],$AS$5:$AT$8,2,FALSE),"Error")</f>
        <v>2</v>
      </c>
      <c r="AX1174" s="1">
        <f>IFERROR(VLOOKUP(San[[#This Row],[Use_SL1]],$AS$5:$AT$8,2,FALSE),"Error")</f>
        <v>3</v>
      </c>
      <c r="AY1174" s="1" t="str">
        <f>IFERROR(VLOOKUP(San[[#This Row],[Use_SL2]],$AS$5:$AT$8,2,FALSE),"Error")</f>
        <v>Error</v>
      </c>
      <c r="AZ1174" s="1" t="str">
        <f>IFERROR(VLOOKUP(San[[#This Row],[Reliability_SL1]],$AS$5:$AT$8,2,FALSE),"Error")</f>
        <v>Error</v>
      </c>
      <c r="BA1174" s="1">
        <f>IFERROR(VLOOKUP(San[[#This Row],[EnvPro_SL1]],$AS$5:$AT$8,2,FALSE),"Error")</f>
        <v>2</v>
      </c>
    </row>
    <row r="1175" spans="2:53">
      <c r="B1175" s="133" t="s">
        <v>1484</v>
      </c>
      <c r="C1175" s="171" t="s">
        <v>1650</v>
      </c>
      <c r="D1175" s="171" t="s">
        <v>1646</v>
      </c>
      <c r="E1175" s="171" t="s">
        <v>374</v>
      </c>
      <c r="F1175" s="172" t="s">
        <v>1632</v>
      </c>
      <c r="G1175" s="173" t="s">
        <v>2211</v>
      </c>
      <c r="H1175" s="50" t="s">
        <v>1783</v>
      </c>
      <c r="I1175" s="50" t="s">
        <v>2087</v>
      </c>
      <c r="J1175" s="133" t="s">
        <v>1772</v>
      </c>
      <c r="K1175" s="50" t="s">
        <v>1754</v>
      </c>
      <c r="L1175" s="50" t="s">
        <v>1753</v>
      </c>
      <c r="M1175" s="133" t="s">
        <v>1752</v>
      </c>
      <c r="N1175" s="133" t="s">
        <v>1601</v>
      </c>
      <c r="O1175" s="133" t="s">
        <v>1601</v>
      </c>
      <c r="P1175" s="133" t="s">
        <v>1601</v>
      </c>
      <c r="Q1175" s="133" t="s">
        <v>1755</v>
      </c>
      <c r="R1175" s="142" t="s">
        <v>1601</v>
      </c>
      <c r="S1175" s="141" t="s">
        <v>1601</v>
      </c>
      <c r="T1175" s="141" t="s">
        <v>1754</v>
      </c>
      <c r="U1175" s="133" t="s">
        <v>1756</v>
      </c>
      <c r="V1175" s="133" t="s">
        <v>1754</v>
      </c>
      <c r="W1175" s="133" t="str">
        <f>IF([Access_Indicator2]="Yes","No service",IF([Access_Indicator3]="Available", "Improved",IF([Access_Indicator4]="No", "Limited",IF(AND([Access_Indicator4]="yes", [Access_Indicator5]&lt;=[Access_Indicator6]),"Basic","Limited"))))</f>
        <v>Basic</v>
      </c>
      <c r="X1175" s="133" t="str">
        <f>IF([Use_Indicator1]="", "Fill in data", IF([Use_Indicator1]="All", "Improved", IF([Use_Indicator1]="Some", "Basic", IF([Use_Indicator1]="No use", "No Service"))))</f>
        <v>Improved</v>
      </c>
      <c r="Y1175" s="134" t="s">
        <v>1601</v>
      </c>
      <c r="Z1175" s="134" t="str">
        <f>IF(S1175="No data", "No Data", IF([Reliability_Indicator2]="Yes","No Service", IF(S1175="Routine", "Improved", IF(S1175="Unreliable", "Basic", IF(S1175="No O&amp;M", "No service")))))</f>
        <v>No Data</v>
      </c>
      <c r="AA1175" s="133" t="str">
        <f>IF([EnvPro_Indicator1]="", "Fill in data", IF([EnvPro_Indicator1]="Significant pollution", "No service", IF(AND([EnvPro_Indicator1]="Not polluting groundwater &amp; not untreated in river", [EnvPro_Indicator2]="No"),"Basic", IF([EnvPro_Indicator2]="Yes", "Improved"))))</f>
        <v>Basic</v>
      </c>
      <c r="AB1175" s="134" t="str">
        <f t="shared" si="18"/>
        <v>Basic</v>
      </c>
      <c r="AC1175" s="134" t="str">
        <f>IF(OR(San[[#This Row],[Access_SL1]]="No data",San[[#This Row],[Use_SL1]]="No data",San[[#This Row],[Reliability_SL1]]="No data",San[[#This Row],[EnvPro_SL1]]="No data"),"Incomplete", "Complete")</f>
        <v>Incomplete</v>
      </c>
      <c r="AD1175" s="176" t="s">
        <v>1601</v>
      </c>
      <c r="AE1175" s="176" t="s">
        <v>1601</v>
      </c>
      <c r="AF1175" s="136" t="s">
        <v>1601</v>
      </c>
      <c r="AG1175" s="136">
        <v>4.4155108972544577</v>
      </c>
      <c r="AH1175" s="136" t="s">
        <v>1601</v>
      </c>
      <c r="AW1175" s="1">
        <f>IFERROR(VLOOKUP(San[[#This Row],[Access_SL1]],$AS$5:$AT$8,2,FALSE),"Error")</f>
        <v>2</v>
      </c>
      <c r="AX1175" s="1">
        <f>IFERROR(VLOOKUP(San[[#This Row],[Use_SL1]],$AS$5:$AT$8,2,FALSE),"Error")</f>
        <v>3</v>
      </c>
      <c r="AY1175" s="1" t="str">
        <f>IFERROR(VLOOKUP(San[[#This Row],[Use_SL2]],$AS$5:$AT$8,2,FALSE),"Error")</f>
        <v>Error</v>
      </c>
      <c r="AZ1175" s="1" t="str">
        <f>IFERROR(VLOOKUP(San[[#This Row],[Reliability_SL1]],$AS$5:$AT$8,2,FALSE),"Error")</f>
        <v>Error</v>
      </c>
      <c r="BA1175" s="1">
        <f>IFERROR(VLOOKUP(San[[#This Row],[EnvPro_SL1]],$AS$5:$AT$8,2,FALSE),"Error")</f>
        <v>2</v>
      </c>
    </row>
    <row r="1176" spans="2:53">
      <c r="B1176" s="133" t="s">
        <v>1485</v>
      </c>
      <c r="C1176" s="171" t="s">
        <v>1650</v>
      </c>
      <c r="D1176" s="171" t="s">
        <v>1646</v>
      </c>
      <c r="E1176" s="171" t="s">
        <v>374</v>
      </c>
      <c r="F1176" s="172" t="s">
        <v>1632</v>
      </c>
      <c r="G1176" s="173" t="s">
        <v>2212</v>
      </c>
      <c r="H1176" s="50" t="s">
        <v>1783</v>
      </c>
      <c r="I1176" s="50" t="s">
        <v>2087</v>
      </c>
      <c r="J1176" s="133" t="s">
        <v>1772</v>
      </c>
      <c r="K1176" s="50" t="s">
        <v>1754</v>
      </c>
      <c r="L1176" s="50" t="s">
        <v>1753</v>
      </c>
      <c r="M1176" s="133" t="s">
        <v>1752</v>
      </c>
      <c r="N1176" s="133" t="s">
        <v>1601</v>
      </c>
      <c r="O1176" s="133" t="s">
        <v>1601</v>
      </c>
      <c r="P1176" s="133" t="s">
        <v>1601</v>
      </c>
      <c r="Q1176" s="133" t="s">
        <v>1755</v>
      </c>
      <c r="R1176" s="142" t="s">
        <v>1601</v>
      </c>
      <c r="S1176" s="141" t="s">
        <v>1601</v>
      </c>
      <c r="T1176" s="141" t="s">
        <v>1754</v>
      </c>
      <c r="U1176" s="133" t="s">
        <v>1756</v>
      </c>
      <c r="V1176" s="133" t="s">
        <v>1754</v>
      </c>
      <c r="W1176" s="133" t="str">
        <f>IF([Access_Indicator2]="Yes","No service",IF([Access_Indicator3]="Available", "Improved",IF([Access_Indicator4]="No", "Limited",IF(AND([Access_Indicator4]="yes", [Access_Indicator5]&lt;=[Access_Indicator6]),"Basic","Limited"))))</f>
        <v>Basic</v>
      </c>
      <c r="X1176" s="133" t="str">
        <f>IF([Use_Indicator1]="", "Fill in data", IF([Use_Indicator1]="All", "Improved", IF([Use_Indicator1]="Some", "Basic", IF([Use_Indicator1]="No use", "No Service"))))</f>
        <v>Improved</v>
      </c>
      <c r="Y1176" s="134" t="s">
        <v>1601</v>
      </c>
      <c r="Z1176" s="134" t="str">
        <f>IF(S1176="No data", "No Data", IF([Reliability_Indicator2]="Yes","No Service", IF(S1176="Routine", "Improved", IF(S1176="Unreliable", "Basic", IF(S1176="No O&amp;M", "No service")))))</f>
        <v>No Data</v>
      </c>
      <c r="AA1176" s="133" t="str">
        <f>IF([EnvPro_Indicator1]="", "Fill in data", IF([EnvPro_Indicator1]="Significant pollution", "No service", IF(AND([EnvPro_Indicator1]="Not polluting groundwater &amp; not untreated in river", [EnvPro_Indicator2]="No"),"Basic", IF([EnvPro_Indicator2]="Yes", "Improved"))))</f>
        <v>Basic</v>
      </c>
      <c r="AB1176" s="134" t="str">
        <f t="shared" si="18"/>
        <v>Basic</v>
      </c>
      <c r="AC1176" s="134" t="str">
        <f>IF(OR(San[[#This Row],[Access_SL1]]="No data",San[[#This Row],[Use_SL1]]="No data",San[[#This Row],[Reliability_SL1]]="No data",San[[#This Row],[EnvPro_SL1]]="No data"),"Incomplete", "Complete")</f>
        <v>Incomplete</v>
      </c>
      <c r="AD1176" s="176" t="s">
        <v>1601</v>
      </c>
      <c r="AE1176" s="176" t="s">
        <v>1601</v>
      </c>
      <c r="AF1176" s="136" t="s">
        <v>1601</v>
      </c>
      <c r="AG1176" s="136">
        <v>6.1326540239645242</v>
      </c>
      <c r="AH1176" s="136" t="s">
        <v>1601</v>
      </c>
      <c r="AW1176" s="1">
        <f>IFERROR(VLOOKUP(San[[#This Row],[Access_SL1]],$AS$5:$AT$8,2,FALSE),"Error")</f>
        <v>2</v>
      </c>
      <c r="AX1176" s="1">
        <f>IFERROR(VLOOKUP(San[[#This Row],[Use_SL1]],$AS$5:$AT$8,2,FALSE),"Error")</f>
        <v>3</v>
      </c>
      <c r="AY1176" s="1" t="str">
        <f>IFERROR(VLOOKUP(San[[#This Row],[Use_SL2]],$AS$5:$AT$8,2,FALSE),"Error")</f>
        <v>Error</v>
      </c>
      <c r="AZ1176" s="1" t="str">
        <f>IFERROR(VLOOKUP(San[[#This Row],[Reliability_SL1]],$AS$5:$AT$8,2,FALSE),"Error")</f>
        <v>Error</v>
      </c>
      <c r="BA1176" s="1">
        <f>IFERROR(VLOOKUP(San[[#This Row],[EnvPro_SL1]],$AS$5:$AT$8,2,FALSE),"Error")</f>
        <v>2</v>
      </c>
    </row>
    <row r="1177" spans="2:53">
      <c r="B1177" s="133" t="s">
        <v>1486</v>
      </c>
      <c r="C1177" s="171" t="s">
        <v>1650</v>
      </c>
      <c r="D1177" s="171" t="s">
        <v>1646</v>
      </c>
      <c r="E1177" s="171" t="s">
        <v>374</v>
      </c>
      <c r="F1177" s="172" t="s">
        <v>1632</v>
      </c>
      <c r="G1177" s="173" t="s">
        <v>2213</v>
      </c>
      <c r="H1177" s="50" t="s">
        <v>1783</v>
      </c>
      <c r="I1177" s="50" t="s">
        <v>2087</v>
      </c>
      <c r="J1177" s="133" t="s">
        <v>1774</v>
      </c>
      <c r="K1177" s="50" t="s">
        <v>1754</v>
      </c>
      <c r="L1177" s="50" t="s">
        <v>1776</v>
      </c>
      <c r="M1177" s="133" t="s">
        <v>1752</v>
      </c>
      <c r="N1177" s="133" t="s">
        <v>1601</v>
      </c>
      <c r="O1177" s="133" t="s">
        <v>1601</v>
      </c>
      <c r="P1177" s="133" t="s">
        <v>1601</v>
      </c>
      <c r="Q1177" s="133" t="s">
        <v>1755</v>
      </c>
      <c r="R1177" s="142" t="s">
        <v>1601</v>
      </c>
      <c r="S1177" s="141" t="s">
        <v>1801</v>
      </c>
      <c r="T1177" s="141" t="s">
        <v>1754</v>
      </c>
      <c r="U1177" s="133" t="s">
        <v>1756</v>
      </c>
      <c r="V1177" s="133" t="s">
        <v>1754</v>
      </c>
      <c r="W1177" s="133" t="str">
        <f>IF([Access_Indicator2]="Yes","No service",IF([Access_Indicator3]="Available", "Improved",IF([Access_Indicator4]="No", "Limited",IF(AND([Access_Indicator4]="yes", [Access_Indicator5]&lt;=[Access_Indicator6]),"Basic","Limited"))))</f>
        <v>Improved</v>
      </c>
      <c r="X1177" s="133" t="str">
        <f>IF([Use_Indicator1]="", "Fill in data", IF([Use_Indicator1]="All", "Improved", IF([Use_Indicator1]="Some", "Basic", IF([Use_Indicator1]="No use", "No Service"))))</f>
        <v>Improved</v>
      </c>
      <c r="Y1177" s="134" t="s">
        <v>1601</v>
      </c>
      <c r="Z1177" s="134" t="str">
        <f>IF(S1177="No data", "No Data", IF([Reliability_Indicator2]="Yes","No Service", IF(S1177="Routine", "Improved", IF(S1177="Unreliable", "Basic", IF(S1177="No O&amp;M", "No service")))))</f>
        <v>Basic</v>
      </c>
      <c r="AA1177" s="133" t="str">
        <f>IF([EnvPro_Indicator1]="", "Fill in data", IF([EnvPro_Indicator1]="Significant pollution", "No service", IF(AND([EnvPro_Indicator1]="Not polluting groundwater &amp; not untreated in river", [EnvPro_Indicator2]="No"),"Basic", IF([EnvPro_Indicator2]="Yes", "Improved"))))</f>
        <v>Basic</v>
      </c>
      <c r="AB1177" s="134" t="str">
        <f t="shared" si="18"/>
        <v>Basic</v>
      </c>
      <c r="AC1177" s="134" t="str">
        <f>IF(OR(San[[#This Row],[Access_SL1]]="No data",San[[#This Row],[Use_SL1]]="No data",San[[#This Row],[Reliability_SL1]]="No data",San[[#This Row],[EnvPro_SL1]]="No data"),"Incomplete", "Complete")</f>
        <v>Complete</v>
      </c>
      <c r="AD1177" s="176" t="s">
        <v>1601</v>
      </c>
      <c r="AE1177" s="176" t="s">
        <v>1601</v>
      </c>
      <c r="AF1177" s="136" t="s">
        <v>1601</v>
      </c>
      <c r="AG1177" s="136">
        <v>21.026242367878368</v>
      </c>
      <c r="AH1177" s="136" t="s">
        <v>1601</v>
      </c>
      <c r="AW1177" s="1">
        <f>IFERROR(VLOOKUP(San[[#This Row],[Access_SL1]],$AS$5:$AT$8,2,FALSE),"Error")</f>
        <v>3</v>
      </c>
      <c r="AX1177" s="1">
        <f>IFERROR(VLOOKUP(San[[#This Row],[Use_SL1]],$AS$5:$AT$8,2,FALSE),"Error")</f>
        <v>3</v>
      </c>
      <c r="AY1177" s="1" t="str">
        <f>IFERROR(VLOOKUP(San[[#This Row],[Use_SL2]],$AS$5:$AT$8,2,FALSE),"Error")</f>
        <v>Error</v>
      </c>
      <c r="AZ1177" s="1">
        <f>IFERROR(VLOOKUP(San[[#This Row],[Reliability_SL1]],$AS$5:$AT$8,2,FALSE),"Error")</f>
        <v>2</v>
      </c>
      <c r="BA1177" s="1">
        <f>IFERROR(VLOOKUP(San[[#This Row],[EnvPro_SL1]],$AS$5:$AT$8,2,FALSE),"Error")</f>
        <v>2</v>
      </c>
    </row>
    <row r="1178" spans="2:53">
      <c r="B1178" s="133" t="s">
        <v>1487</v>
      </c>
      <c r="C1178" s="171" t="s">
        <v>1650</v>
      </c>
      <c r="D1178" s="171" t="s">
        <v>1646</v>
      </c>
      <c r="E1178" s="171" t="s">
        <v>374</v>
      </c>
      <c r="F1178" s="172" t="s">
        <v>1632</v>
      </c>
      <c r="G1178" s="173" t="s">
        <v>2214</v>
      </c>
      <c r="H1178" s="50" t="s">
        <v>1786</v>
      </c>
      <c r="I1178" s="50" t="s">
        <v>2087</v>
      </c>
      <c r="J1178" s="133" t="s">
        <v>1774</v>
      </c>
      <c r="K1178" s="50" t="s">
        <v>1754</v>
      </c>
      <c r="L1178" s="50" t="s">
        <v>1776</v>
      </c>
      <c r="M1178" s="133" t="s">
        <v>1752</v>
      </c>
      <c r="N1178" s="133" t="s">
        <v>1601</v>
      </c>
      <c r="O1178" s="133" t="s">
        <v>1601</v>
      </c>
      <c r="P1178" s="133" t="s">
        <v>1601</v>
      </c>
      <c r="Q1178" s="133" t="s">
        <v>1755</v>
      </c>
      <c r="R1178" s="142" t="s">
        <v>1601</v>
      </c>
      <c r="S1178" s="141" t="s">
        <v>1801</v>
      </c>
      <c r="T1178" s="141" t="s">
        <v>1754</v>
      </c>
      <c r="U1178" s="133" t="s">
        <v>1756</v>
      </c>
      <c r="V1178" s="133" t="s">
        <v>1754</v>
      </c>
      <c r="W1178" s="133" t="str">
        <f>IF([Access_Indicator2]="Yes","No service",IF([Access_Indicator3]="Available", "Improved",IF([Access_Indicator4]="No", "Limited",IF(AND([Access_Indicator4]="yes", [Access_Indicator5]&lt;=[Access_Indicator6]),"Basic","Limited"))))</f>
        <v>Improved</v>
      </c>
      <c r="X1178" s="133" t="str">
        <f>IF([Use_Indicator1]="", "Fill in data", IF([Use_Indicator1]="All", "Improved", IF([Use_Indicator1]="Some", "Basic", IF([Use_Indicator1]="No use", "No Service"))))</f>
        <v>Improved</v>
      </c>
      <c r="Y1178" s="134" t="s">
        <v>1601</v>
      </c>
      <c r="Z1178" s="134" t="str">
        <f>IF(S1178="No data", "No Data", IF([Reliability_Indicator2]="Yes","No Service", IF(S1178="Routine", "Improved", IF(S1178="Unreliable", "Basic", IF(S1178="No O&amp;M", "No service")))))</f>
        <v>Basic</v>
      </c>
      <c r="AA1178" s="133" t="str">
        <f>IF([EnvPro_Indicator1]="", "Fill in data", IF([EnvPro_Indicator1]="Significant pollution", "No service", IF(AND([EnvPro_Indicator1]="Not polluting groundwater &amp; not untreated in river", [EnvPro_Indicator2]="No"),"Basic", IF([EnvPro_Indicator2]="Yes", "Improved"))))</f>
        <v>Basic</v>
      </c>
      <c r="AB1178" s="134" t="str">
        <f t="shared" si="18"/>
        <v>Basic</v>
      </c>
      <c r="AC1178" s="134" t="str">
        <f>IF(OR(San[[#This Row],[Access_SL1]]="No data",San[[#This Row],[Use_SL1]]="No data",San[[#This Row],[Reliability_SL1]]="No data",San[[#This Row],[EnvPro_SL1]]="No data"),"Incomplete", "Complete")</f>
        <v>Complete</v>
      </c>
      <c r="AD1178" s="176" t="s">
        <v>1601</v>
      </c>
      <c r="AE1178" s="176" t="s">
        <v>1601</v>
      </c>
      <c r="AF1178" s="136" t="s">
        <v>1601</v>
      </c>
      <c r="AG1178" s="136">
        <v>10.221090039940876</v>
      </c>
      <c r="AH1178" s="136" t="s">
        <v>1601</v>
      </c>
      <c r="AW1178" s="1">
        <f>IFERROR(VLOOKUP(San[[#This Row],[Access_SL1]],$AS$5:$AT$8,2,FALSE),"Error")</f>
        <v>3</v>
      </c>
      <c r="AX1178" s="1">
        <f>IFERROR(VLOOKUP(San[[#This Row],[Use_SL1]],$AS$5:$AT$8,2,FALSE),"Error")</f>
        <v>3</v>
      </c>
      <c r="AY1178" s="1" t="str">
        <f>IFERROR(VLOOKUP(San[[#This Row],[Use_SL2]],$AS$5:$AT$8,2,FALSE),"Error")</f>
        <v>Error</v>
      </c>
      <c r="AZ1178" s="1">
        <f>IFERROR(VLOOKUP(San[[#This Row],[Reliability_SL1]],$AS$5:$AT$8,2,FALSE),"Error")</f>
        <v>2</v>
      </c>
      <c r="BA1178" s="1">
        <f>IFERROR(VLOOKUP(San[[#This Row],[EnvPro_SL1]],$AS$5:$AT$8,2,FALSE),"Error")</f>
        <v>2</v>
      </c>
    </row>
    <row r="1179" spans="2:53">
      <c r="B1179" s="133" t="s">
        <v>1488</v>
      </c>
      <c r="C1179" s="171" t="s">
        <v>1650</v>
      </c>
      <c r="D1179" s="171" t="s">
        <v>1646</v>
      </c>
      <c r="E1179" s="171" t="s">
        <v>374</v>
      </c>
      <c r="F1179" s="172" t="s">
        <v>1632</v>
      </c>
      <c r="G1179" s="173" t="s">
        <v>2215</v>
      </c>
      <c r="H1179" s="50" t="s">
        <v>1786</v>
      </c>
      <c r="I1179" s="50" t="s">
        <v>2087</v>
      </c>
      <c r="J1179" s="133" t="s">
        <v>1772</v>
      </c>
      <c r="K1179" s="50" t="s">
        <v>1754</v>
      </c>
      <c r="L1179" s="50" t="s">
        <v>1753</v>
      </c>
      <c r="M1179" s="133" t="s">
        <v>1752</v>
      </c>
      <c r="N1179" s="133" t="s">
        <v>1601</v>
      </c>
      <c r="O1179" s="133" t="s">
        <v>1601</v>
      </c>
      <c r="P1179" s="133" t="s">
        <v>1601</v>
      </c>
      <c r="Q1179" s="133" t="s">
        <v>1755</v>
      </c>
      <c r="R1179" s="142" t="s">
        <v>1601</v>
      </c>
      <c r="S1179" s="141" t="s">
        <v>1601</v>
      </c>
      <c r="T1179" s="141" t="s">
        <v>1754</v>
      </c>
      <c r="U1179" s="133" t="s">
        <v>1756</v>
      </c>
      <c r="V1179" s="133" t="s">
        <v>1754</v>
      </c>
      <c r="W1179" s="133" t="str">
        <f>IF([Access_Indicator2]="Yes","No service",IF([Access_Indicator3]="Available", "Improved",IF([Access_Indicator4]="No", "Limited",IF(AND([Access_Indicator4]="yes", [Access_Indicator5]&lt;=[Access_Indicator6]),"Basic","Limited"))))</f>
        <v>Basic</v>
      </c>
      <c r="X1179" s="133" t="str">
        <f>IF([Use_Indicator1]="", "Fill in data", IF([Use_Indicator1]="All", "Improved", IF([Use_Indicator1]="Some", "Basic", IF([Use_Indicator1]="No use", "No Service"))))</f>
        <v>Improved</v>
      </c>
      <c r="Y1179" s="134" t="s">
        <v>1601</v>
      </c>
      <c r="Z1179" s="134" t="str">
        <f>IF(S1179="No data", "No Data", IF([Reliability_Indicator2]="Yes","No Service", IF(S1179="Routine", "Improved", IF(S1179="Unreliable", "Basic", IF(S1179="No O&amp;M", "No service")))))</f>
        <v>No Data</v>
      </c>
      <c r="AA1179" s="133" t="str">
        <f>IF([EnvPro_Indicator1]="", "Fill in data", IF([EnvPro_Indicator1]="Significant pollution", "No service", IF(AND([EnvPro_Indicator1]="Not polluting groundwater &amp; not untreated in river", [EnvPro_Indicator2]="No"),"Basic", IF([EnvPro_Indicator2]="Yes", "Improved"))))</f>
        <v>Basic</v>
      </c>
      <c r="AB1179" s="134" t="str">
        <f t="shared" si="18"/>
        <v>Basic</v>
      </c>
      <c r="AC1179" s="134" t="str">
        <f>IF(OR(San[[#This Row],[Access_SL1]]="No data",San[[#This Row],[Use_SL1]]="No data",San[[#This Row],[Reliability_SL1]]="No data",San[[#This Row],[EnvPro_SL1]]="No data"),"Incomplete", "Complete")</f>
        <v>Incomplete</v>
      </c>
      <c r="AD1179" s="176" t="s">
        <v>1601</v>
      </c>
      <c r="AE1179" s="176" t="s">
        <v>1601</v>
      </c>
      <c r="AF1179" s="136" t="s">
        <v>1601</v>
      </c>
      <c r="AG1179" s="136">
        <v>9.1989810359467867</v>
      </c>
      <c r="AH1179" s="136" t="s">
        <v>1601</v>
      </c>
      <c r="AW1179" s="1">
        <f>IFERROR(VLOOKUP(San[[#This Row],[Access_SL1]],$AS$5:$AT$8,2,FALSE),"Error")</f>
        <v>2</v>
      </c>
      <c r="AX1179" s="1">
        <f>IFERROR(VLOOKUP(San[[#This Row],[Use_SL1]],$AS$5:$AT$8,2,FALSE),"Error")</f>
        <v>3</v>
      </c>
      <c r="AY1179" s="1" t="str">
        <f>IFERROR(VLOOKUP(San[[#This Row],[Use_SL2]],$AS$5:$AT$8,2,FALSE),"Error")</f>
        <v>Error</v>
      </c>
      <c r="AZ1179" s="1" t="str">
        <f>IFERROR(VLOOKUP(San[[#This Row],[Reliability_SL1]],$AS$5:$AT$8,2,FALSE),"Error")</f>
        <v>Error</v>
      </c>
      <c r="BA1179" s="1">
        <f>IFERROR(VLOOKUP(San[[#This Row],[EnvPro_SL1]],$AS$5:$AT$8,2,FALSE),"Error")</f>
        <v>2</v>
      </c>
    </row>
    <row r="1180" spans="2:53">
      <c r="B1180" s="133" t="s">
        <v>1489</v>
      </c>
      <c r="C1180" s="171" t="s">
        <v>1650</v>
      </c>
      <c r="D1180" s="171" t="s">
        <v>1646</v>
      </c>
      <c r="E1180" s="171" t="s">
        <v>374</v>
      </c>
      <c r="F1180" s="172" t="s">
        <v>1632</v>
      </c>
      <c r="G1180" s="173" t="s">
        <v>2216</v>
      </c>
      <c r="H1180" s="50" t="s">
        <v>1783</v>
      </c>
      <c r="I1180" s="50" t="s">
        <v>2087</v>
      </c>
      <c r="J1180" s="133" t="s">
        <v>1772</v>
      </c>
      <c r="K1180" s="50" t="s">
        <v>1754</v>
      </c>
      <c r="L1180" s="50" t="s">
        <v>1753</v>
      </c>
      <c r="M1180" s="133" t="s">
        <v>1752</v>
      </c>
      <c r="N1180" s="133" t="s">
        <v>1601</v>
      </c>
      <c r="O1180" s="133" t="s">
        <v>1601</v>
      </c>
      <c r="P1180" s="133" t="s">
        <v>1601</v>
      </c>
      <c r="Q1180" s="133" t="s">
        <v>1755</v>
      </c>
      <c r="R1180" s="142" t="s">
        <v>1601</v>
      </c>
      <c r="S1180" s="141" t="s">
        <v>1601</v>
      </c>
      <c r="T1180" s="141" t="s">
        <v>1752</v>
      </c>
      <c r="U1180" s="133" t="s">
        <v>1756</v>
      </c>
      <c r="V1180" s="133" t="s">
        <v>1754</v>
      </c>
      <c r="W1180" s="133" t="str">
        <f>IF([Access_Indicator2]="Yes","No service",IF([Access_Indicator3]="Available", "Improved",IF([Access_Indicator4]="No", "Limited",IF(AND([Access_Indicator4]="yes", [Access_Indicator5]&lt;=[Access_Indicator6]),"Basic","Limited"))))</f>
        <v>Basic</v>
      </c>
      <c r="X1180" s="133" t="str">
        <f>IF([Use_Indicator1]="", "Fill in data", IF([Use_Indicator1]="All", "Improved", IF([Use_Indicator1]="Some", "Basic", IF([Use_Indicator1]="No use", "No Service"))))</f>
        <v>Improved</v>
      </c>
      <c r="Y1180" s="134" t="s">
        <v>1601</v>
      </c>
      <c r="Z1180" s="134" t="str">
        <f>IF(S1180="No data", "No Data", IF([Reliability_Indicator2]="Yes","No Service", IF(S1180="Routine", "Improved", IF(S1180="Unreliable", "Basic", IF(S1180="No O&amp;M", "No service")))))</f>
        <v>No Data</v>
      </c>
      <c r="AA1180" s="133" t="str">
        <f>IF([EnvPro_Indicator1]="", "Fill in data", IF([EnvPro_Indicator1]="Significant pollution", "No service", IF(AND([EnvPro_Indicator1]="Not polluting groundwater &amp; not untreated in river", [EnvPro_Indicator2]="No"),"Basic", IF([EnvPro_Indicator2]="Yes", "Improved"))))</f>
        <v>Basic</v>
      </c>
      <c r="AB1180" s="134" t="str">
        <f t="shared" si="18"/>
        <v>Basic</v>
      </c>
      <c r="AC1180" s="134" t="str">
        <f>IF(OR(San[[#This Row],[Access_SL1]]="No data",San[[#This Row],[Use_SL1]]="No data",San[[#This Row],[Reliability_SL1]]="No data",San[[#This Row],[EnvPro_SL1]]="No data"),"Incomplete", "Complete")</f>
        <v>Incomplete</v>
      </c>
      <c r="AD1180" s="176" t="s">
        <v>1601</v>
      </c>
      <c r="AE1180" s="176" t="s">
        <v>1601</v>
      </c>
      <c r="AF1180" s="136" t="s">
        <v>1601</v>
      </c>
      <c r="AG1180" s="136">
        <v>4.5994905179733934</v>
      </c>
      <c r="AH1180" s="136" t="s">
        <v>1601</v>
      </c>
      <c r="AW1180" s="1">
        <f>IFERROR(VLOOKUP(San[[#This Row],[Access_SL1]],$AS$5:$AT$8,2,FALSE),"Error")</f>
        <v>2</v>
      </c>
      <c r="AX1180" s="1">
        <f>IFERROR(VLOOKUP(San[[#This Row],[Use_SL1]],$AS$5:$AT$8,2,FALSE),"Error")</f>
        <v>3</v>
      </c>
      <c r="AY1180" s="1" t="str">
        <f>IFERROR(VLOOKUP(San[[#This Row],[Use_SL2]],$AS$5:$AT$8,2,FALSE),"Error")</f>
        <v>Error</v>
      </c>
      <c r="AZ1180" s="1" t="str">
        <f>IFERROR(VLOOKUP(San[[#This Row],[Reliability_SL1]],$AS$5:$AT$8,2,FALSE),"Error")</f>
        <v>Error</v>
      </c>
      <c r="BA1180" s="1">
        <f>IFERROR(VLOOKUP(San[[#This Row],[EnvPro_SL1]],$AS$5:$AT$8,2,FALSE),"Error")</f>
        <v>2</v>
      </c>
    </row>
    <row r="1181" spans="2:53">
      <c r="B1181" s="133" t="s">
        <v>1490</v>
      </c>
      <c r="C1181" s="171" t="s">
        <v>1650</v>
      </c>
      <c r="D1181" s="171" t="s">
        <v>1646</v>
      </c>
      <c r="E1181" s="171" t="s">
        <v>374</v>
      </c>
      <c r="F1181" s="172" t="s">
        <v>1632</v>
      </c>
      <c r="G1181" s="173" t="s">
        <v>2217</v>
      </c>
      <c r="H1181" s="50" t="s">
        <v>1783</v>
      </c>
      <c r="I1181" s="50" t="s">
        <v>2087</v>
      </c>
      <c r="J1181" s="133" t="s">
        <v>1772</v>
      </c>
      <c r="K1181" s="50" t="s">
        <v>1754</v>
      </c>
      <c r="L1181" s="50" t="s">
        <v>1753</v>
      </c>
      <c r="M1181" s="133" t="s">
        <v>1752</v>
      </c>
      <c r="N1181" s="133" t="s">
        <v>1601</v>
      </c>
      <c r="O1181" s="133" t="s">
        <v>1601</v>
      </c>
      <c r="P1181" s="133" t="s">
        <v>1601</v>
      </c>
      <c r="Q1181" s="133" t="s">
        <v>1755</v>
      </c>
      <c r="R1181" s="142" t="s">
        <v>1601</v>
      </c>
      <c r="S1181" s="141" t="s">
        <v>1601</v>
      </c>
      <c r="T1181" s="141" t="s">
        <v>1754</v>
      </c>
      <c r="U1181" s="133" t="s">
        <v>1756</v>
      </c>
      <c r="V1181" s="133" t="s">
        <v>1754</v>
      </c>
      <c r="W1181" s="133" t="str">
        <f>IF([Access_Indicator2]="Yes","No service",IF([Access_Indicator3]="Available", "Improved",IF([Access_Indicator4]="No", "Limited",IF(AND([Access_Indicator4]="yes", [Access_Indicator5]&lt;=[Access_Indicator6]),"Basic","Limited"))))</f>
        <v>Basic</v>
      </c>
      <c r="X1181" s="133" t="str">
        <f>IF([Use_Indicator1]="", "Fill in data", IF([Use_Indicator1]="All", "Improved", IF([Use_Indicator1]="Some", "Basic", IF([Use_Indicator1]="No use", "No Service"))))</f>
        <v>Improved</v>
      </c>
      <c r="Y1181" s="134" t="s">
        <v>1601</v>
      </c>
      <c r="Z1181" s="134" t="str">
        <f>IF(S1181="No data", "No Data", IF([Reliability_Indicator2]="Yes","No Service", IF(S1181="Routine", "Improved", IF(S1181="Unreliable", "Basic", IF(S1181="No O&amp;M", "No service")))))</f>
        <v>No Data</v>
      </c>
      <c r="AA1181" s="133" t="str">
        <f>IF([EnvPro_Indicator1]="", "Fill in data", IF([EnvPro_Indicator1]="Significant pollution", "No service", IF(AND([EnvPro_Indicator1]="Not polluting groundwater &amp; not untreated in river", [EnvPro_Indicator2]="No"),"Basic", IF([EnvPro_Indicator2]="Yes", "Improved"))))</f>
        <v>Basic</v>
      </c>
      <c r="AB1181" s="134" t="str">
        <f t="shared" si="18"/>
        <v>Basic</v>
      </c>
      <c r="AC1181" s="134" t="str">
        <f>IF(OR(San[[#This Row],[Access_SL1]]="No data",San[[#This Row],[Use_SL1]]="No data",San[[#This Row],[Reliability_SL1]]="No data",San[[#This Row],[EnvPro_SL1]]="No data"),"Incomplete", "Complete")</f>
        <v>Incomplete</v>
      </c>
      <c r="AD1181" s="176" t="s">
        <v>1601</v>
      </c>
      <c r="AE1181" s="176" t="s">
        <v>1601</v>
      </c>
      <c r="AF1181" s="136" t="s">
        <v>1601</v>
      </c>
      <c r="AG1181" s="136">
        <v>22.997452589866967</v>
      </c>
      <c r="AH1181" s="136" t="s">
        <v>1601</v>
      </c>
      <c r="AW1181" s="1">
        <f>IFERROR(VLOOKUP(San[[#This Row],[Access_SL1]],$AS$5:$AT$8,2,FALSE),"Error")</f>
        <v>2</v>
      </c>
      <c r="AX1181" s="1">
        <f>IFERROR(VLOOKUP(San[[#This Row],[Use_SL1]],$AS$5:$AT$8,2,FALSE),"Error")</f>
        <v>3</v>
      </c>
      <c r="AY1181" s="1" t="str">
        <f>IFERROR(VLOOKUP(San[[#This Row],[Use_SL2]],$AS$5:$AT$8,2,FALSE),"Error")</f>
        <v>Error</v>
      </c>
      <c r="AZ1181" s="1" t="str">
        <f>IFERROR(VLOOKUP(San[[#This Row],[Reliability_SL1]],$AS$5:$AT$8,2,FALSE),"Error")</f>
        <v>Error</v>
      </c>
      <c r="BA1181" s="1">
        <f>IFERROR(VLOOKUP(San[[#This Row],[EnvPro_SL1]],$AS$5:$AT$8,2,FALSE),"Error")</f>
        <v>2</v>
      </c>
    </row>
    <row r="1182" spans="2:53">
      <c r="B1182" s="133" t="s">
        <v>1491</v>
      </c>
      <c r="C1182" s="171" t="s">
        <v>1650</v>
      </c>
      <c r="D1182" s="171" t="s">
        <v>1646</v>
      </c>
      <c r="E1182" s="171" t="s">
        <v>374</v>
      </c>
      <c r="F1182" s="172" t="s">
        <v>1632</v>
      </c>
      <c r="G1182" s="173" t="s">
        <v>2218</v>
      </c>
      <c r="H1182" s="50" t="s">
        <v>1783</v>
      </c>
      <c r="I1182" s="50" t="s">
        <v>2087</v>
      </c>
      <c r="J1182" s="133" t="s">
        <v>1772</v>
      </c>
      <c r="K1182" s="50" t="s">
        <v>1754</v>
      </c>
      <c r="L1182" s="50" t="s">
        <v>1753</v>
      </c>
      <c r="M1182" s="133" t="s">
        <v>1752</v>
      </c>
      <c r="N1182" s="133" t="s">
        <v>1601</v>
      </c>
      <c r="O1182" s="133" t="s">
        <v>1601</v>
      </c>
      <c r="P1182" s="133" t="s">
        <v>1601</v>
      </c>
      <c r="Q1182" s="133" t="s">
        <v>1755</v>
      </c>
      <c r="R1182" s="142" t="s">
        <v>1601</v>
      </c>
      <c r="S1182" s="141" t="s">
        <v>1601</v>
      </c>
      <c r="T1182" s="141" t="s">
        <v>1754</v>
      </c>
      <c r="U1182" s="133" t="s">
        <v>1756</v>
      </c>
      <c r="V1182" s="133" t="s">
        <v>1754</v>
      </c>
      <c r="W1182" s="133" t="str">
        <f>IF([Access_Indicator2]="Yes","No service",IF([Access_Indicator3]="Available", "Improved",IF([Access_Indicator4]="No", "Limited",IF(AND([Access_Indicator4]="yes", [Access_Indicator5]&lt;=[Access_Indicator6]),"Basic","Limited"))))</f>
        <v>Basic</v>
      </c>
      <c r="X1182" s="133" t="str">
        <f>IF([Use_Indicator1]="", "Fill in data", IF([Use_Indicator1]="All", "Improved", IF([Use_Indicator1]="Some", "Basic", IF([Use_Indicator1]="No use", "No Service"))))</f>
        <v>Improved</v>
      </c>
      <c r="Y1182" s="134" t="s">
        <v>1601</v>
      </c>
      <c r="Z1182" s="134" t="str">
        <f>IF(S1182="No data", "No Data", IF([Reliability_Indicator2]="Yes","No Service", IF(S1182="Routine", "Improved", IF(S1182="Unreliable", "Basic", IF(S1182="No O&amp;M", "No service")))))</f>
        <v>No Data</v>
      </c>
      <c r="AA1182" s="133" t="str">
        <f>IF([EnvPro_Indicator1]="", "Fill in data", IF([EnvPro_Indicator1]="Significant pollution", "No service", IF(AND([EnvPro_Indicator1]="Not polluting groundwater &amp; not untreated in river", [EnvPro_Indicator2]="No"),"Basic", IF([EnvPro_Indicator2]="Yes", "Improved"))))</f>
        <v>Basic</v>
      </c>
      <c r="AB1182" s="134" t="str">
        <f t="shared" si="18"/>
        <v>Basic</v>
      </c>
      <c r="AC1182" s="134" t="str">
        <f>IF(OR(San[[#This Row],[Access_SL1]]="No data",San[[#This Row],[Use_SL1]]="No data",San[[#This Row],[Reliability_SL1]]="No data",San[[#This Row],[EnvPro_SL1]]="No data"),"Incomplete", "Complete")</f>
        <v>Incomplete</v>
      </c>
      <c r="AD1182" s="176" t="s">
        <v>1601</v>
      </c>
      <c r="AE1182" s="176" t="s">
        <v>1601</v>
      </c>
      <c r="AF1182" s="136" t="s">
        <v>1601</v>
      </c>
      <c r="AG1182" s="136">
        <v>43.518256439286723</v>
      </c>
      <c r="AH1182" s="136" t="s">
        <v>1601</v>
      </c>
      <c r="AW1182" s="1">
        <f>IFERROR(VLOOKUP(San[[#This Row],[Access_SL1]],$AS$5:$AT$8,2,FALSE),"Error")</f>
        <v>2</v>
      </c>
      <c r="AX1182" s="1">
        <f>IFERROR(VLOOKUP(San[[#This Row],[Use_SL1]],$AS$5:$AT$8,2,FALSE),"Error")</f>
        <v>3</v>
      </c>
      <c r="AY1182" s="1" t="str">
        <f>IFERROR(VLOOKUP(San[[#This Row],[Use_SL2]],$AS$5:$AT$8,2,FALSE),"Error")</f>
        <v>Error</v>
      </c>
      <c r="AZ1182" s="1" t="str">
        <f>IFERROR(VLOOKUP(San[[#This Row],[Reliability_SL1]],$AS$5:$AT$8,2,FALSE),"Error")</f>
        <v>Error</v>
      </c>
      <c r="BA1182" s="1">
        <f>IFERROR(VLOOKUP(San[[#This Row],[EnvPro_SL1]],$AS$5:$AT$8,2,FALSE),"Error")</f>
        <v>2</v>
      </c>
    </row>
    <row r="1183" spans="2:53">
      <c r="B1183" s="133" t="s">
        <v>1492</v>
      </c>
      <c r="C1183" s="171" t="s">
        <v>1650</v>
      </c>
      <c r="D1183" s="171" t="s">
        <v>1646</v>
      </c>
      <c r="E1183" s="171" t="s">
        <v>374</v>
      </c>
      <c r="F1183" s="172" t="s">
        <v>1632</v>
      </c>
      <c r="G1183" s="173" t="s">
        <v>2219</v>
      </c>
      <c r="H1183" s="50" t="s">
        <v>1783</v>
      </c>
      <c r="I1183" s="50" t="s">
        <v>2087</v>
      </c>
      <c r="J1183" s="133" t="s">
        <v>1774</v>
      </c>
      <c r="K1183" s="50" t="s">
        <v>1754</v>
      </c>
      <c r="L1183" s="50" t="s">
        <v>1776</v>
      </c>
      <c r="M1183" s="133" t="s">
        <v>1752</v>
      </c>
      <c r="N1183" s="133" t="s">
        <v>1601</v>
      </c>
      <c r="O1183" s="133" t="s">
        <v>1601</v>
      </c>
      <c r="P1183" s="133" t="s">
        <v>1601</v>
      </c>
      <c r="Q1183" s="133" t="s">
        <v>1755</v>
      </c>
      <c r="R1183" s="142" t="s">
        <v>1601</v>
      </c>
      <c r="S1183" s="141" t="s">
        <v>1801</v>
      </c>
      <c r="T1183" s="141" t="s">
        <v>1754</v>
      </c>
      <c r="U1183" s="133" t="s">
        <v>1756</v>
      </c>
      <c r="V1183" s="133" t="s">
        <v>1754</v>
      </c>
      <c r="W1183" s="133" t="str">
        <f>IF([Access_Indicator2]="Yes","No service",IF([Access_Indicator3]="Available", "Improved",IF([Access_Indicator4]="No", "Limited",IF(AND([Access_Indicator4]="yes", [Access_Indicator5]&lt;=[Access_Indicator6]),"Basic","Limited"))))</f>
        <v>Improved</v>
      </c>
      <c r="X1183" s="133" t="str">
        <f>IF([Use_Indicator1]="", "Fill in data", IF([Use_Indicator1]="All", "Improved", IF([Use_Indicator1]="Some", "Basic", IF([Use_Indicator1]="No use", "No Service"))))</f>
        <v>Improved</v>
      </c>
      <c r="Y1183" s="134" t="s">
        <v>1601</v>
      </c>
      <c r="Z1183" s="134" t="str">
        <f>IF(S1183="No data", "No Data", IF([Reliability_Indicator2]="Yes","No Service", IF(S1183="Routine", "Improved", IF(S1183="Unreliable", "Basic", IF(S1183="No O&amp;M", "No service")))))</f>
        <v>Basic</v>
      </c>
      <c r="AA1183" s="133" t="str">
        <f>IF([EnvPro_Indicator1]="", "Fill in data", IF([EnvPro_Indicator1]="Significant pollution", "No service", IF(AND([EnvPro_Indicator1]="Not polluting groundwater &amp; not untreated in river", [EnvPro_Indicator2]="No"),"Basic", IF([EnvPro_Indicator2]="Yes", "Improved"))))</f>
        <v>Basic</v>
      </c>
      <c r="AB1183" s="134" t="str">
        <f t="shared" si="18"/>
        <v>Basic</v>
      </c>
      <c r="AC1183" s="134" t="str">
        <f>IF(OR(San[[#This Row],[Access_SL1]]="No data",San[[#This Row],[Use_SL1]]="No data",San[[#This Row],[Reliability_SL1]]="No data",San[[#This Row],[EnvPro_SL1]]="No data"),"Incomplete", "Complete")</f>
        <v>Complete</v>
      </c>
      <c r="AD1183" s="176" t="s">
        <v>1601</v>
      </c>
      <c r="AE1183" s="176" t="s">
        <v>1601</v>
      </c>
      <c r="AF1183" s="136" t="s">
        <v>1601</v>
      </c>
      <c r="AG1183" s="136">
        <v>14.105104255118405</v>
      </c>
      <c r="AH1183" s="136" t="s">
        <v>1601</v>
      </c>
      <c r="AW1183" s="1">
        <f>IFERROR(VLOOKUP(San[[#This Row],[Access_SL1]],$AS$5:$AT$8,2,FALSE),"Error")</f>
        <v>3</v>
      </c>
      <c r="AX1183" s="1">
        <f>IFERROR(VLOOKUP(San[[#This Row],[Use_SL1]],$AS$5:$AT$8,2,FALSE),"Error")</f>
        <v>3</v>
      </c>
      <c r="AY1183" s="1" t="str">
        <f>IFERROR(VLOOKUP(San[[#This Row],[Use_SL2]],$AS$5:$AT$8,2,FALSE),"Error")</f>
        <v>Error</v>
      </c>
      <c r="AZ1183" s="1">
        <f>IFERROR(VLOOKUP(San[[#This Row],[Reliability_SL1]],$AS$5:$AT$8,2,FALSE),"Error")</f>
        <v>2</v>
      </c>
      <c r="BA1183" s="1">
        <f>IFERROR(VLOOKUP(San[[#This Row],[EnvPro_SL1]],$AS$5:$AT$8,2,FALSE),"Error")</f>
        <v>2</v>
      </c>
    </row>
    <row r="1184" spans="2:53">
      <c r="B1184" s="133" t="s">
        <v>1493</v>
      </c>
      <c r="C1184" s="171" t="s">
        <v>1650</v>
      </c>
      <c r="D1184" s="171" t="s">
        <v>1646</v>
      </c>
      <c r="E1184" s="171" t="s">
        <v>374</v>
      </c>
      <c r="F1184" s="172" t="s">
        <v>1632</v>
      </c>
      <c r="G1184" s="173" t="s">
        <v>2220</v>
      </c>
      <c r="H1184" s="50" t="s">
        <v>1783</v>
      </c>
      <c r="I1184" s="50" t="s">
        <v>2087</v>
      </c>
      <c r="J1184" s="133" t="s">
        <v>1774</v>
      </c>
      <c r="K1184" s="50" t="s">
        <v>1754</v>
      </c>
      <c r="L1184" s="50" t="s">
        <v>1776</v>
      </c>
      <c r="M1184" s="133" t="s">
        <v>1752</v>
      </c>
      <c r="N1184" s="133" t="s">
        <v>1601</v>
      </c>
      <c r="O1184" s="133" t="s">
        <v>1601</v>
      </c>
      <c r="P1184" s="133" t="s">
        <v>1601</v>
      </c>
      <c r="Q1184" s="133" t="s">
        <v>1755</v>
      </c>
      <c r="R1184" s="142" t="s">
        <v>1601</v>
      </c>
      <c r="S1184" s="141" t="s">
        <v>1801</v>
      </c>
      <c r="T1184" s="141" t="s">
        <v>1754</v>
      </c>
      <c r="U1184" s="133" t="s">
        <v>1756</v>
      </c>
      <c r="V1184" s="133" t="s">
        <v>1754</v>
      </c>
      <c r="W1184" s="133" t="str">
        <f>IF([Access_Indicator2]="Yes","No service",IF([Access_Indicator3]="Available", "Improved",IF([Access_Indicator4]="No", "Limited",IF(AND([Access_Indicator4]="yes", [Access_Indicator5]&lt;=[Access_Indicator6]),"Basic","Limited"))))</f>
        <v>Improved</v>
      </c>
      <c r="X1184" s="133" t="str">
        <f>IF([Use_Indicator1]="", "Fill in data", IF([Use_Indicator1]="All", "Improved", IF([Use_Indicator1]="Some", "Basic", IF([Use_Indicator1]="No use", "No Service"))))</f>
        <v>Improved</v>
      </c>
      <c r="Y1184" s="134" t="s">
        <v>1601</v>
      </c>
      <c r="Z1184" s="134" t="str">
        <f>IF(S1184="No data", "No Data", IF([Reliability_Indicator2]="Yes","No Service", IF(S1184="Routine", "Improved", IF(S1184="Unreliable", "Basic", IF(S1184="No O&amp;M", "No service")))))</f>
        <v>Basic</v>
      </c>
      <c r="AA1184" s="133" t="str">
        <f>IF([EnvPro_Indicator1]="", "Fill in data", IF([EnvPro_Indicator1]="Significant pollution", "No service", IF(AND([EnvPro_Indicator1]="Not polluting groundwater &amp; not untreated in river", [EnvPro_Indicator2]="No"),"Basic", IF([EnvPro_Indicator2]="Yes", "Improved"))))</f>
        <v>Basic</v>
      </c>
      <c r="AB1184" s="134" t="str">
        <f t="shared" si="18"/>
        <v>Basic</v>
      </c>
      <c r="AC1184" s="134" t="str">
        <f>IF(OR(San[[#This Row],[Access_SL1]]="No data",San[[#This Row],[Use_SL1]]="No data",San[[#This Row],[Reliability_SL1]]="No data",San[[#This Row],[EnvPro_SL1]]="No data"),"Incomplete", "Complete")</f>
        <v>Complete</v>
      </c>
      <c r="AD1184" s="176" t="s">
        <v>1601</v>
      </c>
      <c r="AE1184" s="176" t="s">
        <v>1601</v>
      </c>
      <c r="AF1184" s="136" t="s">
        <v>1601</v>
      </c>
      <c r="AG1184" s="136">
        <v>23.91735069346165</v>
      </c>
      <c r="AH1184" s="136" t="s">
        <v>1601</v>
      </c>
      <c r="AW1184" s="1">
        <f>IFERROR(VLOOKUP(San[[#This Row],[Access_SL1]],$AS$5:$AT$8,2,FALSE),"Error")</f>
        <v>3</v>
      </c>
      <c r="AX1184" s="1">
        <f>IFERROR(VLOOKUP(San[[#This Row],[Use_SL1]],$AS$5:$AT$8,2,FALSE),"Error")</f>
        <v>3</v>
      </c>
      <c r="AY1184" s="1" t="str">
        <f>IFERROR(VLOOKUP(San[[#This Row],[Use_SL2]],$AS$5:$AT$8,2,FALSE),"Error")</f>
        <v>Error</v>
      </c>
      <c r="AZ1184" s="1">
        <f>IFERROR(VLOOKUP(San[[#This Row],[Reliability_SL1]],$AS$5:$AT$8,2,FALSE),"Error")</f>
        <v>2</v>
      </c>
      <c r="BA1184" s="1">
        <f>IFERROR(VLOOKUP(San[[#This Row],[EnvPro_SL1]],$AS$5:$AT$8,2,FALSE),"Error")</f>
        <v>2</v>
      </c>
    </row>
    <row r="1185" spans="2:53">
      <c r="B1185" s="133" t="s">
        <v>1494</v>
      </c>
      <c r="C1185" s="171" t="s">
        <v>1650</v>
      </c>
      <c r="D1185" s="171" t="s">
        <v>1646</v>
      </c>
      <c r="E1185" s="171" t="s">
        <v>374</v>
      </c>
      <c r="F1185" s="172" t="s">
        <v>1632</v>
      </c>
      <c r="G1185" s="173" t="s">
        <v>2221</v>
      </c>
      <c r="H1185" s="50" t="s">
        <v>1783</v>
      </c>
      <c r="I1185" s="50" t="s">
        <v>2087</v>
      </c>
      <c r="J1185" s="133" t="s">
        <v>1774</v>
      </c>
      <c r="K1185" s="50" t="s">
        <v>1754</v>
      </c>
      <c r="L1185" s="50" t="s">
        <v>1776</v>
      </c>
      <c r="M1185" s="133" t="s">
        <v>1752</v>
      </c>
      <c r="N1185" s="133" t="s">
        <v>1601</v>
      </c>
      <c r="O1185" s="133" t="s">
        <v>1601</v>
      </c>
      <c r="P1185" s="133" t="s">
        <v>1601</v>
      </c>
      <c r="Q1185" s="133" t="s">
        <v>1755</v>
      </c>
      <c r="R1185" s="142" t="s">
        <v>1601</v>
      </c>
      <c r="S1185" s="141" t="s">
        <v>1801</v>
      </c>
      <c r="T1185" s="141" t="s">
        <v>1754</v>
      </c>
      <c r="U1185" s="133" t="s">
        <v>1756</v>
      </c>
      <c r="V1185" s="133" t="s">
        <v>1754</v>
      </c>
      <c r="W1185" s="133" t="str">
        <f>IF([Access_Indicator2]="Yes","No service",IF([Access_Indicator3]="Available", "Improved",IF([Access_Indicator4]="No", "Limited",IF(AND([Access_Indicator4]="yes", [Access_Indicator5]&lt;=[Access_Indicator6]),"Basic","Limited"))))</f>
        <v>Improved</v>
      </c>
      <c r="X1185" s="133" t="str">
        <f>IF([Use_Indicator1]="", "Fill in data", IF([Use_Indicator1]="All", "Improved", IF([Use_Indicator1]="Some", "Basic", IF([Use_Indicator1]="No use", "No Service"))))</f>
        <v>Improved</v>
      </c>
      <c r="Y1185" s="134" t="s">
        <v>1601</v>
      </c>
      <c r="Z1185" s="134" t="str">
        <f>IF(S1185="No data", "No Data", IF([Reliability_Indicator2]="Yes","No Service", IF(S1185="Routine", "Improved", IF(S1185="Unreliable", "Basic", IF(S1185="No O&amp;M", "No service")))))</f>
        <v>Basic</v>
      </c>
      <c r="AA1185" s="133" t="str">
        <f>IF([EnvPro_Indicator1]="", "Fill in data", IF([EnvPro_Indicator1]="Significant pollution", "No service", IF(AND([EnvPro_Indicator1]="Not polluting groundwater &amp; not untreated in river", [EnvPro_Indicator2]="No"),"Basic", IF([EnvPro_Indicator2]="Yes", "Improved"))))</f>
        <v>Basic</v>
      </c>
      <c r="AB1185" s="134" t="str">
        <f t="shared" si="18"/>
        <v>Basic</v>
      </c>
      <c r="AC1185" s="134" t="str">
        <f>IF(OR(San[[#This Row],[Access_SL1]]="No data",San[[#This Row],[Use_SL1]]="No data",San[[#This Row],[Reliability_SL1]]="No data",San[[#This Row],[EnvPro_SL1]]="No data"),"Incomplete", "Complete")</f>
        <v>Complete</v>
      </c>
      <c r="AD1185" s="176" t="s">
        <v>1601</v>
      </c>
      <c r="AE1185" s="176" t="s">
        <v>1601</v>
      </c>
      <c r="AF1185" s="136" t="s">
        <v>1601</v>
      </c>
      <c r="AG1185" s="136">
        <v>41.39541466176054</v>
      </c>
      <c r="AH1185" s="136" t="s">
        <v>1601</v>
      </c>
      <c r="AW1185" s="1">
        <f>IFERROR(VLOOKUP(San[[#This Row],[Access_SL1]],$AS$5:$AT$8,2,FALSE),"Error")</f>
        <v>3</v>
      </c>
      <c r="AX1185" s="1">
        <f>IFERROR(VLOOKUP(San[[#This Row],[Use_SL1]],$AS$5:$AT$8,2,FALSE),"Error")</f>
        <v>3</v>
      </c>
      <c r="AY1185" s="1" t="str">
        <f>IFERROR(VLOOKUP(San[[#This Row],[Use_SL2]],$AS$5:$AT$8,2,FALSE),"Error")</f>
        <v>Error</v>
      </c>
      <c r="AZ1185" s="1">
        <f>IFERROR(VLOOKUP(San[[#This Row],[Reliability_SL1]],$AS$5:$AT$8,2,FALSE),"Error")</f>
        <v>2</v>
      </c>
      <c r="BA1185" s="1">
        <f>IFERROR(VLOOKUP(San[[#This Row],[EnvPro_SL1]],$AS$5:$AT$8,2,FALSE),"Error")</f>
        <v>2</v>
      </c>
    </row>
    <row r="1186" spans="2:53">
      <c r="B1186" s="133" t="s">
        <v>1495</v>
      </c>
      <c r="C1186" s="171" t="s">
        <v>1650</v>
      </c>
      <c r="D1186" s="171" t="s">
        <v>1646</v>
      </c>
      <c r="E1186" s="171" t="s">
        <v>374</v>
      </c>
      <c r="F1186" s="172" t="s">
        <v>1632</v>
      </c>
      <c r="G1186" s="173" t="s">
        <v>2222</v>
      </c>
      <c r="H1186" s="50" t="s">
        <v>1783</v>
      </c>
      <c r="I1186" s="50" t="s">
        <v>2087</v>
      </c>
      <c r="J1186" s="133" t="s">
        <v>1774</v>
      </c>
      <c r="K1186" s="50" t="s">
        <v>1754</v>
      </c>
      <c r="L1186" s="50" t="s">
        <v>1776</v>
      </c>
      <c r="M1186" s="133" t="s">
        <v>1752</v>
      </c>
      <c r="N1186" s="133" t="s">
        <v>1601</v>
      </c>
      <c r="O1186" s="133" t="s">
        <v>1601</v>
      </c>
      <c r="P1186" s="133" t="s">
        <v>1601</v>
      </c>
      <c r="Q1186" s="133" t="s">
        <v>1755</v>
      </c>
      <c r="R1186" s="142" t="s">
        <v>1601</v>
      </c>
      <c r="S1186" s="141" t="s">
        <v>1801</v>
      </c>
      <c r="T1186" s="141" t="s">
        <v>1754</v>
      </c>
      <c r="U1186" s="133" t="s">
        <v>1756</v>
      </c>
      <c r="V1186" s="133" t="s">
        <v>1754</v>
      </c>
      <c r="W1186" s="133" t="str">
        <f>IF([Access_Indicator2]="Yes","No service",IF([Access_Indicator3]="Available", "Improved",IF([Access_Indicator4]="No", "Limited",IF(AND([Access_Indicator4]="yes", [Access_Indicator5]&lt;=[Access_Indicator6]),"Basic","Limited"))))</f>
        <v>Improved</v>
      </c>
      <c r="X1186" s="133" t="str">
        <f>IF([Use_Indicator1]="", "Fill in data", IF([Use_Indicator1]="All", "Improved", IF([Use_Indicator1]="Some", "Basic", IF([Use_Indicator1]="No use", "No Service"))))</f>
        <v>Improved</v>
      </c>
      <c r="Y1186" s="134" t="s">
        <v>1601</v>
      </c>
      <c r="Z1186" s="134" t="str">
        <f>IF(S1186="No data", "No Data", IF([Reliability_Indicator2]="Yes","No Service", IF(S1186="Routine", "Improved", IF(S1186="Unreliable", "Basic", IF(S1186="No O&amp;M", "No service")))))</f>
        <v>Basic</v>
      </c>
      <c r="AA1186" s="133" t="str">
        <f>IF([EnvPro_Indicator1]="", "Fill in data", IF([EnvPro_Indicator1]="Significant pollution", "No service", IF(AND([EnvPro_Indicator1]="Not polluting groundwater &amp; not untreated in river", [EnvPro_Indicator2]="No"),"Basic", IF([EnvPro_Indicator2]="Yes", "Improved"))))</f>
        <v>Basic</v>
      </c>
      <c r="AB1186" s="134" t="str">
        <f t="shared" si="18"/>
        <v>Basic</v>
      </c>
      <c r="AC1186" s="134" t="str">
        <f>IF(OR(San[[#This Row],[Access_SL1]]="No data",San[[#This Row],[Use_SL1]]="No data",San[[#This Row],[Reliability_SL1]]="No data",San[[#This Row],[EnvPro_SL1]]="No data"),"Incomplete", "Complete")</f>
        <v>Complete</v>
      </c>
      <c r="AD1186" s="176" t="s">
        <v>1601</v>
      </c>
      <c r="AE1186" s="176" t="s">
        <v>1601</v>
      </c>
      <c r="AF1186" s="136" t="s">
        <v>1601</v>
      </c>
      <c r="AG1186" s="136">
        <v>45.994905179733934</v>
      </c>
      <c r="AH1186" s="136">
        <v>8.4913671101047274</v>
      </c>
      <c r="AW1186" s="1">
        <f>IFERROR(VLOOKUP(San[[#This Row],[Access_SL1]],$AS$5:$AT$8,2,FALSE),"Error")</f>
        <v>3</v>
      </c>
      <c r="AX1186" s="1">
        <f>IFERROR(VLOOKUP(San[[#This Row],[Use_SL1]],$AS$5:$AT$8,2,FALSE),"Error")</f>
        <v>3</v>
      </c>
      <c r="AY1186" s="1" t="str">
        <f>IFERROR(VLOOKUP(San[[#This Row],[Use_SL2]],$AS$5:$AT$8,2,FALSE),"Error")</f>
        <v>Error</v>
      </c>
      <c r="AZ1186" s="1">
        <f>IFERROR(VLOOKUP(San[[#This Row],[Reliability_SL1]],$AS$5:$AT$8,2,FALSE),"Error")</f>
        <v>2</v>
      </c>
      <c r="BA1186" s="1">
        <f>IFERROR(VLOOKUP(San[[#This Row],[EnvPro_SL1]],$AS$5:$AT$8,2,FALSE),"Error")</f>
        <v>2</v>
      </c>
    </row>
    <row r="1187" spans="2:53">
      <c r="B1187" s="133" t="s">
        <v>1496</v>
      </c>
      <c r="C1187" s="171" t="s">
        <v>1650</v>
      </c>
      <c r="D1187" s="171" t="s">
        <v>1646</v>
      </c>
      <c r="E1187" s="171" t="s">
        <v>374</v>
      </c>
      <c r="F1187" s="172" t="s">
        <v>1632</v>
      </c>
      <c r="G1187" s="173" t="s">
        <v>2223</v>
      </c>
      <c r="H1187" s="50" t="s">
        <v>1783</v>
      </c>
      <c r="I1187" s="50" t="s">
        <v>2087</v>
      </c>
      <c r="J1187" s="133" t="s">
        <v>1774</v>
      </c>
      <c r="K1187" s="50" t="s">
        <v>1754</v>
      </c>
      <c r="L1187" s="50" t="s">
        <v>1776</v>
      </c>
      <c r="M1187" s="133" t="s">
        <v>1752</v>
      </c>
      <c r="N1187" s="133" t="s">
        <v>1601</v>
      </c>
      <c r="O1187" s="133" t="s">
        <v>1601</v>
      </c>
      <c r="P1187" s="133" t="s">
        <v>1601</v>
      </c>
      <c r="Q1187" s="133" t="s">
        <v>1755</v>
      </c>
      <c r="R1187" s="142" t="s">
        <v>1601</v>
      </c>
      <c r="S1187" s="141" t="s">
        <v>1801</v>
      </c>
      <c r="T1187" s="141" t="s">
        <v>1754</v>
      </c>
      <c r="U1187" s="133" t="s">
        <v>1756</v>
      </c>
      <c r="V1187" s="133" t="s">
        <v>1754</v>
      </c>
      <c r="W1187" s="133" t="str">
        <f>IF([Access_Indicator2]="Yes","No service",IF([Access_Indicator3]="Available", "Improved",IF([Access_Indicator4]="No", "Limited",IF(AND([Access_Indicator4]="yes", [Access_Indicator5]&lt;=[Access_Indicator6]),"Basic","Limited"))))</f>
        <v>Improved</v>
      </c>
      <c r="X1187" s="133" t="str">
        <f>IF([Use_Indicator1]="", "Fill in data", IF([Use_Indicator1]="All", "Improved", IF([Use_Indicator1]="Some", "Basic", IF([Use_Indicator1]="No use", "No Service"))))</f>
        <v>Improved</v>
      </c>
      <c r="Y1187" s="134" t="s">
        <v>1601</v>
      </c>
      <c r="Z1187" s="134" t="str">
        <f>IF(S1187="No data", "No Data", IF([Reliability_Indicator2]="Yes","No Service", IF(S1187="Routine", "Improved", IF(S1187="Unreliable", "Basic", IF(S1187="No O&amp;M", "No service")))))</f>
        <v>Basic</v>
      </c>
      <c r="AA1187" s="133" t="str">
        <f>IF([EnvPro_Indicator1]="", "Fill in data", IF([EnvPro_Indicator1]="Significant pollution", "No service", IF(AND([EnvPro_Indicator1]="Not polluting groundwater &amp; not untreated in river", [EnvPro_Indicator2]="No"),"Basic", IF([EnvPro_Indicator2]="Yes", "Improved"))))</f>
        <v>Basic</v>
      </c>
      <c r="AB1187" s="134" t="str">
        <f t="shared" si="18"/>
        <v>Basic</v>
      </c>
      <c r="AC1187" s="134" t="str">
        <f>IF(OR(San[[#This Row],[Access_SL1]]="No data",San[[#This Row],[Use_SL1]]="No data",San[[#This Row],[Reliability_SL1]]="No data",San[[#This Row],[EnvPro_SL1]]="No data"),"Incomplete", "Complete")</f>
        <v>Complete</v>
      </c>
      <c r="AD1187" s="176" t="s">
        <v>1601</v>
      </c>
      <c r="AE1187" s="176" t="s">
        <v>1601</v>
      </c>
      <c r="AF1187" s="136" t="s">
        <v>1601</v>
      </c>
      <c r="AG1187" s="136">
        <v>12.265308047929048</v>
      </c>
      <c r="AH1187" s="136">
        <v>8.4913671101047274</v>
      </c>
      <c r="AW1187" s="1">
        <f>IFERROR(VLOOKUP(San[[#This Row],[Access_SL1]],$AS$5:$AT$8,2,FALSE),"Error")</f>
        <v>3</v>
      </c>
      <c r="AX1187" s="1">
        <f>IFERROR(VLOOKUP(San[[#This Row],[Use_SL1]],$AS$5:$AT$8,2,FALSE),"Error")</f>
        <v>3</v>
      </c>
      <c r="AY1187" s="1" t="str">
        <f>IFERROR(VLOOKUP(San[[#This Row],[Use_SL2]],$AS$5:$AT$8,2,FALSE),"Error")</f>
        <v>Error</v>
      </c>
      <c r="AZ1187" s="1">
        <f>IFERROR(VLOOKUP(San[[#This Row],[Reliability_SL1]],$AS$5:$AT$8,2,FALSE),"Error")</f>
        <v>2</v>
      </c>
      <c r="BA1187" s="1">
        <f>IFERROR(VLOOKUP(San[[#This Row],[EnvPro_SL1]],$AS$5:$AT$8,2,FALSE),"Error")</f>
        <v>2</v>
      </c>
    </row>
    <row r="1188" spans="2:53">
      <c r="B1188" s="133" t="s">
        <v>1497</v>
      </c>
      <c r="C1188" s="171" t="s">
        <v>1650</v>
      </c>
      <c r="D1188" s="171" t="s">
        <v>1646</v>
      </c>
      <c r="E1188" s="171" t="s">
        <v>374</v>
      </c>
      <c r="F1188" s="172" t="s">
        <v>1632</v>
      </c>
      <c r="G1188" s="173" t="s">
        <v>2224</v>
      </c>
      <c r="H1188" s="50" t="s">
        <v>1783</v>
      </c>
      <c r="I1188" s="50" t="s">
        <v>2087</v>
      </c>
      <c r="J1188" s="133" t="s">
        <v>1774</v>
      </c>
      <c r="K1188" s="50" t="s">
        <v>1754</v>
      </c>
      <c r="L1188" s="50" t="s">
        <v>1776</v>
      </c>
      <c r="M1188" s="133" t="s">
        <v>1752</v>
      </c>
      <c r="N1188" s="133" t="s">
        <v>1601</v>
      </c>
      <c r="O1188" s="133" t="s">
        <v>1601</v>
      </c>
      <c r="P1188" s="133" t="s">
        <v>1601</v>
      </c>
      <c r="Q1188" s="133" t="s">
        <v>1755</v>
      </c>
      <c r="R1188" s="142" t="s">
        <v>1601</v>
      </c>
      <c r="S1188" s="141" t="s">
        <v>1801</v>
      </c>
      <c r="T1188" s="141" t="s">
        <v>1754</v>
      </c>
      <c r="U1188" s="133" t="s">
        <v>1756</v>
      </c>
      <c r="V1188" s="133" t="s">
        <v>1754</v>
      </c>
      <c r="W1188" s="133" t="str">
        <f>IF([Access_Indicator2]="Yes","No service",IF([Access_Indicator3]="Available", "Improved",IF([Access_Indicator4]="No", "Limited",IF(AND([Access_Indicator4]="yes", [Access_Indicator5]&lt;=[Access_Indicator6]),"Basic","Limited"))))</f>
        <v>Improved</v>
      </c>
      <c r="X1188" s="133" t="str">
        <f>IF([Use_Indicator1]="", "Fill in data", IF([Use_Indicator1]="All", "Improved", IF([Use_Indicator1]="Some", "Basic", IF([Use_Indicator1]="No use", "No Service"))))</f>
        <v>Improved</v>
      </c>
      <c r="Y1188" s="134" t="s">
        <v>1601</v>
      </c>
      <c r="Z1188" s="134" t="str">
        <f>IF(S1188="No data", "No Data", IF([Reliability_Indicator2]="Yes","No Service", IF(S1188="Routine", "Improved", IF(S1188="Unreliable", "Basic", IF(S1188="No O&amp;M", "No service")))))</f>
        <v>Basic</v>
      </c>
      <c r="AA1188" s="133" t="str">
        <f>IF([EnvPro_Indicator1]="", "Fill in data", IF([EnvPro_Indicator1]="Significant pollution", "No service", IF(AND([EnvPro_Indicator1]="Not polluting groundwater &amp; not untreated in river", [EnvPro_Indicator2]="No"),"Basic", IF([EnvPro_Indicator2]="Yes", "Improved"))))</f>
        <v>Basic</v>
      </c>
      <c r="AB1188" s="134" t="str">
        <f t="shared" si="18"/>
        <v>Basic</v>
      </c>
      <c r="AC1188" s="134" t="str">
        <f>IF(OR(San[[#This Row],[Access_SL1]]="No data",San[[#This Row],[Use_SL1]]="No data",San[[#This Row],[Reliability_SL1]]="No data",San[[#This Row],[EnvPro_SL1]]="No data"),"Incomplete", "Complete")</f>
        <v>Complete</v>
      </c>
      <c r="AD1188" s="176" t="s">
        <v>1601</v>
      </c>
      <c r="AE1188" s="176" t="s">
        <v>1601</v>
      </c>
      <c r="AF1188" s="136" t="s">
        <v>1601</v>
      </c>
      <c r="AG1188" s="136">
        <v>8.5857156335503344</v>
      </c>
      <c r="AH1188" s="136">
        <v>0</v>
      </c>
      <c r="AW1188" s="1">
        <f>IFERROR(VLOOKUP(San[[#This Row],[Access_SL1]],$AS$5:$AT$8,2,FALSE),"Error")</f>
        <v>3</v>
      </c>
      <c r="AX1188" s="1">
        <f>IFERROR(VLOOKUP(San[[#This Row],[Use_SL1]],$AS$5:$AT$8,2,FALSE),"Error")</f>
        <v>3</v>
      </c>
      <c r="AY1188" s="1" t="str">
        <f>IFERROR(VLOOKUP(San[[#This Row],[Use_SL2]],$AS$5:$AT$8,2,FALSE),"Error")</f>
        <v>Error</v>
      </c>
      <c r="AZ1188" s="1">
        <f>IFERROR(VLOOKUP(San[[#This Row],[Reliability_SL1]],$AS$5:$AT$8,2,FALSE),"Error")</f>
        <v>2</v>
      </c>
      <c r="BA1188" s="1">
        <f>IFERROR(VLOOKUP(San[[#This Row],[EnvPro_SL1]],$AS$5:$AT$8,2,FALSE),"Error")</f>
        <v>2</v>
      </c>
    </row>
    <row r="1189" spans="2:53">
      <c r="B1189" s="133" t="s">
        <v>1498</v>
      </c>
      <c r="C1189" s="171" t="s">
        <v>1650</v>
      </c>
      <c r="D1189" s="171" t="s">
        <v>1646</v>
      </c>
      <c r="E1189" s="171" t="s">
        <v>374</v>
      </c>
      <c r="F1189" s="172" t="s">
        <v>1632</v>
      </c>
      <c r="G1189" s="173" t="s">
        <v>2225</v>
      </c>
      <c r="H1189" s="50" t="s">
        <v>1783</v>
      </c>
      <c r="I1189" s="50" t="s">
        <v>2087</v>
      </c>
      <c r="J1189" s="133" t="s">
        <v>1774</v>
      </c>
      <c r="K1189" s="50" t="s">
        <v>1754</v>
      </c>
      <c r="L1189" s="50" t="s">
        <v>1776</v>
      </c>
      <c r="M1189" s="133" t="s">
        <v>1752</v>
      </c>
      <c r="N1189" s="133" t="s">
        <v>1601</v>
      </c>
      <c r="O1189" s="133" t="s">
        <v>1601</v>
      </c>
      <c r="P1189" s="133" t="s">
        <v>1601</v>
      </c>
      <c r="Q1189" s="133" t="s">
        <v>1755</v>
      </c>
      <c r="R1189" s="142" t="s">
        <v>1601</v>
      </c>
      <c r="S1189" s="141" t="s">
        <v>1801</v>
      </c>
      <c r="T1189" s="141" t="s">
        <v>1754</v>
      </c>
      <c r="U1189" s="133" t="s">
        <v>1756</v>
      </c>
      <c r="V1189" s="133" t="s">
        <v>1754</v>
      </c>
      <c r="W1189" s="133" t="str">
        <f>IF([Access_Indicator2]="Yes","No service",IF([Access_Indicator3]="Available", "Improved",IF([Access_Indicator4]="No", "Limited",IF(AND([Access_Indicator4]="yes", [Access_Indicator5]&lt;=[Access_Indicator6]),"Basic","Limited"))))</f>
        <v>Improved</v>
      </c>
      <c r="X1189" s="133" t="str">
        <f>IF([Use_Indicator1]="", "Fill in data", IF([Use_Indicator1]="All", "Improved", IF([Use_Indicator1]="Some", "Basic", IF([Use_Indicator1]="No use", "No Service"))))</f>
        <v>Improved</v>
      </c>
      <c r="Y1189" s="134" t="s">
        <v>1601</v>
      </c>
      <c r="Z1189" s="134" t="str">
        <f>IF(S1189="No data", "No Data", IF([Reliability_Indicator2]="Yes","No Service", IF(S1189="Routine", "Improved", IF(S1189="Unreliable", "Basic", IF(S1189="No O&amp;M", "No service")))))</f>
        <v>Basic</v>
      </c>
      <c r="AA1189" s="133" t="str">
        <f>IF([EnvPro_Indicator1]="", "Fill in data", IF([EnvPro_Indicator1]="Significant pollution", "No service", IF(AND([EnvPro_Indicator1]="Not polluting groundwater &amp; not untreated in river", [EnvPro_Indicator2]="No"),"Basic", IF([EnvPro_Indicator2]="Yes", "Improved"))))</f>
        <v>Basic</v>
      </c>
      <c r="AB1189" s="134" t="str">
        <f t="shared" si="18"/>
        <v>Basic</v>
      </c>
      <c r="AC1189" s="134" t="str">
        <f>IF(OR(San[[#This Row],[Access_SL1]]="No data",San[[#This Row],[Use_SL1]]="No data",San[[#This Row],[Reliability_SL1]]="No data",San[[#This Row],[EnvPro_SL1]]="No data"),"Incomplete", "Complete")</f>
        <v>Complete</v>
      </c>
      <c r="AD1189" s="176" t="s">
        <v>1601</v>
      </c>
      <c r="AE1189" s="176" t="s">
        <v>1601</v>
      </c>
      <c r="AF1189" s="136" t="s">
        <v>1601</v>
      </c>
      <c r="AG1189" s="136">
        <v>64.392867251627507</v>
      </c>
      <c r="AH1189" s="136">
        <v>8.4913671101047274</v>
      </c>
      <c r="AW1189" s="1">
        <f>IFERROR(VLOOKUP(San[[#This Row],[Access_SL1]],$AS$5:$AT$8,2,FALSE),"Error")</f>
        <v>3</v>
      </c>
      <c r="AX1189" s="1">
        <f>IFERROR(VLOOKUP(San[[#This Row],[Use_SL1]],$AS$5:$AT$8,2,FALSE),"Error")</f>
        <v>3</v>
      </c>
      <c r="AY1189" s="1" t="str">
        <f>IFERROR(VLOOKUP(San[[#This Row],[Use_SL2]],$AS$5:$AT$8,2,FALSE),"Error")</f>
        <v>Error</v>
      </c>
      <c r="AZ1189" s="1">
        <f>IFERROR(VLOOKUP(San[[#This Row],[Reliability_SL1]],$AS$5:$AT$8,2,FALSE),"Error")</f>
        <v>2</v>
      </c>
      <c r="BA1189" s="1">
        <f>IFERROR(VLOOKUP(San[[#This Row],[EnvPro_SL1]],$AS$5:$AT$8,2,FALSE),"Error")</f>
        <v>2</v>
      </c>
    </row>
    <row r="1190" spans="2:53">
      <c r="B1190" s="133" t="s">
        <v>1499</v>
      </c>
      <c r="C1190" s="171" t="s">
        <v>1650</v>
      </c>
      <c r="D1190" s="171" t="s">
        <v>1646</v>
      </c>
      <c r="E1190" s="171" t="s">
        <v>374</v>
      </c>
      <c r="F1190" s="172" t="s">
        <v>1632</v>
      </c>
      <c r="G1190" s="173" t="s">
        <v>2226</v>
      </c>
      <c r="H1190" s="50" t="s">
        <v>1783</v>
      </c>
      <c r="I1190" s="50" t="s">
        <v>2087</v>
      </c>
      <c r="J1190" s="133" t="s">
        <v>1774</v>
      </c>
      <c r="K1190" s="50" t="s">
        <v>1754</v>
      </c>
      <c r="L1190" s="50" t="s">
        <v>1776</v>
      </c>
      <c r="M1190" s="133" t="s">
        <v>1752</v>
      </c>
      <c r="N1190" s="133" t="s">
        <v>1601</v>
      </c>
      <c r="O1190" s="133" t="s">
        <v>1601</v>
      </c>
      <c r="P1190" s="133" t="s">
        <v>1601</v>
      </c>
      <c r="Q1190" s="133" t="s">
        <v>1755</v>
      </c>
      <c r="R1190" s="142" t="s">
        <v>1601</v>
      </c>
      <c r="S1190" s="141" t="s">
        <v>1801</v>
      </c>
      <c r="T1190" s="141" t="s">
        <v>1754</v>
      </c>
      <c r="U1190" s="133" t="s">
        <v>1756</v>
      </c>
      <c r="V1190" s="133" t="s">
        <v>1754</v>
      </c>
      <c r="W1190" s="133" t="str">
        <f>IF([Access_Indicator2]="Yes","No service",IF([Access_Indicator3]="Available", "Improved",IF([Access_Indicator4]="No", "Limited",IF(AND([Access_Indicator4]="yes", [Access_Indicator5]&lt;=[Access_Indicator6]),"Basic","Limited"))))</f>
        <v>Improved</v>
      </c>
      <c r="X1190" s="133" t="str">
        <f>IF([Use_Indicator1]="", "Fill in data", IF([Use_Indicator1]="All", "Improved", IF([Use_Indicator1]="Some", "Basic", IF([Use_Indicator1]="No use", "No Service"))))</f>
        <v>Improved</v>
      </c>
      <c r="Y1190" s="134" t="s">
        <v>1601</v>
      </c>
      <c r="Z1190" s="134" t="str">
        <f>IF(S1190="No data", "No Data", IF([Reliability_Indicator2]="Yes","No Service", IF(S1190="Routine", "Improved", IF(S1190="Unreliable", "Basic", IF(S1190="No O&amp;M", "No service")))))</f>
        <v>Basic</v>
      </c>
      <c r="AA1190" s="133" t="str">
        <f>IF([EnvPro_Indicator1]="", "Fill in data", IF([EnvPro_Indicator1]="Significant pollution", "No service", IF(AND([EnvPro_Indicator1]="Not polluting groundwater &amp; not untreated in river", [EnvPro_Indicator2]="No"),"Basic", IF([EnvPro_Indicator2]="Yes", "Improved"))))</f>
        <v>Basic</v>
      </c>
      <c r="AB1190" s="134" t="str">
        <f t="shared" si="18"/>
        <v>Basic</v>
      </c>
      <c r="AC1190" s="134" t="str">
        <f>IF(OR(San[[#This Row],[Access_SL1]]="No data",San[[#This Row],[Use_SL1]]="No data",San[[#This Row],[Reliability_SL1]]="No data",San[[#This Row],[EnvPro_SL1]]="No data"),"Incomplete", "Complete")</f>
        <v>Complete</v>
      </c>
      <c r="AD1190" s="176" t="s">
        <v>1601</v>
      </c>
      <c r="AE1190" s="176" t="s">
        <v>1601</v>
      </c>
      <c r="AF1190" s="136" t="s">
        <v>1601</v>
      </c>
      <c r="AG1190" s="136">
        <v>21.157656382677612</v>
      </c>
      <c r="AH1190" s="136" t="s">
        <v>1601</v>
      </c>
      <c r="AW1190" s="1">
        <f>IFERROR(VLOOKUP(San[[#This Row],[Access_SL1]],$AS$5:$AT$8,2,FALSE),"Error")</f>
        <v>3</v>
      </c>
      <c r="AX1190" s="1">
        <f>IFERROR(VLOOKUP(San[[#This Row],[Use_SL1]],$AS$5:$AT$8,2,FALSE),"Error")</f>
        <v>3</v>
      </c>
      <c r="AY1190" s="1" t="str">
        <f>IFERROR(VLOOKUP(San[[#This Row],[Use_SL2]],$AS$5:$AT$8,2,FALSE),"Error")</f>
        <v>Error</v>
      </c>
      <c r="AZ1190" s="1">
        <f>IFERROR(VLOOKUP(San[[#This Row],[Reliability_SL1]],$AS$5:$AT$8,2,FALSE),"Error")</f>
        <v>2</v>
      </c>
      <c r="BA1190" s="1">
        <f>IFERROR(VLOOKUP(San[[#This Row],[EnvPro_SL1]],$AS$5:$AT$8,2,FALSE),"Error")</f>
        <v>2</v>
      </c>
    </row>
    <row r="1191" spans="2:53">
      <c r="B1191" s="133" t="s">
        <v>1500</v>
      </c>
      <c r="C1191" s="171" t="s">
        <v>1650</v>
      </c>
      <c r="D1191" s="171" t="s">
        <v>1646</v>
      </c>
      <c r="E1191" s="171" t="s">
        <v>374</v>
      </c>
      <c r="F1191" s="172" t="s">
        <v>1632</v>
      </c>
      <c r="G1191" s="173" t="s">
        <v>2227</v>
      </c>
      <c r="H1191" s="50" t="s">
        <v>1783</v>
      </c>
      <c r="I1191" s="50" t="s">
        <v>2087</v>
      </c>
      <c r="J1191" s="133" t="s">
        <v>1774</v>
      </c>
      <c r="K1191" s="50" t="s">
        <v>1754</v>
      </c>
      <c r="L1191" s="50" t="s">
        <v>1776</v>
      </c>
      <c r="M1191" s="133" t="s">
        <v>1752</v>
      </c>
      <c r="N1191" s="133" t="s">
        <v>1601</v>
      </c>
      <c r="O1191" s="133" t="s">
        <v>1601</v>
      </c>
      <c r="P1191" s="133" t="s">
        <v>1601</v>
      </c>
      <c r="Q1191" s="133" t="s">
        <v>1755</v>
      </c>
      <c r="R1191" s="142" t="s">
        <v>1601</v>
      </c>
      <c r="S1191" s="141" t="s">
        <v>1801</v>
      </c>
      <c r="T1191" s="141" t="s">
        <v>1754</v>
      </c>
      <c r="U1191" s="133" t="s">
        <v>1756</v>
      </c>
      <c r="V1191" s="133" t="s">
        <v>1754</v>
      </c>
      <c r="W1191" s="133" t="str">
        <f>IF([Access_Indicator2]="Yes","No service",IF([Access_Indicator3]="Available", "Improved",IF([Access_Indicator4]="No", "Limited",IF(AND([Access_Indicator4]="yes", [Access_Indicator5]&lt;=[Access_Indicator6]),"Basic","Limited"))))</f>
        <v>Improved</v>
      </c>
      <c r="X1191" s="133" t="str">
        <f>IF([Use_Indicator1]="", "Fill in data", IF([Use_Indicator1]="All", "Improved", IF([Use_Indicator1]="Some", "Basic", IF([Use_Indicator1]="No use", "No Service"))))</f>
        <v>Improved</v>
      </c>
      <c r="Y1191" s="134" t="s">
        <v>1601</v>
      </c>
      <c r="Z1191" s="134" t="str">
        <f>IF(S1191="No data", "No Data", IF([Reliability_Indicator2]="Yes","No Service", IF(S1191="Routine", "Improved", IF(S1191="Unreliable", "Basic", IF(S1191="No O&amp;M", "No service")))))</f>
        <v>Basic</v>
      </c>
      <c r="AA1191" s="133" t="str">
        <f>IF([EnvPro_Indicator1]="", "Fill in data", IF([EnvPro_Indicator1]="Significant pollution", "No service", IF(AND([EnvPro_Indicator1]="Not polluting groundwater &amp; not untreated in river", [EnvPro_Indicator2]="No"),"Basic", IF([EnvPro_Indicator2]="Yes", "Improved"))))</f>
        <v>Basic</v>
      </c>
      <c r="AB1191" s="134" t="str">
        <f t="shared" si="18"/>
        <v>Basic</v>
      </c>
      <c r="AC1191" s="134" t="str">
        <f>IF(OR(San[[#This Row],[Access_SL1]]="No data",San[[#This Row],[Use_SL1]]="No data",San[[#This Row],[Reliability_SL1]]="No data",San[[#This Row],[EnvPro_SL1]]="No data"),"Incomplete", "Complete")</f>
        <v>Complete</v>
      </c>
      <c r="AD1191" s="176" t="s">
        <v>1601</v>
      </c>
      <c r="AE1191" s="176" t="s">
        <v>1601</v>
      </c>
      <c r="AF1191" s="136" t="s">
        <v>1601</v>
      </c>
      <c r="AG1191" s="136">
        <v>17.346649953499654</v>
      </c>
      <c r="AH1191" s="136" t="s">
        <v>1601</v>
      </c>
      <c r="AW1191" s="1">
        <f>IFERROR(VLOOKUP(San[[#This Row],[Access_SL1]],$AS$5:$AT$8,2,FALSE),"Error")</f>
        <v>3</v>
      </c>
      <c r="AX1191" s="1">
        <f>IFERROR(VLOOKUP(San[[#This Row],[Use_SL1]],$AS$5:$AT$8,2,FALSE),"Error")</f>
        <v>3</v>
      </c>
      <c r="AY1191" s="1" t="str">
        <f>IFERROR(VLOOKUP(San[[#This Row],[Use_SL2]],$AS$5:$AT$8,2,FALSE),"Error")</f>
        <v>Error</v>
      </c>
      <c r="AZ1191" s="1">
        <f>IFERROR(VLOOKUP(San[[#This Row],[Reliability_SL1]],$AS$5:$AT$8,2,FALSE),"Error")</f>
        <v>2</v>
      </c>
      <c r="BA1191" s="1">
        <f>IFERROR(VLOOKUP(San[[#This Row],[EnvPro_SL1]],$AS$5:$AT$8,2,FALSE),"Error")</f>
        <v>2</v>
      </c>
    </row>
    <row r="1192" spans="2:53">
      <c r="B1192" s="133" t="s">
        <v>1501</v>
      </c>
      <c r="C1192" s="171" t="s">
        <v>1650</v>
      </c>
      <c r="D1192" s="171" t="s">
        <v>1646</v>
      </c>
      <c r="E1192" s="171" t="s">
        <v>374</v>
      </c>
      <c r="F1192" s="172" t="s">
        <v>1632</v>
      </c>
      <c r="G1192" s="173" t="s">
        <v>2228</v>
      </c>
      <c r="H1192" s="50" t="s">
        <v>1783</v>
      </c>
      <c r="I1192" s="50" t="s">
        <v>2087</v>
      </c>
      <c r="J1192" s="133" t="s">
        <v>1774</v>
      </c>
      <c r="K1192" s="50" t="s">
        <v>1754</v>
      </c>
      <c r="L1192" s="50" t="s">
        <v>1776</v>
      </c>
      <c r="M1192" s="133" t="s">
        <v>1752</v>
      </c>
      <c r="N1192" s="133" t="s">
        <v>1601</v>
      </c>
      <c r="O1192" s="133" t="s">
        <v>1601</v>
      </c>
      <c r="P1192" s="133" t="s">
        <v>1601</v>
      </c>
      <c r="Q1192" s="133" t="s">
        <v>1755</v>
      </c>
      <c r="R1192" s="142" t="s">
        <v>1601</v>
      </c>
      <c r="S1192" s="141" t="s">
        <v>1801</v>
      </c>
      <c r="T1192" s="141" t="s">
        <v>1754</v>
      </c>
      <c r="U1192" s="133" t="s">
        <v>1756</v>
      </c>
      <c r="V1192" s="133" t="s">
        <v>1754</v>
      </c>
      <c r="W1192" s="133" t="str">
        <f>IF([Access_Indicator2]="Yes","No service",IF([Access_Indicator3]="Available", "Improved",IF([Access_Indicator4]="No", "Limited",IF(AND([Access_Indicator4]="yes", [Access_Indicator5]&lt;=[Access_Indicator6]),"Basic","Limited"))))</f>
        <v>Improved</v>
      </c>
      <c r="X1192" s="133" t="str">
        <f>IF([Use_Indicator1]="", "Fill in data", IF([Use_Indicator1]="All", "Improved", IF([Use_Indicator1]="Some", "Basic", IF([Use_Indicator1]="No use", "No Service"))))</f>
        <v>Improved</v>
      </c>
      <c r="Y1192" s="134" t="s">
        <v>1601</v>
      </c>
      <c r="Z1192" s="134" t="str">
        <f>IF(S1192="No data", "No Data", IF([Reliability_Indicator2]="Yes","No Service", IF(S1192="Routine", "Improved", IF(S1192="Unreliable", "Basic", IF(S1192="No O&amp;M", "No service")))))</f>
        <v>Basic</v>
      </c>
      <c r="AA1192" s="133" t="str">
        <f>IF([EnvPro_Indicator1]="", "Fill in data", IF([EnvPro_Indicator1]="Significant pollution", "No service", IF(AND([EnvPro_Indicator1]="Not polluting groundwater &amp; not untreated in river", [EnvPro_Indicator2]="No"),"Basic", IF([EnvPro_Indicator2]="Yes", "Improved"))))</f>
        <v>Basic</v>
      </c>
      <c r="AB1192" s="134" t="str">
        <f t="shared" si="18"/>
        <v>Basic</v>
      </c>
      <c r="AC1192" s="134" t="str">
        <f>IF(OR(San[[#This Row],[Access_SL1]]="No data",San[[#This Row],[Use_SL1]]="No data",San[[#This Row],[Reliability_SL1]]="No data",San[[#This Row],[EnvPro_SL1]]="No data"),"Incomplete", "Complete")</f>
        <v>Complete</v>
      </c>
      <c r="AD1192" s="176" t="s">
        <v>1601</v>
      </c>
      <c r="AE1192" s="176" t="s">
        <v>1601</v>
      </c>
      <c r="AF1192" s="136" t="s">
        <v>1601</v>
      </c>
      <c r="AG1192" s="136">
        <v>6.6232663458816861</v>
      </c>
      <c r="AH1192" s="136" t="s">
        <v>1601</v>
      </c>
      <c r="AW1192" s="1">
        <f>IFERROR(VLOOKUP(San[[#This Row],[Access_SL1]],$AS$5:$AT$8,2,FALSE),"Error")</f>
        <v>3</v>
      </c>
      <c r="AX1192" s="1">
        <f>IFERROR(VLOOKUP(San[[#This Row],[Use_SL1]],$AS$5:$AT$8,2,FALSE),"Error")</f>
        <v>3</v>
      </c>
      <c r="AY1192" s="1" t="str">
        <f>IFERROR(VLOOKUP(San[[#This Row],[Use_SL2]],$AS$5:$AT$8,2,FALSE),"Error")</f>
        <v>Error</v>
      </c>
      <c r="AZ1192" s="1">
        <f>IFERROR(VLOOKUP(San[[#This Row],[Reliability_SL1]],$AS$5:$AT$8,2,FALSE),"Error")</f>
        <v>2</v>
      </c>
      <c r="BA1192" s="1">
        <f>IFERROR(VLOOKUP(San[[#This Row],[EnvPro_SL1]],$AS$5:$AT$8,2,FALSE),"Error")</f>
        <v>2</v>
      </c>
    </row>
    <row r="1193" spans="2:53">
      <c r="B1193" s="133" t="s">
        <v>1502</v>
      </c>
      <c r="C1193" s="171" t="s">
        <v>1650</v>
      </c>
      <c r="D1193" s="171" t="s">
        <v>1646</v>
      </c>
      <c r="E1193" s="171" t="s">
        <v>374</v>
      </c>
      <c r="F1193" s="172" t="s">
        <v>1632</v>
      </c>
      <c r="G1193" s="173" t="s">
        <v>2229</v>
      </c>
      <c r="H1193" s="50" t="s">
        <v>1783</v>
      </c>
      <c r="I1193" s="50" t="s">
        <v>2087</v>
      </c>
      <c r="J1193" s="133" t="s">
        <v>1772</v>
      </c>
      <c r="K1193" s="50" t="s">
        <v>1754</v>
      </c>
      <c r="L1193" s="50" t="s">
        <v>1753</v>
      </c>
      <c r="M1193" s="133" t="s">
        <v>1752</v>
      </c>
      <c r="N1193" s="133" t="s">
        <v>1601</v>
      </c>
      <c r="O1193" s="133" t="s">
        <v>1601</v>
      </c>
      <c r="P1193" s="133" t="s">
        <v>1601</v>
      </c>
      <c r="Q1193" s="133" t="s">
        <v>1755</v>
      </c>
      <c r="R1193" s="142" t="s">
        <v>1601</v>
      </c>
      <c r="S1193" s="141" t="s">
        <v>1601</v>
      </c>
      <c r="T1193" s="141" t="s">
        <v>1754</v>
      </c>
      <c r="U1193" s="133" t="s">
        <v>1756</v>
      </c>
      <c r="V1193" s="133" t="s">
        <v>1754</v>
      </c>
      <c r="W1193" s="133" t="str">
        <f>IF([Access_Indicator2]="Yes","No service",IF([Access_Indicator3]="Available", "Improved",IF([Access_Indicator4]="No", "Limited",IF(AND([Access_Indicator4]="yes", [Access_Indicator5]&lt;=[Access_Indicator6]),"Basic","Limited"))))</f>
        <v>Basic</v>
      </c>
      <c r="X1193" s="133" t="str">
        <f>IF([Use_Indicator1]="", "Fill in data", IF([Use_Indicator1]="All", "Improved", IF([Use_Indicator1]="Some", "Basic", IF([Use_Indicator1]="No use", "No Service"))))</f>
        <v>Improved</v>
      </c>
      <c r="Y1193" s="134" t="s">
        <v>1601</v>
      </c>
      <c r="Z1193" s="134" t="str">
        <f>IF(S1193="No data", "No Data", IF([Reliability_Indicator2]="Yes","No Service", IF(S1193="Routine", "Improved", IF(S1193="Unreliable", "Basic", IF(S1193="No O&amp;M", "No service")))))</f>
        <v>No Data</v>
      </c>
      <c r="AA1193" s="133" t="str">
        <f>IF([EnvPro_Indicator1]="", "Fill in data", IF([EnvPro_Indicator1]="Significant pollution", "No service", IF(AND([EnvPro_Indicator1]="Not polluting groundwater &amp; not untreated in river", [EnvPro_Indicator2]="No"),"Basic", IF([EnvPro_Indicator2]="Yes", "Improved"))))</f>
        <v>Basic</v>
      </c>
      <c r="AB1193" s="134" t="str">
        <f t="shared" si="18"/>
        <v>Basic</v>
      </c>
      <c r="AC1193" s="134" t="str">
        <f>IF(OR(San[[#This Row],[Access_SL1]]="No data",San[[#This Row],[Use_SL1]]="No data",San[[#This Row],[Reliability_SL1]]="No data",San[[#This Row],[EnvPro_SL1]]="No data"),"Incomplete", "Complete")</f>
        <v>Incomplete</v>
      </c>
      <c r="AD1193" s="176" t="s">
        <v>1601</v>
      </c>
      <c r="AE1193" s="176" t="s">
        <v>1601</v>
      </c>
      <c r="AF1193" s="136" t="s">
        <v>1601</v>
      </c>
      <c r="AG1193" s="136">
        <v>18.397962071893573</v>
      </c>
      <c r="AH1193" s="136" t="s">
        <v>1601</v>
      </c>
      <c r="AW1193" s="1">
        <f>IFERROR(VLOOKUP(San[[#This Row],[Access_SL1]],$AS$5:$AT$8,2,FALSE),"Error")</f>
        <v>2</v>
      </c>
      <c r="AX1193" s="1">
        <f>IFERROR(VLOOKUP(San[[#This Row],[Use_SL1]],$AS$5:$AT$8,2,FALSE),"Error")</f>
        <v>3</v>
      </c>
      <c r="AY1193" s="1" t="str">
        <f>IFERROR(VLOOKUP(San[[#This Row],[Use_SL2]],$AS$5:$AT$8,2,FALSE),"Error")</f>
        <v>Error</v>
      </c>
      <c r="AZ1193" s="1" t="str">
        <f>IFERROR(VLOOKUP(San[[#This Row],[Reliability_SL1]],$AS$5:$AT$8,2,FALSE),"Error")</f>
        <v>Error</v>
      </c>
      <c r="BA1193" s="1">
        <f>IFERROR(VLOOKUP(San[[#This Row],[EnvPro_SL1]],$AS$5:$AT$8,2,FALSE),"Error")</f>
        <v>2</v>
      </c>
    </row>
    <row r="1194" spans="2:53">
      <c r="B1194" s="133" t="s">
        <v>1503</v>
      </c>
      <c r="C1194" s="171" t="s">
        <v>1650</v>
      </c>
      <c r="D1194" s="171" t="s">
        <v>1646</v>
      </c>
      <c r="E1194" s="171" t="s">
        <v>374</v>
      </c>
      <c r="F1194" s="172" t="s">
        <v>1632</v>
      </c>
      <c r="G1194" s="173" t="s">
        <v>2230</v>
      </c>
      <c r="H1194" s="50" t="s">
        <v>1783</v>
      </c>
      <c r="I1194" s="50" t="s">
        <v>2087</v>
      </c>
      <c r="J1194" s="133" t="s">
        <v>1772</v>
      </c>
      <c r="K1194" s="50" t="s">
        <v>1754</v>
      </c>
      <c r="L1194" s="50" t="s">
        <v>1753</v>
      </c>
      <c r="M1194" s="133" t="s">
        <v>1752</v>
      </c>
      <c r="N1194" s="133" t="s">
        <v>1601</v>
      </c>
      <c r="O1194" s="133" t="s">
        <v>1601</v>
      </c>
      <c r="P1194" s="133" t="s">
        <v>1601</v>
      </c>
      <c r="Q1194" s="133" t="s">
        <v>1755</v>
      </c>
      <c r="R1194" s="142" t="s">
        <v>1601</v>
      </c>
      <c r="S1194" s="141" t="s">
        <v>1601</v>
      </c>
      <c r="T1194" s="141" t="s">
        <v>1754</v>
      </c>
      <c r="U1194" s="133" t="s">
        <v>1756</v>
      </c>
      <c r="V1194" s="133" t="s">
        <v>1754</v>
      </c>
      <c r="W1194" s="133" t="str">
        <f>IF([Access_Indicator2]="Yes","No service",IF([Access_Indicator3]="Available", "Improved",IF([Access_Indicator4]="No", "Limited",IF(AND([Access_Indicator4]="yes", [Access_Indicator5]&lt;=[Access_Indicator6]),"Basic","Limited"))))</f>
        <v>Basic</v>
      </c>
      <c r="X1194" s="133" t="str">
        <f>IF([Use_Indicator1]="", "Fill in data", IF([Use_Indicator1]="All", "Improved", IF([Use_Indicator1]="Some", "Basic", IF([Use_Indicator1]="No use", "No Service"))))</f>
        <v>Improved</v>
      </c>
      <c r="Y1194" s="134" t="s">
        <v>1601</v>
      </c>
      <c r="Z1194" s="134" t="str">
        <f>IF(S1194="No data", "No Data", IF([Reliability_Indicator2]="Yes","No Service", IF(S1194="Routine", "Improved", IF(S1194="Unreliable", "Basic", IF(S1194="No O&amp;M", "No service")))))</f>
        <v>No Data</v>
      </c>
      <c r="AA1194" s="133" t="str">
        <f>IF([EnvPro_Indicator1]="", "Fill in data", IF([EnvPro_Indicator1]="Significant pollution", "No service", IF(AND([EnvPro_Indicator1]="Not polluting groundwater &amp; not untreated in river", [EnvPro_Indicator2]="No"),"Basic", IF([EnvPro_Indicator2]="Yes", "Improved"))))</f>
        <v>Basic</v>
      </c>
      <c r="AB1194" s="134" t="str">
        <f t="shared" si="18"/>
        <v>Basic</v>
      </c>
      <c r="AC1194" s="134" t="str">
        <f>IF(OR(San[[#This Row],[Access_SL1]]="No data",San[[#This Row],[Use_SL1]]="No data",San[[#This Row],[Reliability_SL1]]="No data",San[[#This Row],[EnvPro_SL1]]="No data"),"Incomplete", "Complete")</f>
        <v>Incomplete</v>
      </c>
      <c r="AD1194" s="176" t="s">
        <v>1601</v>
      </c>
      <c r="AE1194" s="176" t="s">
        <v>1601</v>
      </c>
      <c r="AF1194" s="136" t="s">
        <v>1601</v>
      </c>
      <c r="AG1194" s="136">
        <v>15.638267761109537</v>
      </c>
      <c r="AH1194" s="136" t="s">
        <v>1601</v>
      </c>
      <c r="AW1194" s="1">
        <f>IFERROR(VLOOKUP(San[[#This Row],[Access_SL1]],$AS$5:$AT$8,2,FALSE),"Error")</f>
        <v>2</v>
      </c>
      <c r="AX1194" s="1">
        <f>IFERROR(VLOOKUP(San[[#This Row],[Use_SL1]],$AS$5:$AT$8,2,FALSE),"Error")</f>
        <v>3</v>
      </c>
      <c r="AY1194" s="1" t="str">
        <f>IFERROR(VLOOKUP(San[[#This Row],[Use_SL2]],$AS$5:$AT$8,2,FALSE),"Error")</f>
        <v>Error</v>
      </c>
      <c r="AZ1194" s="1" t="str">
        <f>IFERROR(VLOOKUP(San[[#This Row],[Reliability_SL1]],$AS$5:$AT$8,2,FALSE),"Error")</f>
        <v>Error</v>
      </c>
      <c r="BA1194" s="1">
        <f>IFERROR(VLOOKUP(San[[#This Row],[EnvPro_SL1]],$AS$5:$AT$8,2,FALSE),"Error")</f>
        <v>2</v>
      </c>
    </row>
    <row r="1195" spans="2:53">
      <c r="B1195" s="133" t="s">
        <v>1504</v>
      </c>
      <c r="C1195" s="171" t="s">
        <v>1650</v>
      </c>
      <c r="D1195" s="171" t="s">
        <v>1646</v>
      </c>
      <c r="E1195" s="171" t="s">
        <v>374</v>
      </c>
      <c r="F1195" s="172" t="s">
        <v>1632</v>
      </c>
      <c r="G1195" s="173" t="s">
        <v>2231</v>
      </c>
      <c r="H1195" s="50" t="s">
        <v>1786</v>
      </c>
      <c r="I1195" s="50" t="s">
        <v>2087</v>
      </c>
      <c r="J1195" s="133" t="s">
        <v>1818</v>
      </c>
      <c r="K1195" s="50" t="s">
        <v>1754</v>
      </c>
      <c r="L1195" s="50" t="s">
        <v>1753</v>
      </c>
      <c r="M1195" s="133" t="s">
        <v>1752</v>
      </c>
      <c r="N1195" s="133" t="s">
        <v>1601</v>
      </c>
      <c r="O1195" s="133" t="s">
        <v>1601</v>
      </c>
      <c r="P1195" s="133" t="s">
        <v>1601</v>
      </c>
      <c r="Q1195" s="133" t="s">
        <v>1755</v>
      </c>
      <c r="R1195" s="142" t="s">
        <v>1601</v>
      </c>
      <c r="S1195" s="141" t="s">
        <v>1777</v>
      </c>
      <c r="T1195" s="141" t="s">
        <v>1754</v>
      </c>
      <c r="U1195" s="133" t="s">
        <v>1756</v>
      </c>
      <c r="V1195" s="133" t="s">
        <v>1754</v>
      </c>
      <c r="W1195" s="133" t="str">
        <f>IF([Access_Indicator2]="Yes","No service",IF([Access_Indicator3]="Available", "Improved",IF([Access_Indicator4]="No", "Limited",IF(AND([Access_Indicator4]="yes", [Access_Indicator5]&lt;=[Access_Indicator6]),"Basic","Limited"))))</f>
        <v>Basic</v>
      </c>
      <c r="X1195" s="133" t="str">
        <f>IF([Use_Indicator1]="", "Fill in data", IF([Use_Indicator1]="All", "Improved", IF([Use_Indicator1]="Some", "Basic", IF([Use_Indicator1]="No use", "No Service"))))</f>
        <v>Improved</v>
      </c>
      <c r="Y1195" s="134" t="s">
        <v>1601</v>
      </c>
      <c r="Z1195" s="134" t="str">
        <f>IF(S1195="No data", "No Data", IF([Reliability_Indicator2]="Yes","No Service", IF(S1195="Routine", "Improved", IF(S1195="Unreliable", "Basic", IF(S1195="No O&amp;M", "No service")))))</f>
        <v>No service</v>
      </c>
      <c r="AA1195" s="133" t="str">
        <f>IF([EnvPro_Indicator1]="", "Fill in data", IF([EnvPro_Indicator1]="Significant pollution", "No service", IF(AND([EnvPro_Indicator1]="Not polluting groundwater &amp; not untreated in river", [EnvPro_Indicator2]="No"),"Basic", IF([EnvPro_Indicator2]="Yes", "Improved"))))</f>
        <v>Basic</v>
      </c>
      <c r="AB1195" s="134" t="str">
        <f t="shared" si="18"/>
        <v>No Service</v>
      </c>
      <c r="AC1195" s="134" t="str">
        <f>IF(OR(San[[#This Row],[Access_SL1]]="No data",San[[#This Row],[Use_SL1]]="No data",San[[#This Row],[Reliability_SL1]]="No data",San[[#This Row],[EnvPro_SL1]]="No data"),"Incomplete", "Complete")</f>
        <v>Complete</v>
      </c>
      <c r="AD1195" s="176" t="s">
        <v>1601</v>
      </c>
      <c r="AE1195" s="176" t="s">
        <v>1601</v>
      </c>
      <c r="AF1195" s="136" t="s">
        <v>1601</v>
      </c>
      <c r="AG1195" s="136">
        <v>36.795924143787147</v>
      </c>
      <c r="AH1195" s="136" t="s">
        <v>1601</v>
      </c>
      <c r="AW1195" s="1">
        <f>IFERROR(VLOOKUP(San[[#This Row],[Access_SL1]],$AS$5:$AT$8,2,FALSE),"Error")</f>
        <v>2</v>
      </c>
      <c r="AX1195" s="1">
        <f>IFERROR(VLOOKUP(San[[#This Row],[Use_SL1]],$AS$5:$AT$8,2,FALSE),"Error")</f>
        <v>3</v>
      </c>
      <c r="AY1195" s="1" t="str">
        <f>IFERROR(VLOOKUP(San[[#This Row],[Use_SL2]],$AS$5:$AT$8,2,FALSE),"Error")</f>
        <v>Error</v>
      </c>
      <c r="AZ1195" s="1">
        <f>IFERROR(VLOOKUP(San[[#This Row],[Reliability_SL1]],$AS$5:$AT$8,2,FALSE),"Error")</f>
        <v>0</v>
      </c>
      <c r="BA1195" s="1">
        <f>IFERROR(VLOOKUP(San[[#This Row],[EnvPro_SL1]],$AS$5:$AT$8,2,FALSE),"Error")</f>
        <v>2</v>
      </c>
    </row>
    <row r="1196" spans="2:53">
      <c r="B1196" s="133" t="s">
        <v>1505</v>
      </c>
      <c r="C1196" s="171" t="s">
        <v>1650</v>
      </c>
      <c r="D1196" s="171" t="s">
        <v>1646</v>
      </c>
      <c r="E1196" s="171" t="s">
        <v>374</v>
      </c>
      <c r="F1196" s="172" t="s">
        <v>1632</v>
      </c>
      <c r="G1196" s="173" t="s">
        <v>2232</v>
      </c>
      <c r="H1196" s="50" t="s">
        <v>1783</v>
      </c>
      <c r="I1196" s="50" t="s">
        <v>2087</v>
      </c>
      <c r="J1196" s="133" t="s">
        <v>1774</v>
      </c>
      <c r="K1196" s="50" t="s">
        <v>1754</v>
      </c>
      <c r="L1196" s="50" t="s">
        <v>1776</v>
      </c>
      <c r="M1196" s="133" t="s">
        <v>1752</v>
      </c>
      <c r="N1196" s="133" t="s">
        <v>1601</v>
      </c>
      <c r="O1196" s="133" t="s">
        <v>1601</v>
      </c>
      <c r="P1196" s="133" t="s">
        <v>1601</v>
      </c>
      <c r="Q1196" s="133" t="s">
        <v>1755</v>
      </c>
      <c r="R1196" s="142" t="s">
        <v>1601</v>
      </c>
      <c r="S1196" s="141" t="s">
        <v>1801</v>
      </c>
      <c r="T1196" s="141" t="s">
        <v>1754</v>
      </c>
      <c r="U1196" s="133" t="s">
        <v>1756</v>
      </c>
      <c r="V1196" s="133" t="s">
        <v>1754</v>
      </c>
      <c r="W1196" s="133" t="str">
        <f>IF([Access_Indicator2]="Yes","No service",IF([Access_Indicator3]="Available", "Improved",IF([Access_Indicator4]="No", "Limited",IF(AND([Access_Indicator4]="yes", [Access_Indicator5]&lt;=[Access_Indicator6]),"Basic","Limited"))))</f>
        <v>Improved</v>
      </c>
      <c r="X1196" s="133" t="str">
        <f>IF([Use_Indicator1]="", "Fill in data", IF([Use_Indicator1]="All", "Improved", IF([Use_Indicator1]="Some", "Basic", IF([Use_Indicator1]="No use", "No Service"))))</f>
        <v>Improved</v>
      </c>
      <c r="Y1196" s="134" t="s">
        <v>1601</v>
      </c>
      <c r="Z1196" s="134" t="str">
        <f>IF(S1196="No data", "No Data", IF([Reliability_Indicator2]="Yes","No Service", IF(S1196="Routine", "Improved", IF(S1196="Unreliable", "Basic", IF(S1196="No O&amp;M", "No service")))))</f>
        <v>Basic</v>
      </c>
      <c r="AA1196" s="133" t="str">
        <f>IF([EnvPro_Indicator1]="", "Fill in data", IF([EnvPro_Indicator1]="Significant pollution", "No service", IF(AND([EnvPro_Indicator1]="Not polluting groundwater &amp; not untreated in river", [EnvPro_Indicator2]="No"),"Basic", IF([EnvPro_Indicator2]="Yes", "Improved"))))</f>
        <v>Basic</v>
      </c>
      <c r="AB1196" s="134" t="str">
        <f t="shared" si="18"/>
        <v>Basic</v>
      </c>
      <c r="AC1196" s="134" t="str">
        <f>IF(OR(San[[#This Row],[Access_SL1]]="No data",San[[#This Row],[Use_SL1]]="No data",San[[#This Row],[Reliability_SL1]]="No data",San[[#This Row],[EnvPro_SL1]]="No data"),"Incomplete", "Complete")</f>
        <v>Complete</v>
      </c>
      <c r="AD1196" s="176" t="s">
        <v>1601</v>
      </c>
      <c r="AE1196" s="176" t="s">
        <v>1601</v>
      </c>
      <c r="AF1196" s="136" t="s">
        <v>1601</v>
      </c>
      <c r="AG1196" s="136">
        <v>13.798471553920182</v>
      </c>
      <c r="AH1196" s="136" t="s">
        <v>1601</v>
      </c>
      <c r="AW1196" s="1">
        <f>IFERROR(VLOOKUP(San[[#This Row],[Access_SL1]],$AS$5:$AT$8,2,FALSE),"Error")</f>
        <v>3</v>
      </c>
      <c r="AX1196" s="1">
        <f>IFERROR(VLOOKUP(San[[#This Row],[Use_SL1]],$AS$5:$AT$8,2,FALSE),"Error")</f>
        <v>3</v>
      </c>
      <c r="AY1196" s="1" t="str">
        <f>IFERROR(VLOOKUP(San[[#This Row],[Use_SL2]],$AS$5:$AT$8,2,FALSE),"Error")</f>
        <v>Error</v>
      </c>
      <c r="AZ1196" s="1">
        <f>IFERROR(VLOOKUP(San[[#This Row],[Reliability_SL1]],$AS$5:$AT$8,2,FALSE),"Error")</f>
        <v>2</v>
      </c>
      <c r="BA1196" s="1">
        <f>IFERROR(VLOOKUP(San[[#This Row],[EnvPro_SL1]],$AS$5:$AT$8,2,FALSE),"Error")</f>
        <v>2</v>
      </c>
    </row>
    <row r="1197" spans="2:53">
      <c r="B1197" s="133" t="s">
        <v>1506</v>
      </c>
      <c r="C1197" s="171" t="s">
        <v>1650</v>
      </c>
      <c r="D1197" s="171" t="s">
        <v>1646</v>
      </c>
      <c r="E1197" s="171" t="s">
        <v>374</v>
      </c>
      <c r="F1197" s="172" t="s">
        <v>1632</v>
      </c>
      <c r="G1197" s="173" t="s">
        <v>2233</v>
      </c>
      <c r="H1197" s="50" t="s">
        <v>1783</v>
      </c>
      <c r="I1197" s="50" t="s">
        <v>2087</v>
      </c>
      <c r="J1197" s="133" t="s">
        <v>1772</v>
      </c>
      <c r="K1197" s="50" t="s">
        <v>1754</v>
      </c>
      <c r="L1197" s="50" t="s">
        <v>1753</v>
      </c>
      <c r="M1197" s="133" t="s">
        <v>1752</v>
      </c>
      <c r="N1197" s="133" t="s">
        <v>1601</v>
      </c>
      <c r="O1197" s="133" t="s">
        <v>1601</v>
      </c>
      <c r="P1197" s="133" t="s">
        <v>1601</v>
      </c>
      <c r="Q1197" s="133" t="s">
        <v>1755</v>
      </c>
      <c r="R1197" s="142" t="s">
        <v>1601</v>
      </c>
      <c r="S1197" s="141" t="s">
        <v>1777</v>
      </c>
      <c r="T1197" s="141" t="s">
        <v>1754</v>
      </c>
      <c r="U1197" s="133" t="s">
        <v>1756</v>
      </c>
      <c r="V1197" s="133" t="s">
        <v>1754</v>
      </c>
      <c r="W1197" s="133" t="str">
        <f>IF([Access_Indicator2]="Yes","No service",IF([Access_Indicator3]="Available", "Improved",IF([Access_Indicator4]="No", "Limited",IF(AND([Access_Indicator4]="yes", [Access_Indicator5]&lt;=[Access_Indicator6]),"Basic","Limited"))))</f>
        <v>Basic</v>
      </c>
      <c r="X1197" s="133" t="str">
        <f>IF([Use_Indicator1]="", "Fill in data", IF([Use_Indicator1]="All", "Improved", IF([Use_Indicator1]="Some", "Basic", IF([Use_Indicator1]="No use", "No Service"))))</f>
        <v>Improved</v>
      </c>
      <c r="Y1197" s="134" t="s">
        <v>1601</v>
      </c>
      <c r="Z1197" s="134" t="str">
        <f>IF(S1197="No data", "No Data", IF([Reliability_Indicator2]="Yes","No Service", IF(S1197="Routine", "Improved", IF(S1197="Unreliable", "Basic", IF(S1197="No O&amp;M", "No service")))))</f>
        <v>No service</v>
      </c>
      <c r="AA1197" s="133" t="str">
        <f>IF([EnvPro_Indicator1]="", "Fill in data", IF([EnvPro_Indicator1]="Significant pollution", "No service", IF(AND([EnvPro_Indicator1]="Not polluting groundwater &amp; not untreated in river", [EnvPro_Indicator2]="No"),"Basic", IF([EnvPro_Indicator2]="Yes", "Improved"))))</f>
        <v>Basic</v>
      </c>
      <c r="AB1197" s="134" t="str">
        <f t="shared" si="18"/>
        <v>No Service</v>
      </c>
      <c r="AC1197" s="134" t="str">
        <f>IF(OR(San[[#This Row],[Access_SL1]]="No data",San[[#This Row],[Use_SL1]]="No data",San[[#This Row],[Reliability_SL1]]="No data",San[[#This Row],[EnvPro_SL1]]="No data"),"Incomplete", "Complete")</f>
        <v>Complete</v>
      </c>
      <c r="AD1197" s="176" t="s">
        <v>1601</v>
      </c>
      <c r="AE1197" s="176" t="s">
        <v>1601</v>
      </c>
      <c r="AF1197" s="136" t="s">
        <v>1601</v>
      </c>
      <c r="AG1197" s="136">
        <v>25.757146900651005</v>
      </c>
      <c r="AH1197" s="136" t="s">
        <v>1601</v>
      </c>
      <c r="AW1197" s="1">
        <f>IFERROR(VLOOKUP(San[[#This Row],[Access_SL1]],$AS$5:$AT$8,2,FALSE),"Error")</f>
        <v>2</v>
      </c>
      <c r="AX1197" s="1">
        <f>IFERROR(VLOOKUP(San[[#This Row],[Use_SL1]],$AS$5:$AT$8,2,FALSE),"Error")</f>
        <v>3</v>
      </c>
      <c r="AY1197" s="1" t="str">
        <f>IFERROR(VLOOKUP(San[[#This Row],[Use_SL2]],$AS$5:$AT$8,2,FALSE),"Error")</f>
        <v>Error</v>
      </c>
      <c r="AZ1197" s="1">
        <f>IFERROR(VLOOKUP(San[[#This Row],[Reliability_SL1]],$AS$5:$AT$8,2,FALSE),"Error")</f>
        <v>0</v>
      </c>
      <c r="BA1197" s="1">
        <f>IFERROR(VLOOKUP(San[[#This Row],[EnvPro_SL1]],$AS$5:$AT$8,2,FALSE),"Error")</f>
        <v>2</v>
      </c>
    </row>
    <row r="1198" spans="2:53">
      <c r="B1198" s="133" t="s">
        <v>1507</v>
      </c>
      <c r="C1198" s="171" t="s">
        <v>1650</v>
      </c>
      <c r="D1198" s="171" t="s">
        <v>1646</v>
      </c>
      <c r="E1198" s="171" t="s">
        <v>374</v>
      </c>
      <c r="F1198" s="172" t="s">
        <v>1632</v>
      </c>
      <c r="G1198" s="173" t="s">
        <v>2234</v>
      </c>
      <c r="H1198" s="50" t="s">
        <v>1783</v>
      </c>
      <c r="I1198" s="50" t="s">
        <v>2087</v>
      </c>
      <c r="J1198" s="133" t="s">
        <v>1774</v>
      </c>
      <c r="K1198" s="50" t="s">
        <v>1754</v>
      </c>
      <c r="L1198" s="50" t="s">
        <v>1776</v>
      </c>
      <c r="M1198" s="133" t="s">
        <v>1752</v>
      </c>
      <c r="N1198" s="133" t="s">
        <v>1601</v>
      </c>
      <c r="O1198" s="133" t="s">
        <v>1601</v>
      </c>
      <c r="P1198" s="133" t="s">
        <v>1601</v>
      </c>
      <c r="Q1198" s="133" t="s">
        <v>1755</v>
      </c>
      <c r="R1198" s="142" t="s">
        <v>1601</v>
      </c>
      <c r="S1198" s="141" t="s">
        <v>1801</v>
      </c>
      <c r="T1198" s="141" t="s">
        <v>1754</v>
      </c>
      <c r="U1198" s="133" t="s">
        <v>1756</v>
      </c>
      <c r="V1198" s="133" t="s">
        <v>1754</v>
      </c>
      <c r="W1198" s="133" t="str">
        <f>IF([Access_Indicator2]="Yes","No service",IF([Access_Indicator3]="Available", "Improved",IF([Access_Indicator4]="No", "Limited",IF(AND([Access_Indicator4]="yes", [Access_Indicator5]&lt;=[Access_Indicator6]),"Basic","Limited"))))</f>
        <v>Improved</v>
      </c>
      <c r="X1198" s="133" t="str">
        <f>IF([Use_Indicator1]="", "Fill in data", IF([Use_Indicator1]="All", "Improved", IF([Use_Indicator1]="Some", "Basic", IF([Use_Indicator1]="No use", "No Service"))))</f>
        <v>Improved</v>
      </c>
      <c r="Y1198" s="134" t="s">
        <v>1601</v>
      </c>
      <c r="Z1198" s="134" t="str">
        <f>IF(S1198="No data", "No Data", IF([Reliability_Indicator2]="Yes","No Service", IF(S1198="Routine", "Improved", IF(S1198="Unreliable", "Basic", IF(S1198="No O&amp;M", "No service")))))</f>
        <v>Basic</v>
      </c>
      <c r="AA1198" s="133" t="str">
        <f>IF([EnvPro_Indicator1]="", "Fill in data", IF([EnvPro_Indicator1]="Significant pollution", "No service", IF(AND([EnvPro_Indicator1]="Not polluting groundwater &amp; not untreated in river", [EnvPro_Indicator2]="No"),"Basic", IF([EnvPro_Indicator2]="Yes", "Improved"))))</f>
        <v>Basic</v>
      </c>
      <c r="AB1198" s="134" t="str">
        <f t="shared" si="18"/>
        <v>Basic</v>
      </c>
      <c r="AC1198" s="134" t="str">
        <f>IF(OR(San[[#This Row],[Access_SL1]]="No data",San[[#This Row],[Use_SL1]]="No data",San[[#This Row],[Reliability_SL1]]="No data",San[[#This Row],[EnvPro_SL1]]="No data"),"Incomplete", "Complete")</f>
        <v>Complete</v>
      </c>
      <c r="AD1198" s="176" t="s">
        <v>1601</v>
      </c>
      <c r="AE1198" s="176" t="s">
        <v>1601</v>
      </c>
      <c r="AF1198" s="136" t="s">
        <v>1601</v>
      </c>
      <c r="AG1198" s="136">
        <v>10.73214454193792</v>
      </c>
      <c r="AH1198" s="136" t="s">
        <v>1601</v>
      </c>
      <c r="AW1198" s="1">
        <f>IFERROR(VLOOKUP(San[[#This Row],[Access_SL1]],$AS$5:$AT$8,2,FALSE),"Error")</f>
        <v>3</v>
      </c>
      <c r="AX1198" s="1">
        <f>IFERROR(VLOOKUP(San[[#This Row],[Use_SL1]],$AS$5:$AT$8,2,FALSE),"Error")</f>
        <v>3</v>
      </c>
      <c r="AY1198" s="1" t="str">
        <f>IFERROR(VLOOKUP(San[[#This Row],[Use_SL2]],$AS$5:$AT$8,2,FALSE),"Error")</f>
        <v>Error</v>
      </c>
      <c r="AZ1198" s="1">
        <f>IFERROR(VLOOKUP(San[[#This Row],[Reliability_SL1]],$AS$5:$AT$8,2,FALSE),"Error")</f>
        <v>2</v>
      </c>
      <c r="BA1198" s="1">
        <f>IFERROR(VLOOKUP(San[[#This Row],[EnvPro_SL1]],$AS$5:$AT$8,2,FALSE),"Error")</f>
        <v>2</v>
      </c>
    </row>
    <row r="1199" spans="2:53">
      <c r="B1199" s="133" t="s">
        <v>1508</v>
      </c>
      <c r="C1199" s="171" t="s">
        <v>1649</v>
      </c>
      <c r="D1199" s="171" t="s">
        <v>1609</v>
      </c>
      <c r="E1199" s="171" t="s">
        <v>112</v>
      </c>
      <c r="F1199" s="172" t="s">
        <v>1601</v>
      </c>
      <c r="G1199" s="173" t="s">
        <v>2235</v>
      </c>
      <c r="H1199" s="50" t="s">
        <v>1786</v>
      </c>
      <c r="I1199" s="50" t="s">
        <v>2087</v>
      </c>
      <c r="J1199" s="133" t="s">
        <v>1751</v>
      </c>
      <c r="K1199" s="50" t="s">
        <v>1752</v>
      </c>
      <c r="L1199" s="50" t="s">
        <v>1753</v>
      </c>
      <c r="M1199" s="133" t="s">
        <v>1754</v>
      </c>
      <c r="N1199" s="133" t="s">
        <v>1601</v>
      </c>
      <c r="O1199" s="133" t="s">
        <v>1601</v>
      </c>
      <c r="P1199" s="133" t="s">
        <v>1601</v>
      </c>
      <c r="Q1199" s="133" t="s">
        <v>1755</v>
      </c>
      <c r="R1199" s="142" t="s">
        <v>1601</v>
      </c>
      <c r="S1199" s="141" t="s">
        <v>1601</v>
      </c>
      <c r="T1199" s="141" t="s">
        <v>1601</v>
      </c>
      <c r="U1199" s="133" t="s">
        <v>1756</v>
      </c>
      <c r="V1199" s="133" t="s">
        <v>1754</v>
      </c>
      <c r="W1199" s="133" t="str">
        <f>IF([Access_Indicator2]="Yes","No service",IF([Access_Indicator3]="Available", "Improved",IF([Access_Indicator4]="No", "Limited",IF(AND([Access_Indicator4]="yes", [Access_Indicator5]&lt;=[Access_Indicator6]),"Basic","Limited"))))</f>
        <v>No service</v>
      </c>
      <c r="X1199" s="133" t="str">
        <f>IF([Use_Indicator1]="", "Fill in data", IF([Use_Indicator1]="All", "Improved", IF([Use_Indicator1]="Some", "Basic", IF([Use_Indicator1]="No use", "No Service"))))</f>
        <v>Improved</v>
      </c>
      <c r="Y1199" s="134" t="s">
        <v>1601</v>
      </c>
      <c r="Z1199" s="134" t="str">
        <f>IF(S1199="No data", "No Data", IF([Reliability_Indicator2]="Yes","No Service", IF(S1199="Routine", "Improved", IF(S1199="Unreliable", "Basic", IF(S1199="No O&amp;M", "No service")))))</f>
        <v>No Data</v>
      </c>
      <c r="AA1199" s="133" t="str">
        <f>IF([EnvPro_Indicator1]="", "Fill in data", IF([EnvPro_Indicator1]="Significant pollution", "No service", IF(AND([EnvPro_Indicator1]="Not polluting groundwater &amp; not untreated in river", [EnvPro_Indicator2]="No"),"Basic", IF([EnvPro_Indicator2]="Yes", "Improved"))))</f>
        <v>Basic</v>
      </c>
      <c r="AB1199" s="134" t="str">
        <f t="shared" si="18"/>
        <v>No Service</v>
      </c>
      <c r="AC1199" s="134" t="str">
        <f>IF(OR(San[[#This Row],[Access_SL1]]="No data",San[[#This Row],[Use_SL1]]="No data",San[[#This Row],[Reliability_SL1]]="No data",San[[#This Row],[EnvPro_SL1]]="No data"),"Incomplete", "Complete")</f>
        <v>Incomplete</v>
      </c>
      <c r="AD1199" s="176">
        <v>2.8251781268088179</v>
      </c>
      <c r="AE1199" s="176">
        <v>0</v>
      </c>
      <c r="AF1199" s="136">
        <v>1.192504258943782</v>
      </c>
      <c r="AG1199" s="136">
        <v>20.237758279082932</v>
      </c>
      <c r="AH1199" s="136" t="s">
        <v>1601</v>
      </c>
      <c r="AW1199" s="1">
        <f>IFERROR(VLOOKUP(San[[#This Row],[Access_SL1]],$AS$5:$AT$8,2,FALSE),"Error")</f>
        <v>0</v>
      </c>
      <c r="AX1199" s="1">
        <f>IFERROR(VLOOKUP(San[[#This Row],[Use_SL1]],$AS$5:$AT$8,2,FALSE),"Error")</f>
        <v>3</v>
      </c>
      <c r="AY1199" s="1" t="str">
        <f>IFERROR(VLOOKUP(San[[#This Row],[Use_SL2]],$AS$5:$AT$8,2,FALSE),"Error")</f>
        <v>Error</v>
      </c>
      <c r="AZ1199" s="1" t="str">
        <f>IFERROR(VLOOKUP(San[[#This Row],[Reliability_SL1]],$AS$5:$AT$8,2,FALSE),"Error")</f>
        <v>Error</v>
      </c>
      <c r="BA1199" s="1">
        <f>IFERROR(VLOOKUP(San[[#This Row],[EnvPro_SL1]],$AS$5:$AT$8,2,FALSE),"Error")</f>
        <v>2</v>
      </c>
    </row>
    <row r="1200" spans="2:53">
      <c r="B1200" s="133" t="s">
        <v>1509</v>
      </c>
      <c r="C1200" s="171" t="s">
        <v>1649</v>
      </c>
      <c r="D1200" s="171" t="s">
        <v>1609</v>
      </c>
      <c r="E1200" s="171" t="s">
        <v>112</v>
      </c>
      <c r="F1200" s="172" t="s">
        <v>1601</v>
      </c>
      <c r="G1200" s="173" t="s">
        <v>2104</v>
      </c>
      <c r="H1200" s="50" t="s">
        <v>1786</v>
      </c>
      <c r="I1200" s="50" t="s">
        <v>2087</v>
      </c>
      <c r="J1200" s="133" t="s">
        <v>1818</v>
      </c>
      <c r="K1200" s="50" t="s">
        <v>1754</v>
      </c>
      <c r="L1200" s="50" t="s">
        <v>1753</v>
      </c>
      <c r="M1200" s="133" t="s">
        <v>1754</v>
      </c>
      <c r="N1200" s="133" t="s">
        <v>1601</v>
      </c>
      <c r="O1200" s="133" t="s">
        <v>1601</v>
      </c>
      <c r="P1200" s="133" t="s">
        <v>1601</v>
      </c>
      <c r="Q1200" s="133" t="s">
        <v>1755</v>
      </c>
      <c r="R1200" s="142" t="s">
        <v>1601</v>
      </c>
      <c r="S1200" s="141" t="s">
        <v>1801</v>
      </c>
      <c r="T1200" s="141" t="s">
        <v>1754</v>
      </c>
      <c r="U1200" s="133" t="s">
        <v>1756</v>
      </c>
      <c r="V1200" s="133" t="s">
        <v>1754</v>
      </c>
      <c r="W1200" s="133" t="str">
        <f>IF([Access_Indicator2]="Yes","No service",IF([Access_Indicator3]="Available", "Improved",IF([Access_Indicator4]="No", "Limited",IF(AND([Access_Indicator4]="yes", [Access_Indicator5]&lt;=[Access_Indicator6]),"Basic","Limited"))))</f>
        <v>Limited</v>
      </c>
      <c r="X1200" s="133" t="str">
        <f>IF([Use_Indicator1]="", "Fill in data", IF([Use_Indicator1]="All", "Improved", IF([Use_Indicator1]="Some", "Basic", IF([Use_Indicator1]="No use", "No Service"))))</f>
        <v>Improved</v>
      </c>
      <c r="Y1200" s="134" t="s">
        <v>1601</v>
      </c>
      <c r="Z1200" s="134" t="str">
        <f>IF(S1200="No data", "No Data", IF([Reliability_Indicator2]="Yes","No Service", IF(S1200="Routine", "Improved", IF(S1200="Unreliable", "Basic", IF(S1200="No O&amp;M", "No service")))))</f>
        <v>Basic</v>
      </c>
      <c r="AA1200" s="133" t="str">
        <f>IF([EnvPro_Indicator1]="", "Fill in data", IF([EnvPro_Indicator1]="Significant pollution", "No service", IF(AND([EnvPro_Indicator1]="Not polluting groundwater &amp; not untreated in river", [EnvPro_Indicator2]="No"),"Basic", IF([EnvPro_Indicator2]="Yes", "Improved"))))</f>
        <v>Basic</v>
      </c>
      <c r="AB1200" s="134" t="str">
        <f t="shared" si="18"/>
        <v>Limited</v>
      </c>
      <c r="AC1200" s="134" t="str">
        <f>IF(OR(San[[#This Row],[Access_SL1]]="No data",San[[#This Row],[Use_SL1]]="No data",San[[#This Row],[Reliability_SL1]]="No data",San[[#This Row],[EnvPro_SL1]]="No data"),"Incomplete", "Complete")</f>
        <v>Complete</v>
      </c>
      <c r="AD1200" s="176">
        <v>2.8251781268088179</v>
      </c>
      <c r="AE1200" s="176">
        <v>0</v>
      </c>
      <c r="AF1200" s="136">
        <v>1.192504258943782</v>
      </c>
      <c r="AG1200" s="136">
        <v>11.038777243136144</v>
      </c>
      <c r="AH1200" s="136" t="s">
        <v>1601</v>
      </c>
      <c r="AW1200" s="1">
        <f>IFERROR(VLOOKUP(San[[#This Row],[Access_SL1]],$AS$5:$AT$8,2,FALSE),"Error")</f>
        <v>1</v>
      </c>
      <c r="AX1200" s="1">
        <f>IFERROR(VLOOKUP(San[[#This Row],[Use_SL1]],$AS$5:$AT$8,2,FALSE),"Error")</f>
        <v>3</v>
      </c>
      <c r="AY1200" s="1" t="str">
        <f>IFERROR(VLOOKUP(San[[#This Row],[Use_SL2]],$AS$5:$AT$8,2,FALSE),"Error")</f>
        <v>Error</v>
      </c>
      <c r="AZ1200" s="1">
        <f>IFERROR(VLOOKUP(San[[#This Row],[Reliability_SL1]],$AS$5:$AT$8,2,FALSE),"Error")</f>
        <v>2</v>
      </c>
      <c r="BA1200" s="1">
        <f>IFERROR(VLOOKUP(San[[#This Row],[EnvPro_SL1]],$AS$5:$AT$8,2,FALSE),"Error")</f>
        <v>2</v>
      </c>
    </row>
    <row r="1201" spans="2:53">
      <c r="B1201" s="133" t="s">
        <v>1510</v>
      </c>
      <c r="C1201" s="171" t="s">
        <v>1649</v>
      </c>
      <c r="D1201" s="171" t="s">
        <v>1609</v>
      </c>
      <c r="E1201" s="171" t="s">
        <v>112</v>
      </c>
      <c r="F1201" s="172" t="s">
        <v>1601</v>
      </c>
      <c r="G1201" s="173" t="s">
        <v>2236</v>
      </c>
      <c r="H1201" s="50" t="s">
        <v>1786</v>
      </c>
      <c r="I1201" s="50" t="s">
        <v>2087</v>
      </c>
      <c r="J1201" s="133" t="s">
        <v>1779</v>
      </c>
      <c r="K1201" s="50" t="s">
        <v>1754</v>
      </c>
      <c r="L1201" s="50" t="s">
        <v>1753</v>
      </c>
      <c r="M1201" s="133" t="s">
        <v>1754</v>
      </c>
      <c r="N1201" s="133" t="s">
        <v>1601</v>
      </c>
      <c r="O1201" s="133" t="s">
        <v>1601</v>
      </c>
      <c r="P1201" s="133" t="s">
        <v>1601</v>
      </c>
      <c r="Q1201" s="133" t="s">
        <v>1755</v>
      </c>
      <c r="R1201" s="142" t="s">
        <v>1601</v>
      </c>
      <c r="S1201" s="141" t="s">
        <v>1801</v>
      </c>
      <c r="T1201" s="141" t="s">
        <v>1754</v>
      </c>
      <c r="U1201" s="133" t="s">
        <v>1756</v>
      </c>
      <c r="V1201" s="133" t="s">
        <v>1754</v>
      </c>
      <c r="W1201" s="133" t="str">
        <f>IF([Access_Indicator2]="Yes","No service",IF([Access_Indicator3]="Available", "Improved",IF([Access_Indicator4]="No", "Limited",IF(AND([Access_Indicator4]="yes", [Access_Indicator5]&lt;=[Access_Indicator6]),"Basic","Limited"))))</f>
        <v>Limited</v>
      </c>
      <c r="X1201" s="133" t="str">
        <f>IF([Use_Indicator1]="", "Fill in data", IF([Use_Indicator1]="All", "Improved", IF([Use_Indicator1]="Some", "Basic", IF([Use_Indicator1]="No use", "No Service"))))</f>
        <v>Improved</v>
      </c>
      <c r="Y1201" s="134" t="s">
        <v>1601</v>
      </c>
      <c r="Z1201" s="134" t="str">
        <f>IF(S1201="No data", "No Data", IF([Reliability_Indicator2]="Yes","No Service", IF(S1201="Routine", "Improved", IF(S1201="Unreliable", "Basic", IF(S1201="No O&amp;M", "No service")))))</f>
        <v>Basic</v>
      </c>
      <c r="AA1201" s="133" t="str">
        <f>IF([EnvPro_Indicator1]="", "Fill in data", IF([EnvPro_Indicator1]="Significant pollution", "No service", IF(AND([EnvPro_Indicator1]="Not polluting groundwater &amp; not untreated in river", [EnvPro_Indicator2]="No"),"Basic", IF([EnvPro_Indicator2]="Yes", "Improved"))))</f>
        <v>Basic</v>
      </c>
      <c r="AB1201" s="134" t="str">
        <f t="shared" si="18"/>
        <v>Limited</v>
      </c>
      <c r="AC1201" s="134" t="str">
        <f>IF(OR(San[[#This Row],[Access_SL1]]="No data",San[[#This Row],[Use_SL1]]="No data",San[[#This Row],[Reliability_SL1]]="No data",San[[#This Row],[EnvPro_SL1]]="No data"),"Incomplete", "Complete")</f>
        <v>Complete</v>
      </c>
      <c r="AD1201" s="176">
        <v>2.8251781268088179</v>
      </c>
      <c r="AE1201" s="176">
        <v>0</v>
      </c>
      <c r="AF1201" s="136">
        <v>1.192504258943782</v>
      </c>
      <c r="AG1201" s="136">
        <v>34.588168695159922</v>
      </c>
      <c r="AH1201" s="136">
        <v>5.9439569770733085</v>
      </c>
      <c r="AW1201" s="1">
        <f>IFERROR(VLOOKUP(San[[#This Row],[Access_SL1]],$AS$5:$AT$8,2,FALSE),"Error")</f>
        <v>1</v>
      </c>
      <c r="AX1201" s="1">
        <f>IFERROR(VLOOKUP(San[[#This Row],[Use_SL1]],$AS$5:$AT$8,2,FALSE),"Error")</f>
        <v>3</v>
      </c>
      <c r="AY1201" s="1" t="str">
        <f>IFERROR(VLOOKUP(San[[#This Row],[Use_SL2]],$AS$5:$AT$8,2,FALSE),"Error")</f>
        <v>Error</v>
      </c>
      <c r="AZ1201" s="1">
        <f>IFERROR(VLOOKUP(San[[#This Row],[Reliability_SL1]],$AS$5:$AT$8,2,FALSE),"Error")</f>
        <v>2</v>
      </c>
      <c r="BA1201" s="1">
        <f>IFERROR(VLOOKUP(San[[#This Row],[EnvPro_SL1]],$AS$5:$AT$8,2,FALSE),"Error")</f>
        <v>2</v>
      </c>
    </row>
    <row r="1202" spans="2:53">
      <c r="B1202" s="133" t="s">
        <v>1511</v>
      </c>
      <c r="C1202" s="171" t="s">
        <v>1649</v>
      </c>
      <c r="D1202" s="171" t="s">
        <v>1609</v>
      </c>
      <c r="E1202" s="171" t="s">
        <v>112</v>
      </c>
      <c r="F1202" s="172" t="s">
        <v>1601</v>
      </c>
      <c r="G1202" s="173" t="s">
        <v>2203</v>
      </c>
      <c r="H1202" s="50" t="s">
        <v>1783</v>
      </c>
      <c r="I1202" s="50" t="s">
        <v>2087</v>
      </c>
      <c r="J1202" s="133" t="s">
        <v>1779</v>
      </c>
      <c r="K1202" s="50" t="s">
        <v>1754</v>
      </c>
      <c r="L1202" s="50" t="s">
        <v>1753</v>
      </c>
      <c r="M1202" s="133" t="s">
        <v>1754</v>
      </c>
      <c r="N1202" s="133" t="s">
        <v>1601</v>
      </c>
      <c r="O1202" s="133" t="s">
        <v>1601</v>
      </c>
      <c r="P1202" s="133" t="s">
        <v>1601</v>
      </c>
      <c r="Q1202" s="133" t="s">
        <v>1755</v>
      </c>
      <c r="R1202" s="142" t="s">
        <v>1601</v>
      </c>
      <c r="S1202" s="141" t="s">
        <v>1777</v>
      </c>
      <c r="T1202" s="141" t="s">
        <v>1754</v>
      </c>
      <c r="U1202" s="133" t="s">
        <v>1756</v>
      </c>
      <c r="V1202" s="133" t="s">
        <v>1754</v>
      </c>
      <c r="W1202" s="133" t="str">
        <f>IF([Access_Indicator2]="Yes","No service",IF([Access_Indicator3]="Available", "Improved",IF([Access_Indicator4]="No", "Limited",IF(AND([Access_Indicator4]="yes", [Access_Indicator5]&lt;=[Access_Indicator6]),"Basic","Limited"))))</f>
        <v>Limited</v>
      </c>
      <c r="X1202" s="133" t="str">
        <f>IF([Use_Indicator1]="", "Fill in data", IF([Use_Indicator1]="All", "Improved", IF([Use_Indicator1]="Some", "Basic", IF([Use_Indicator1]="No use", "No Service"))))</f>
        <v>Improved</v>
      </c>
      <c r="Y1202" s="134" t="s">
        <v>1601</v>
      </c>
      <c r="Z1202" s="134" t="str">
        <f>IF(S1202="No data", "No Data", IF([Reliability_Indicator2]="Yes","No Service", IF(S1202="Routine", "Improved", IF(S1202="Unreliable", "Basic", IF(S1202="No O&amp;M", "No service")))))</f>
        <v>No service</v>
      </c>
      <c r="AA1202" s="133" t="str">
        <f>IF([EnvPro_Indicator1]="", "Fill in data", IF([EnvPro_Indicator1]="Significant pollution", "No service", IF(AND([EnvPro_Indicator1]="Not polluting groundwater &amp; not untreated in river", [EnvPro_Indicator2]="No"),"Basic", IF([EnvPro_Indicator2]="Yes", "Improved"))))</f>
        <v>Basic</v>
      </c>
      <c r="AB1202" s="134" t="str">
        <f t="shared" si="18"/>
        <v>No Service</v>
      </c>
      <c r="AC1202" s="134" t="str">
        <f>IF(OR(San[[#This Row],[Access_SL1]]="No data",San[[#This Row],[Use_SL1]]="No data",San[[#This Row],[Reliability_SL1]]="No data",San[[#This Row],[EnvPro_SL1]]="No data"),"Incomplete", "Complete")</f>
        <v>Complete</v>
      </c>
      <c r="AD1202" s="176">
        <v>2.8251781268088179</v>
      </c>
      <c r="AE1202" s="176">
        <v>0</v>
      </c>
      <c r="AF1202" s="136">
        <v>1.192504258943782</v>
      </c>
      <c r="AG1202" s="136">
        <v>72.365317482781407</v>
      </c>
      <c r="AH1202" s="136" t="s">
        <v>1601</v>
      </c>
      <c r="AW1202" s="1">
        <f>IFERROR(VLOOKUP(San[[#This Row],[Access_SL1]],$AS$5:$AT$8,2,FALSE),"Error")</f>
        <v>1</v>
      </c>
      <c r="AX1202" s="1">
        <f>IFERROR(VLOOKUP(San[[#This Row],[Use_SL1]],$AS$5:$AT$8,2,FALSE),"Error")</f>
        <v>3</v>
      </c>
      <c r="AY1202" s="1" t="str">
        <f>IFERROR(VLOOKUP(San[[#This Row],[Use_SL2]],$AS$5:$AT$8,2,FALSE),"Error")</f>
        <v>Error</v>
      </c>
      <c r="AZ1202" s="1">
        <f>IFERROR(VLOOKUP(San[[#This Row],[Reliability_SL1]],$AS$5:$AT$8,2,FALSE),"Error")</f>
        <v>0</v>
      </c>
      <c r="BA1202" s="1">
        <f>IFERROR(VLOOKUP(San[[#This Row],[EnvPro_SL1]],$AS$5:$AT$8,2,FALSE),"Error")</f>
        <v>2</v>
      </c>
    </row>
    <row r="1203" spans="2:53">
      <c r="B1203" s="133" t="s">
        <v>1512</v>
      </c>
      <c r="C1203" s="171" t="s">
        <v>1649</v>
      </c>
      <c r="D1203" s="171" t="s">
        <v>1609</v>
      </c>
      <c r="E1203" s="171" t="s">
        <v>112</v>
      </c>
      <c r="F1203" s="172" t="s">
        <v>1601</v>
      </c>
      <c r="G1203" s="173" t="s">
        <v>2162</v>
      </c>
      <c r="H1203" s="50" t="s">
        <v>1786</v>
      </c>
      <c r="I1203" s="50" t="s">
        <v>2087</v>
      </c>
      <c r="J1203" s="133" t="s">
        <v>1751</v>
      </c>
      <c r="K1203" s="50" t="s">
        <v>1752</v>
      </c>
      <c r="L1203" s="50" t="s">
        <v>1753</v>
      </c>
      <c r="M1203" s="133" t="s">
        <v>1754</v>
      </c>
      <c r="N1203" s="133" t="s">
        <v>1601</v>
      </c>
      <c r="O1203" s="133" t="s">
        <v>1601</v>
      </c>
      <c r="P1203" s="133" t="s">
        <v>1601</v>
      </c>
      <c r="Q1203" s="133" t="s">
        <v>1755</v>
      </c>
      <c r="R1203" s="142" t="s">
        <v>1601</v>
      </c>
      <c r="S1203" s="141" t="s">
        <v>1601</v>
      </c>
      <c r="T1203" s="141" t="s">
        <v>1601</v>
      </c>
      <c r="U1203" s="133" t="s">
        <v>1756</v>
      </c>
      <c r="V1203" s="133" t="s">
        <v>1754</v>
      </c>
      <c r="W1203" s="133" t="str">
        <f>IF([Access_Indicator2]="Yes","No service",IF([Access_Indicator3]="Available", "Improved",IF([Access_Indicator4]="No", "Limited",IF(AND([Access_Indicator4]="yes", [Access_Indicator5]&lt;=[Access_Indicator6]),"Basic","Limited"))))</f>
        <v>No service</v>
      </c>
      <c r="X1203" s="133" t="str">
        <f>IF([Use_Indicator1]="", "Fill in data", IF([Use_Indicator1]="All", "Improved", IF([Use_Indicator1]="Some", "Basic", IF([Use_Indicator1]="No use", "No Service"))))</f>
        <v>Improved</v>
      </c>
      <c r="Y1203" s="134" t="s">
        <v>1601</v>
      </c>
      <c r="Z1203" s="134" t="str">
        <f>IF(S1203="No data", "No Data", IF([Reliability_Indicator2]="Yes","No Service", IF(S1203="Routine", "Improved", IF(S1203="Unreliable", "Basic", IF(S1203="No O&amp;M", "No service")))))</f>
        <v>No Data</v>
      </c>
      <c r="AA1203" s="133" t="str">
        <f>IF([EnvPro_Indicator1]="", "Fill in data", IF([EnvPro_Indicator1]="Significant pollution", "No service", IF(AND([EnvPro_Indicator1]="Not polluting groundwater &amp; not untreated in river", [EnvPro_Indicator2]="No"),"Basic", IF([EnvPro_Indicator2]="Yes", "Improved"))))</f>
        <v>Basic</v>
      </c>
      <c r="AB1203" s="134" t="str">
        <f t="shared" si="18"/>
        <v>No Service</v>
      </c>
      <c r="AC1203" s="134" t="str">
        <f>IF(OR(San[[#This Row],[Access_SL1]]="No data",San[[#This Row],[Use_SL1]]="No data",San[[#This Row],[Reliability_SL1]]="No data",San[[#This Row],[EnvPro_SL1]]="No data"),"Incomplete", "Complete")</f>
        <v>Incomplete</v>
      </c>
      <c r="AD1203" s="176">
        <v>2.8251781268088179</v>
      </c>
      <c r="AE1203" s="176">
        <v>0</v>
      </c>
      <c r="AF1203" s="136">
        <v>1.192504258943782</v>
      </c>
      <c r="AG1203" s="136">
        <v>4.5994905179733934</v>
      </c>
      <c r="AH1203" s="136" t="s">
        <v>1601</v>
      </c>
      <c r="AW1203" s="1">
        <f>IFERROR(VLOOKUP(San[[#This Row],[Access_SL1]],$AS$5:$AT$8,2,FALSE),"Error")</f>
        <v>0</v>
      </c>
      <c r="AX1203" s="1">
        <f>IFERROR(VLOOKUP(San[[#This Row],[Use_SL1]],$AS$5:$AT$8,2,FALSE),"Error")</f>
        <v>3</v>
      </c>
      <c r="AY1203" s="1" t="str">
        <f>IFERROR(VLOOKUP(San[[#This Row],[Use_SL2]],$AS$5:$AT$8,2,FALSE),"Error")</f>
        <v>Error</v>
      </c>
      <c r="AZ1203" s="1" t="str">
        <f>IFERROR(VLOOKUP(San[[#This Row],[Reliability_SL1]],$AS$5:$AT$8,2,FALSE),"Error")</f>
        <v>Error</v>
      </c>
      <c r="BA1203" s="1">
        <f>IFERROR(VLOOKUP(San[[#This Row],[EnvPro_SL1]],$AS$5:$AT$8,2,FALSE),"Error")</f>
        <v>2</v>
      </c>
    </row>
    <row r="1204" spans="2:53">
      <c r="B1204" s="133" t="s">
        <v>1513</v>
      </c>
      <c r="C1204" s="171" t="s">
        <v>1649</v>
      </c>
      <c r="D1204" s="171" t="s">
        <v>1609</v>
      </c>
      <c r="E1204" s="171" t="s">
        <v>112</v>
      </c>
      <c r="F1204" s="172" t="s">
        <v>1601</v>
      </c>
      <c r="G1204" s="173" t="s">
        <v>2237</v>
      </c>
      <c r="H1204" s="50" t="s">
        <v>1786</v>
      </c>
      <c r="I1204" s="50" t="s">
        <v>2087</v>
      </c>
      <c r="J1204" s="133" t="s">
        <v>1818</v>
      </c>
      <c r="K1204" s="50" t="s">
        <v>1754</v>
      </c>
      <c r="L1204" s="50" t="s">
        <v>1753</v>
      </c>
      <c r="M1204" s="133" t="s">
        <v>1754</v>
      </c>
      <c r="N1204" s="133" t="s">
        <v>1601</v>
      </c>
      <c r="O1204" s="133" t="s">
        <v>1601</v>
      </c>
      <c r="P1204" s="133" t="s">
        <v>1601</v>
      </c>
      <c r="Q1204" s="133" t="s">
        <v>1755</v>
      </c>
      <c r="R1204" s="142" t="s">
        <v>1601</v>
      </c>
      <c r="S1204" s="141" t="s">
        <v>1777</v>
      </c>
      <c r="T1204" s="141" t="s">
        <v>1754</v>
      </c>
      <c r="U1204" s="133" t="s">
        <v>1756</v>
      </c>
      <c r="V1204" s="133" t="s">
        <v>1754</v>
      </c>
      <c r="W1204" s="133" t="str">
        <f>IF([Access_Indicator2]="Yes","No service",IF([Access_Indicator3]="Available", "Improved",IF([Access_Indicator4]="No", "Limited",IF(AND([Access_Indicator4]="yes", [Access_Indicator5]&lt;=[Access_Indicator6]),"Basic","Limited"))))</f>
        <v>Limited</v>
      </c>
      <c r="X1204" s="133" t="str">
        <f>IF([Use_Indicator1]="", "Fill in data", IF([Use_Indicator1]="All", "Improved", IF([Use_Indicator1]="Some", "Basic", IF([Use_Indicator1]="No use", "No Service"))))</f>
        <v>Improved</v>
      </c>
      <c r="Y1204" s="134" t="s">
        <v>1601</v>
      </c>
      <c r="Z1204" s="134" t="str">
        <f>IF(S1204="No data", "No Data", IF([Reliability_Indicator2]="Yes","No Service", IF(S1204="Routine", "Improved", IF(S1204="Unreliable", "Basic", IF(S1204="No O&amp;M", "No service")))))</f>
        <v>No service</v>
      </c>
      <c r="AA1204" s="133" t="str">
        <f>IF([EnvPro_Indicator1]="", "Fill in data", IF([EnvPro_Indicator1]="Significant pollution", "No service", IF(AND([EnvPro_Indicator1]="Not polluting groundwater &amp; not untreated in river", [EnvPro_Indicator2]="No"),"Basic", IF([EnvPro_Indicator2]="Yes", "Improved"))))</f>
        <v>Basic</v>
      </c>
      <c r="AB1204" s="134" t="str">
        <f t="shared" si="18"/>
        <v>No Service</v>
      </c>
      <c r="AC1204" s="134" t="str">
        <f>IF(OR(San[[#This Row],[Access_SL1]]="No data",San[[#This Row],[Use_SL1]]="No data",San[[#This Row],[Reliability_SL1]]="No data",San[[#This Row],[EnvPro_SL1]]="No data"),"Incomplete", "Complete")</f>
        <v>Complete</v>
      </c>
      <c r="AD1204" s="176">
        <v>2.8251781268088179</v>
      </c>
      <c r="AE1204" s="176">
        <v>0</v>
      </c>
      <c r="AF1204" s="136">
        <v>1.192504258943782</v>
      </c>
      <c r="AG1204" s="136">
        <v>5.5193886215680719</v>
      </c>
      <c r="AH1204" s="136" t="s">
        <v>1601</v>
      </c>
      <c r="AW1204" s="1">
        <f>IFERROR(VLOOKUP(San[[#This Row],[Access_SL1]],$AS$5:$AT$8,2,FALSE),"Error")</f>
        <v>1</v>
      </c>
      <c r="AX1204" s="1">
        <f>IFERROR(VLOOKUP(San[[#This Row],[Use_SL1]],$AS$5:$AT$8,2,FALSE),"Error")</f>
        <v>3</v>
      </c>
      <c r="AY1204" s="1" t="str">
        <f>IFERROR(VLOOKUP(San[[#This Row],[Use_SL2]],$AS$5:$AT$8,2,FALSE),"Error")</f>
        <v>Error</v>
      </c>
      <c r="AZ1204" s="1">
        <f>IFERROR(VLOOKUP(San[[#This Row],[Reliability_SL1]],$AS$5:$AT$8,2,FALSE),"Error")</f>
        <v>0</v>
      </c>
      <c r="BA1204" s="1">
        <f>IFERROR(VLOOKUP(San[[#This Row],[EnvPro_SL1]],$AS$5:$AT$8,2,FALSE),"Error")</f>
        <v>2</v>
      </c>
    </row>
    <row r="1205" spans="2:53">
      <c r="B1205" s="133" t="s">
        <v>1514</v>
      </c>
      <c r="C1205" s="171" t="s">
        <v>1649</v>
      </c>
      <c r="D1205" s="171" t="s">
        <v>1609</v>
      </c>
      <c r="E1205" s="171" t="s">
        <v>112</v>
      </c>
      <c r="F1205" s="172" t="s">
        <v>1601</v>
      </c>
      <c r="G1205" s="173" t="s">
        <v>2238</v>
      </c>
      <c r="H1205" s="50" t="s">
        <v>1786</v>
      </c>
      <c r="I1205" s="50" t="s">
        <v>2087</v>
      </c>
      <c r="J1205" s="133" t="s">
        <v>1818</v>
      </c>
      <c r="K1205" s="50" t="s">
        <v>1754</v>
      </c>
      <c r="L1205" s="50" t="s">
        <v>1753</v>
      </c>
      <c r="M1205" s="133" t="s">
        <v>1754</v>
      </c>
      <c r="N1205" s="133" t="s">
        <v>1601</v>
      </c>
      <c r="O1205" s="133" t="s">
        <v>1601</v>
      </c>
      <c r="P1205" s="133" t="s">
        <v>1601</v>
      </c>
      <c r="Q1205" s="133" t="s">
        <v>1755</v>
      </c>
      <c r="R1205" s="142" t="s">
        <v>1601</v>
      </c>
      <c r="S1205" s="141" t="s">
        <v>1777</v>
      </c>
      <c r="T1205" s="141" t="s">
        <v>1754</v>
      </c>
      <c r="U1205" s="133" t="s">
        <v>1756</v>
      </c>
      <c r="V1205" s="133" t="s">
        <v>1754</v>
      </c>
      <c r="W1205" s="133" t="str">
        <f>IF([Access_Indicator2]="Yes","No service",IF([Access_Indicator3]="Available", "Improved",IF([Access_Indicator4]="No", "Limited",IF(AND([Access_Indicator4]="yes", [Access_Indicator5]&lt;=[Access_Indicator6]),"Basic","Limited"))))</f>
        <v>Limited</v>
      </c>
      <c r="X1205" s="133" t="str">
        <f>IF([Use_Indicator1]="", "Fill in data", IF([Use_Indicator1]="All", "Improved", IF([Use_Indicator1]="Some", "Basic", IF([Use_Indicator1]="No use", "No Service"))))</f>
        <v>Improved</v>
      </c>
      <c r="Y1205" s="134" t="s">
        <v>1601</v>
      </c>
      <c r="Z1205" s="134" t="str">
        <f>IF(S1205="No data", "No Data", IF([Reliability_Indicator2]="Yes","No Service", IF(S1205="Routine", "Improved", IF(S1205="Unreliable", "Basic", IF(S1205="No O&amp;M", "No service")))))</f>
        <v>No service</v>
      </c>
      <c r="AA1205" s="133" t="str">
        <f>IF([EnvPro_Indicator1]="", "Fill in data", IF([EnvPro_Indicator1]="Significant pollution", "No service", IF(AND([EnvPro_Indicator1]="Not polluting groundwater &amp; not untreated in river", [EnvPro_Indicator2]="No"),"Basic", IF([EnvPro_Indicator2]="Yes", "Improved"))))</f>
        <v>Basic</v>
      </c>
      <c r="AB1205" s="134" t="str">
        <f t="shared" si="18"/>
        <v>No Service</v>
      </c>
      <c r="AC1205" s="134" t="str">
        <f>IF(OR(San[[#This Row],[Access_SL1]]="No data",San[[#This Row],[Use_SL1]]="No data",San[[#This Row],[Reliability_SL1]]="No data",San[[#This Row],[EnvPro_SL1]]="No data"),"Incomplete", "Complete")</f>
        <v>Complete</v>
      </c>
      <c r="AD1205" s="176">
        <v>2.8251781268088179</v>
      </c>
      <c r="AE1205" s="176">
        <v>0</v>
      </c>
      <c r="AF1205" s="136">
        <v>1.192504258943782</v>
      </c>
      <c r="AG1205" s="136">
        <v>18.397962071893573</v>
      </c>
      <c r="AH1205" s="136" t="s">
        <v>1601</v>
      </c>
      <c r="AW1205" s="1">
        <f>IFERROR(VLOOKUP(San[[#This Row],[Access_SL1]],$AS$5:$AT$8,2,FALSE),"Error")</f>
        <v>1</v>
      </c>
      <c r="AX1205" s="1">
        <f>IFERROR(VLOOKUP(San[[#This Row],[Use_SL1]],$AS$5:$AT$8,2,FALSE),"Error")</f>
        <v>3</v>
      </c>
      <c r="AY1205" s="1" t="str">
        <f>IFERROR(VLOOKUP(San[[#This Row],[Use_SL2]],$AS$5:$AT$8,2,FALSE),"Error")</f>
        <v>Error</v>
      </c>
      <c r="AZ1205" s="1">
        <f>IFERROR(VLOOKUP(San[[#This Row],[Reliability_SL1]],$AS$5:$AT$8,2,FALSE),"Error")</f>
        <v>0</v>
      </c>
      <c r="BA1205" s="1">
        <f>IFERROR(VLOOKUP(San[[#This Row],[EnvPro_SL1]],$AS$5:$AT$8,2,FALSE),"Error")</f>
        <v>2</v>
      </c>
    </row>
    <row r="1206" spans="2:53">
      <c r="B1206" s="133" t="s">
        <v>1515</v>
      </c>
      <c r="C1206" s="171" t="s">
        <v>1649</v>
      </c>
      <c r="D1206" s="171" t="s">
        <v>1609</v>
      </c>
      <c r="E1206" s="171" t="s">
        <v>112</v>
      </c>
      <c r="F1206" s="172" t="s">
        <v>1601</v>
      </c>
      <c r="G1206" s="173" t="s">
        <v>2239</v>
      </c>
      <c r="H1206" s="50" t="s">
        <v>1783</v>
      </c>
      <c r="I1206" s="50" t="s">
        <v>2087</v>
      </c>
      <c r="J1206" s="133" t="s">
        <v>1779</v>
      </c>
      <c r="K1206" s="50" t="s">
        <v>1754</v>
      </c>
      <c r="L1206" s="50" t="s">
        <v>1753</v>
      </c>
      <c r="M1206" s="133" t="s">
        <v>1754</v>
      </c>
      <c r="N1206" s="133" t="s">
        <v>1601</v>
      </c>
      <c r="O1206" s="133" t="s">
        <v>1601</v>
      </c>
      <c r="P1206" s="133" t="s">
        <v>1601</v>
      </c>
      <c r="Q1206" s="133" t="s">
        <v>1755</v>
      </c>
      <c r="R1206" s="142" t="s">
        <v>1601</v>
      </c>
      <c r="S1206" s="141" t="s">
        <v>1777</v>
      </c>
      <c r="T1206" s="141" t="s">
        <v>1754</v>
      </c>
      <c r="U1206" s="133" t="s">
        <v>1756</v>
      </c>
      <c r="V1206" s="133" t="s">
        <v>1754</v>
      </c>
      <c r="W1206" s="133" t="str">
        <f>IF([Access_Indicator2]="Yes","No service",IF([Access_Indicator3]="Available", "Improved",IF([Access_Indicator4]="No", "Limited",IF(AND([Access_Indicator4]="yes", [Access_Indicator5]&lt;=[Access_Indicator6]),"Basic","Limited"))))</f>
        <v>Limited</v>
      </c>
      <c r="X1206" s="133" t="str">
        <f>IF([Use_Indicator1]="", "Fill in data", IF([Use_Indicator1]="All", "Improved", IF([Use_Indicator1]="Some", "Basic", IF([Use_Indicator1]="No use", "No Service"))))</f>
        <v>Improved</v>
      </c>
      <c r="Y1206" s="134" t="s">
        <v>1601</v>
      </c>
      <c r="Z1206" s="134" t="str">
        <f>IF(S1206="No data", "No Data", IF([Reliability_Indicator2]="Yes","No Service", IF(S1206="Routine", "Improved", IF(S1206="Unreliable", "Basic", IF(S1206="No O&amp;M", "No service")))))</f>
        <v>No service</v>
      </c>
      <c r="AA1206" s="133" t="str">
        <f>IF([EnvPro_Indicator1]="", "Fill in data", IF([EnvPro_Indicator1]="Significant pollution", "No service", IF(AND([EnvPro_Indicator1]="Not polluting groundwater &amp; not untreated in river", [EnvPro_Indicator2]="No"),"Basic", IF([EnvPro_Indicator2]="Yes", "Improved"))))</f>
        <v>Basic</v>
      </c>
      <c r="AB1206" s="134" t="str">
        <f t="shared" si="18"/>
        <v>No Service</v>
      </c>
      <c r="AC1206" s="134" t="str">
        <f>IF(OR(San[[#This Row],[Access_SL1]]="No data",San[[#This Row],[Use_SL1]]="No data",San[[#This Row],[Reliability_SL1]]="No data",San[[#This Row],[EnvPro_SL1]]="No data"),"Incomplete", "Complete")</f>
        <v>Complete</v>
      </c>
      <c r="AD1206" s="176">
        <v>2.8251781268088179</v>
      </c>
      <c r="AE1206" s="176">
        <v>0</v>
      </c>
      <c r="AF1206" s="136">
        <v>1.192504258943782</v>
      </c>
      <c r="AG1206" s="136">
        <v>23.91735069346165</v>
      </c>
      <c r="AH1206" s="136" t="s">
        <v>1601</v>
      </c>
      <c r="AW1206" s="1">
        <f>IFERROR(VLOOKUP(San[[#This Row],[Access_SL1]],$AS$5:$AT$8,2,FALSE),"Error")</f>
        <v>1</v>
      </c>
      <c r="AX1206" s="1">
        <f>IFERROR(VLOOKUP(San[[#This Row],[Use_SL1]],$AS$5:$AT$8,2,FALSE),"Error")</f>
        <v>3</v>
      </c>
      <c r="AY1206" s="1" t="str">
        <f>IFERROR(VLOOKUP(San[[#This Row],[Use_SL2]],$AS$5:$AT$8,2,FALSE),"Error")</f>
        <v>Error</v>
      </c>
      <c r="AZ1206" s="1">
        <f>IFERROR(VLOOKUP(San[[#This Row],[Reliability_SL1]],$AS$5:$AT$8,2,FALSE),"Error")</f>
        <v>0</v>
      </c>
      <c r="BA1206" s="1">
        <f>IFERROR(VLOOKUP(San[[#This Row],[EnvPro_SL1]],$AS$5:$AT$8,2,FALSE),"Error")</f>
        <v>2</v>
      </c>
    </row>
    <row r="1207" spans="2:53">
      <c r="B1207" s="133" t="s">
        <v>1516</v>
      </c>
      <c r="C1207" s="171" t="s">
        <v>1649</v>
      </c>
      <c r="D1207" s="171" t="s">
        <v>1609</v>
      </c>
      <c r="E1207" s="171" t="s">
        <v>112</v>
      </c>
      <c r="F1207" s="172" t="s">
        <v>1601</v>
      </c>
      <c r="G1207" s="173" t="s">
        <v>2240</v>
      </c>
      <c r="H1207" s="50" t="s">
        <v>1786</v>
      </c>
      <c r="I1207" s="50" t="s">
        <v>2087</v>
      </c>
      <c r="J1207" s="133" t="s">
        <v>1779</v>
      </c>
      <c r="K1207" s="50" t="s">
        <v>1754</v>
      </c>
      <c r="L1207" s="50" t="s">
        <v>1753</v>
      </c>
      <c r="M1207" s="133" t="s">
        <v>1754</v>
      </c>
      <c r="N1207" s="133" t="s">
        <v>1601</v>
      </c>
      <c r="O1207" s="133" t="s">
        <v>1601</v>
      </c>
      <c r="P1207" s="133" t="s">
        <v>1601</v>
      </c>
      <c r="Q1207" s="133" t="s">
        <v>1755</v>
      </c>
      <c r="R1207" s="142" t="s">
        <v>1601</v>
      </c>
      <c r="S1207" s="141" t="s">
        <v>1777</v>
      </c>
      <c r="T1207" s="141" t="s">
        <v>1754</v>
      </c>
      <c r="U1207" s="133" t="s">
        <v>1756</v>
      </c>
      <c r="V1207" s="133" t="s">
        <v>1754</v>
      </c>
      <c r="W1207" s="133" t="str">
        <f>IF([Access_Indicator2]="Yes","No service",IF([Access_Indicator3]="Available", "Improved",IF([Access_Indicator4]="No", "Limited",IF(AND([Access_Indicator4]="yes", [Access_Indicator5]&lt;=[Access_Indicator6]),"Basic","Limited"))))</f>
        <v>Limited</v>
      </c>
      <c r="X1207" s="133" t="str">
        <f>IF([Use_Indicator1]="", "Fill in data", IF([Use_Indicator1]="All", "Improved", IF([Use_Indicator1]="Some", "Basic", IF([Use_Indicator1]="No use", "No Service"))))</f>
        <v>Improved</v>
      </c>
      <c r="Y1207" s="134" t="s">
        <v>1601</v>
      </c>
      <c r="Z1207" s="134" t="str">
        <f>IF(S1207="No data", "No Data", IF([Reliability_Indicator2]="Yes","No Service", IF(S1207="Routine", "Improved", IF(S1207="Unreliable", "Basic", IF(S1207="No O&amp;M", "No service")))))</f>
        <v>No service</v>
      </c>
      <c r="AA1207" s="133" t="str">
        <f>IF([EnvPro_Indicator1]="", "Fill in data", IF([EnvPro_Indicator1]="Significant pollution", "No service", IF(AND([EnvPro_Indicator1]="Not polluting groundwater &amp; not untreated in river", [EnvPro_Indicator2]="No"),"Basic", IF([EnvPro_Indicator2]="Yes", "Improved"))))</f>
        <v>Basic</v>
      </c>
      <c r="AB1207" s="134" t="str">
        <f t="shared" si="18"/>
        <v>No Service</v>
      </c>
      <c r="AC1207" s="134" t="str">
        <f>IF(OR(San[[#This Row],[Access_SL1]]="No data",San[[#This Row],[Use_SL1]]="No data",San[[#This Row],[Reliability_SL1]]="No data",San[[#This Row],[EnvPro_SL1]]="No data"),"Incomplete", "Complete")</f>
        <v>Complete</v>
      </c>
      <c r="AD1207" s="176">
        <v>2.8251781268088179</v>
      </c>
      <c r="AE1207" s="176">
        <v>0</v>
      </c>
      <c r="AF1207" s="136">
        <v>1.192504258943782</v>
      </c>
      <c r="AG1207" s="136">
        <v>32.196433625813754</v>
      </c>
      <c r="AH1207" s="136" t="s">
        <v>1601</v>
      </c>
      <c r="AW1207" s="1">
        <f>IFERROR(VLOOKUP(San[[#This Row],[Access_SL1]],$AS$5:$AT$8,2,FALSE),"Error")</f>
        <v>1</v>
      </c>
      <c r="AX1207" s="1">
        <f>IFERROR(VLOOKUP(San[[#This Row],[Use_SL1]],$AS$5:$AT$8,2,FALSE),"Error")</f>
        <v>3</v>
      </c>
      <c r="AY1207" s="1" t="str">
        <f>IFERROR(VLOOKUP(San[[#This Row],[Use_SL2]],$AS$5:$AT$8,2,FALSE),"Error")</f>
        <v>Error</v>
      </c>
      <c r="AZ1207" s="1">
        <f>IFERROR(VLOOKUP(San[[#This Row],[Reliability_SL1]],$AS$5:$AT$8,2,FALSE),"Error")</f>
        <v>0</v>
      </c>
      <c r="BA1207" s="1">
        <f>IFERROR(VLOOKUP(San[[#This Row],[EnvPro_SL1]],$AS$5:$AT$8,2,FALSE),"Error")</f>
        <v>2</v>
      </c>
    </row>
    <row r="1208" spans="2:53">
      <c r="B1208" s="133" t="s">
        <v>1517</v>
      </c>
      <c r="C1208" s="171" t="s">
        <v>1649</v>
      </c>
      <c r="D1208" s="171" t="s">
        <v>1609</v>
      </c>
      <c r="E1208" s="171" t="s">
        <v>112</v>
      </c>
      <c r="F1208" s="172" t="s">
        <v>1601</v>
      </c>
      <c r="G1208" s="173" t="s">
        <v>2241</v>
      </c>
      <c r="H1208" s="50" t="s">
        <v>1783</v>
      </c>
      <c r="I1208" s="50" t="s">
        <v>2087</v>
      </c>
      <c r="J1208" s="133" t="s">
        <v>1773</v>
      </c>
      <c r="K1208" s="50" t="s">
        <v>1754</v>
      </c>
      <c r="L1208" s="50" t="s">
        <v>1753</v>
      </c>
      <c r="M1208" s="133" t="s">
        <v>1754</v>
      </c>
      <c r="N1208" s="133" t="s">
        <v>1601</v>
      </c>
      <c r="O1208" s="133" t="s">
        <v>1601</v>
      </c>
      <c r="P1208" s="133" t="s">
        <v>1601</v>
      </c>
      <c r="Q1208" s="133" t="s">
        <v>1755</v>
      </c>
      <c r="R1208" s="142" t="s">
        <v>1601</v>
      </c>
      <c r="S1208" s="141" t="s">
        <v>1601</v>
      </c>
      <c r="T1208" s="141" t="s">
        <v>1601</v>
      </c>
      <c r="U1208" s="133" t="s">
        <v>1756</v>
      </c>
      <c r="V1208" s="133" t="s">
        <v>1754</v>
      </c>
      <c r="W1208" s="133" t="str">
        <f>IF([Access_Indicator2]="Yes","No service",IF([Access_Indicator3]="Available", "Improved",IF([Access_Indicator4]="No", "Limited",IF(AND([Access_Indicator4]="yes", [Access_Indicator5]&lt;=[Access_Indicator6]),"Basic","Limited"))))</f>
        <v>Limited</v>
      </c>
      <c r="X1208" s="133" t="str">
        <f>IF([Use_Indicator1]="", "Fill in data", IF([Use_Indicator1]="All", "Improved", IF([Use_Indicator1]="Some", "Basic", IF([Use_Indicator1]="No use", "No Service"))))</f>
        <v>Improved</v>
      </c>
      <c r="Y1208" s="134" t="s">
        <v>1601</v>
      </c>
      <c r="Z1208" s="134" t="str">
        <f>IF(S1208="No data", "No Data", IF([Reliability_Indicator2]="Yes","No Service", IF(S1208="Routine", "Improved", IF(S1208="Unreliable", "Basic", IF(S1208="No O&amp;M", "No service")))))</f>
        <v>No Data</v>
      </c>
      <c r="AA1208" s="133" t="str">
        <f>IF([EnvPro_Indicator1]="", "Fill in data", IF([EnvPro_Indicator1]="Significant pollution", "No service", IF(AND([EnvPro_Indicator1]="Not polluting groundwater &amp; not untreated in river", [EnvPro_Indicator2]="No"),"Basic", IF([EnvPro_Indicator2]="Yes", "Improved"))))</f>
        <v>Basic</v>
      </c>
      <c r="AB1208" s="134" t="str">
        <f t="shared" si="18"/>
        <v>Limited</v>
      </c>
      <c r="AC1208" s="134" t="str">
        <f>IF(OR(San[[#This Row],[Access_SL1]]="No data",San[[#This Row],[Use_SL1]]="No data",San[[#This Row],[Reliability_SL1]]="No data",San[[#This Row],[EnvPro_SL1]]="No data"),"Incomplete", "Complete")</f>
        <v>Incomplete</v>
      </c>
      <c r="AD1208" s="176">
        <v>2.8251781268088179</v>
      </c>
      <c r="AE1208" s="176">
        <v>0</v>
      </c>
      <c r="AF1208" s="136">
        <v>1.192504258943782</v>
      </c>
      <c r="AG1208" s="136">
        <v>18.397962071893573</v>
      </c>
      <c r="AH1208" s="136" t="s">
        <v>1601</v>
      </c>
      <c r="AW1208" s="1">
        <f>IFERROR(VLOOKUP(San[[#This Row],[Access_SL1]],$AS$5:$AT$8,2,FALSE),"Error")</f>
        <v>1</v>
      </c>
      <c r="AX1208" s="1">
        <f>IFERROR(VLOOKUP(San[[#This Row],[Use_SL1]],$AS$5:$AT$8,2,FALSE),"Error")</f>
        <v>3</v>
      </c>
      <c r="AY1208" s="1" t="str">
        <f>IFERROR(VLOOKUP(San[[#This Row],[Use_SL2]],$AS$5:$AT$8,2,FALSE),"Error")</f>
        <v>Error</v>
      </c>
      <c r="AZ1208" s="1" t="str">
        <f>IFERROR(VLOOKUP(San[[#This Row],[Reliability_SL1]],$AS$5:$AT$8,2,FALSE),"Error")</f>
        <v>Error</v>
      </c>
      <c r="BA1208" s="1">
        <f>IFERROR(VLOOKUP(San[[#This Row],[EnvPro_SL1]],$AS$5:$AT$8,2,FALSE),"Error")</f>
        <v>2</v>
      </c>
    </row>
    <row r="1209" spans="2:53">
      <c r="B1209" s="133" t="s">
        <v>1518</v>
      </c>
      <c r="C1209" s="171" t="s">
        <v>1649</v>
      </c>
      <c r="D1209" s="171" t="s">
        <v>1609</v>
      </c>
      <c r="E1209" s="171" t="s">
        <v>112</v>
      </c>
      <c r="F1209" s="172" t="s">
        <v>1601</v>
      </c>
      <c r="G1209" s="173" t="s">
        <v>2242</v>
      </c>
      <c r="H1209" s="50" t="s">
        <v>1786</v>
      </c>
      <c r="I1209" s="50" t="s">
        <v>2087</v>
      </c>
      <c r="J1209" s="133" t="s">
        <v>1774</v>
      </c>
      <c r="K1209" s="50" t="s">
        <v>1754</v>
      </c>
      <c r="L1209" s="50" t="s">
        <v>1776</v>
      </c>
      <c r="M1209" s="133" t="s">
        <v>1752</v>
      </c>
      <c r="N1209" s="133" t="s">
        <v>1601</v>
      </c>
      <c r="O1209" s="133" t="s">
        <v>1601</v>
      </c>
      <c r="P1209" s="133" t="s">
        <v>1601</v>
      </c>
      <c r="Q1209" s="133" t="s">
        <v>1755</v>
      </c>
      <c r="R1209" s="142" t="s">
        <v>1601</v>
      </c>
      <c r="S1209" s="141" t="s">
        <v>1777</v>
      </c>
      <c r="T1209" s="141" t="s">
        <v>1754</v>
      </c>
      <c r="U1209" s="133" t="s">
        <v>1756</v>
      </c>
      <c r="V1209" s="133" t="s">
        <v>1754</v>
      </c>
      <c r="W1209" s="133" t="str">
        <f>IF([Access_Indicator2]="Yes","No service",IF([Access_Indicator3]="Available", "Improved",IF([Access_Indicator4]="No", "Limited",IF(AND([Access_Indicator4]="yes", [Access_Indicator5]&lt;=[Access_Indicator6]),"Basic","Limited"))))</f>
        <v>Improved</v>
      </c>
      <c r="X1209" s="133" t="str">
        <f>IF([Use_Indicator1]="", "Fill in data", IF([Use_Indicator1]="All", "Improved", IF([Use_Indicator1]="Some", "Basic", IF([Use_Indicator1]="No use", "No Service"))))</f>
        <v>Improved</v>
      </c>
      <c r="Y1209" s="134" t="s">
        <v>1601</v>
      </c>
      <c r="Z1209" s="134" t="str">
        <f>IF(S1209="No data", "No Data", IF([Reliability_Indicator2]="Yes","No Service", IF(S1209="Routine", "Improved", IF(S1209="Unreliable", "Basic", IF(S1209="No O&amp;M", "No service")))))</f>
        <v>No service</v>
      </c>
      <c r="AA1209" s="133" t="str">
        <f>IF([EnvPro_Indicator1]="", "Fill in data", IF([EnvPro_Indicator1]="Significant pollution", "No service", IF(AND([EnvPro_Indicator1]="Not polluting groundwater &amp; not untreated in river", [EnvPro_Indicator2]="No"),"Basic", IF([EnvPro_Indicator2]="Yes", "Improved"))))</f>
        <v>Basic</v>
      </c>
      <c r="AB1209" s="134" t="str">
        <f t="shared" si="18"/>
        <v>No Service</v>
      </c>
      <c r="AC1209" s="134" t="str">
        <f>IF(OR(San[[#This Row],[Access_SL1]]="No data",San[[#This Row],[Use_SL1]]="No data",San[[#This Row],[Reliability_SL1]]="No data",San[[#This Row],[EnvPro_SL1]]="No data"),"Incomplete", "Complete")</f>
        <v>Complete</v>
      </c>
      <c r="AD1209" s="176">
        <v>2.8251781268088179</v>
      </c>
      <c r="AE1209" s="176">
        <v>0</v>
      </c>
      <c r="AF1209" s="136">
        <v>1.192504258943782</v>
      </c>
      <c r="AG1209" s="136">
        <v>6.9503412271597957</v>
      </c>
      <c r="AH1209" s="136">
        <v>0</v>
      </c>
      <c r="AW1209" s="1">
        <f>IFERROR(VLOOKUP(San[[#This Row],[Access_SL1]],$AS$5:$AT$8,2,FALSE),"Error")</f>
        <v>3</v>
      </c>
      <c r="AX1209" s="1">
        <f>IFERROR(VLOOKUP(San[[#This Row],[Use_SL1]],$AS$5:$AT$8,2,FALSE),"Error")</f>
        <v>3</v>
      </c>
      <c r="AY1209" s="1" t="str">
        <f>IFERROR(VLOOKUP(San[[#This Row],[Use_SL2]],$AS$5:$AT$8,2,FALSE),"Error")</f>
        <v>Error</v>
      </c>
      <c r="AZ1209" s="1">
        <f>IFERROR(VLOOKUP(San[[#This Row],[Reliability_SL1]],$AS$5:$AT$8,2,FALSE),"Error")</f>
        <v>0</v>
      </c>
      <c r="BA1209" s="1">
        <f>IFERROR(VLOOKUP(San[[#This Row],[EnvPro_SL1]],$AS$5:$AT$8,2,FALSE),"Error")</f>
        <v>2</v>
      </c>
    </row>
    <row r="1210" spans="2:53">
      <c r="B1210" s="133" t="s">
        <v>1519</v>
      </c>
      <c r="C1210" s="171" t="s">
        <v>1649</v>
      </c>
      <c r="D1210" s="171" t="s">
        <v>1609</v>
      </c>
      <c r="E1210" s="171" t="s">
        <v>112</v>
      </c>
      <c r="F1210" s="172" t="s">
        <v>1601</v>
      </c>
      <c r="G1210" s="173" t="s">
        <v>2243</v>
      </c>
      <c r="H1210" s="50" t="s">
        <v>1783</v>
      </c>
      <c r="I1210" s="50" t="s">
        <v>2087</v>
      </c>
      <c r="J1210" s="133" t="s">
        <v>1751</v>
      </c>
      <c r="K1210" s="50" t="s">
        <v>1752</v>
      </c>
      <c r="L1210" s="50" t="s">
        <v>1753</v>
      </c>
      <c r="M1210" s="133" t="s">
        <v>1754</v>
      </c>
      <c r="N1210" s="133" t="s">
        <v>1601</v>
      </c>
      <c r="O1210" s="133" t="s">
        <v>1601</v>
      </c>
      <c r="P1210" s="133" t="s">
        <v>1601</v>
      </c>
      <c r="Q1210" s="133" t="s">
        <v>1755</v>
      </c>
      <c r="R1210" s="142" t="s">
        <v>1601</v>
      </c>
      <c r="S1210" s="141" t="s">
        <v>1601</v>
      </c>
      <c r="T1210" s="141" t="s">
        <v>1601</v>
      </c>
      <c r="U1210" s="133" t="s">
        <v>1756</v>
      </c>
      <c r="V1210" s="133" t="s">
        <v>1754</v>
      </c>
      <c r="W1210" s="133" t="str">
        <f>IF([Access_Indicator2]="Yes","No service",IF([Access_Indicator3]="Available", "Improved",IF([Access_Indicator4]="No", "Limited",IF(AND([Access_Indicator4]="yes", [Access_Indicator5]&lt;=[Access_Indicator6]),"Basic","Limited"))))</f>
        <v>No service</v>
      </c>
      <c r="X1210" s="133" t="str">
        <f>IF([Use_Indicator1]="", "Fill in data", IF([Use_Indicator1]="All", "Improved", IF([Use_Indicator1]="Some", "Basic", IF([Use_Indicator1]="No use", "No Service"))))</f>
        <v>Improved</v>
      </c>
      <c r="Y1210" s="134" t="s">
        <v>1601</v>
      </c>
      <c r="Z1210" s="134" t="str">
        <f>IF(S1210="No data", "No Data", IF([Reliability_Indicator2]="Yes","No Service", IF(S1210="Routine", "Improved", IF(S1210="Unreliable", "Basic", IF(S1210="No O&amp;M", "No service")))))</f>
        <v>No Data</v>
      </c>
      <c r="AA1210" s="133" t="str">
        <f>IF([EnvPro_Indicator1]="", "Fill in data", IF([EnvPro_Indicator1]="Significant pollution", "No service", IF(AND([EnvPro_Indicator1]="Not polluting groundwater &amp; not untreated in river", [EnvPro_Indicator2]="No"),"Basic", IF([EnvPro_Indicator2]="Yes", "Improved"))))</f>
        <v>Basic</v>
      </c>
      <c r="AB1210" s="134" t="str">
        <f t="shared" si="18"/>
        <v>No Service</v>
      </c>
      <c r="AC1210" s="134" t="str">
        <f>IF(OR(San[[#This Row],[Access_SL1]]="No data",San[[#This Row],[Use_SL1]]="No data",San[[#This Row],[Reliability_SL1]]="No data",San[[#This Row],[EnvPro_SL1]]="No data"),"Incomplete", "Complete")</f>
        <v>Incomplete</v>
      </c>
      <c r="AD1210" s="176">
        <v>2.8251781268088179</v>
      </c>
      <c r="AE1210" s="176">
        <v>0</v>
      </c>
      <c r="AF1210" s="136">
        <v>1.192504258943782</v>
      </c>
      <c r="AG1210" s="136">
        <v>30.663270119822627</v>
      </c>
      <c r="AH1210" s="136" t="s">
        <v>1601</v>
      </c>
      <c r="AW1210" s="1">
        <f>IFERROR(VLOOKUP(San[[#This Row],[Access_SL1]],$AS$5:$AT$8,2,FALSE),"Error")</f>
        <v>0</v>
      </c>
      <c r="AX1210" s="1">
        <f>IFERROR(VLOOKUP(San[[#This Row],[Use_SL1]],$AS$5:$AT$8,2,FALSE),"Error")</f>
        <v>3</v>
      </c>
      <c r="AY1210" s="1" t="str">
        <f>IFERROR(VLOOKUP(San[[#This Row],[Use_SL2]],$AS$5:$AT$8,2,FALSE),"Error")</f>
        <v>Error</v>
      </c>
      <c r="AZ1210" s="1" t="str">
        <f>IFERROR(VLOOKUP(San[[#This Row],[Reliability_SL1]],$AS$5:$AT$8,2,FALSE),"Error")</f>
        <v>Error</v>
      </c>
      <c r="BA1210" s="1">
        <f>IFERROR(VLOOKUP(San[[#This Row],[EnvPro_SL1]],$AS$5:$AT$8,2,FALSE),"Error")</f>
        <v>2</v>
      </c>
    </row>
    <row r="1211" spans="2:53">
      <c r="B1211" s="133" t="s">
        <v>1520</v>
      </c>
      <c r="C1211" s="171" t="s">
        <v>1649</v>
      </c>
      <c r="D1211" s="171" t="s">
        <v>1609</v>
      </c>
      <c r="E1211" s="171" t="s">
        <v>112</v>
      </c>
      <c r="F1211" s="172" t="s">
        <v>1601</v>
      </c>
      <c r="G1211" s="173" t="s">
        <v>2244</v>
      </c>
      <c r="H1211" s="50" t="s">
        <v>1783</v>
      </c>
      <c r="I1211" s="50" t="s">
        <v>2087</v>
      </c>
      <c r="J1211" s="133" t="s">
        <v>1751</v>
      </c>
      <c r="K1211" s="50" t="s">
        <v>1752</v>
      </c>
      <c r="L1211" s="50" t="s">
        <v>1753</v>
      </c>
      <c r="M1211" s="133" t="s">
        <v>1754</v>
      </c>
      <c r="N1211" s="133" t="s">
        <v>1601</v>
      </c>
      <c r="O1211" s="133" t="s">
        <v>1601</v>
      </c>
      <c r="P1211" s="133" t="s">
        <v>1601</v>
      </c>
      <c r="Q1211" s="133" t="s">
        <v>1755</v>
      </c>
      <c r="R1211" s="142" t="s">
        <v>1601</v>
      </c>
      <c r="S1211" s="141" t="s">
        <v>1601</v>
      </c>
      <c r="T1211" s="141" t="s">
        <v>1601</v>
      </c>
      <c r="U1211" s="133" t="s">
        <v>1756</v>
      </c>
      <c r="V1211" s="133" t="s">
        <v>1754</v>
      </c>
      <c r="W1211" s="133" t="str">
        <f>IF([Access_Indicator2]="Yes","No service",IF([Access_Indicator3]="Available", "Improved",IF([Access_Indicator4]="No", "Limited",IF(AND([Access_Indicator4]="yes", [Access_Indicator5]&lt;=[Access_Indicator6]),"Basic","Limited"))))</f>
        <v>No service</v>
      </c>
      <c r="X1211" s="133" t="str">
        <f>IF([Use_Indicator1]="", "Fill in data", IF([Use_Indicator1]="All", "Improved", IF([Use_Indicator1]="Some", "Basic", IF([Use_Indicator1]="No use", "No Service"))))</f>
        <v>Improved</v>
      </c>
      <c r="Y1211" s="134" t="s">
        <v>1601</v>
      </c>
      <c r="Z1211" s="134" t="str">
        <f>IF(S1211="No data", "No Data", IF([Reliability_Indicator2]="Yes","No Service", IF(S1211="Routine", "Improved", IF(S1211="Unreliable", "Basic", IF(S1211="No O&amp;M", "No service")))))</f>
        <v>No Data</v>
      </c>
      <c r="AA1211" s="133" t="str">
        <f>IF([EnvPro_Indicator1]="", "Fill in data", IF([EnvPro_Indicator1]="Significant pollution", "No service", IF(AND([EnvPro_Indicator1]="Not polluting groundwater &amp; not untreated in river", [EnvPro_Indicator2]="No"),"Basic", IF([EnvPro_Indicator2]="Yes", "Improved"))))</f>
        <v>Basic</v>
      </c>
      <c r="AB1211" s="134" t="str">
        <f t="shared" si="18"/>
        <v>No Service</v>
      </c>
      <c r="AC1211" s="134" t="str">
        <f>IF(OR(San[[#This Row],[Access_SL1]]="No data",San[[#This Row],[Use_SL1]]="No data",San[[#This Row],[Reliability_SL1]]="No data",San[[#This Row],[EnvPro_SL1]]="No data"),"Incomplete", "Complete")</f>
        <v>Incomplete</v>
      </c>
      <c r="AD1211" s="176">
        <v>2.8251781268088179</v>
      </c>
      <c r="AE1211" s="176">
        <v>0</v>
      </c>
      <c r="AF1211" s="136">
        <v>1.192504258943782</v>
      </c>
      <c r="AG1211" s="136">
        <v>22.077554486272287</v>
      </c>
      <c r="AH1211" s="136" t="s">
        <v>1601</v>
      </c>
      <c r="AW1211" s="1">
        <f>IFERROR(VLOOKUP(San[[#This Row],[Access_SL1]],$AS$5:$AT$8,2,FALSE),"Error")</f>
        <v>0</v>
      </c>
      <c r="AX1211" s="1">
        <f>IFERROR(VLOOKUP(San[[#This Row],[Use_SL1]],$AS$5:$AT$8,2,FALSE),"Error")</f>
        <v>3</v>
      </c>
      <c r="AY1211" s="1" t="str">
        <f>IFERROR(VLOOKUP(San[[#This Row],[Use_SL2]],$AS$5:$AT$8,2,FALSE),"Error")</f>
        <v>Error</v>
      </c>
      <c r="AZ1211" s="1" t="str">
        <f>IFERROR(VLOOKUP(San[[#This Row],[Reliability_SL1]],$AS$5:$AT$8,2,FALSE),"Error")</f>
        <v>Error</v>
      </c>
      <c r="BA1211" s="1">
        <f>IFERROR(VLOOKUP(San[[#This Row],[EnvPro_SL1]],$AS$5:$AT$8,2,FALSE),"Error")</f>
        <v>2</v>
      </c>
    </row>
    <row r="1212" spans="2:53">
      <c r="B1212" s="133" t="s">
        <v>1521</v>
      </c>
      <c r="C1212" s="171" t="s">
        <v>1649</v>
      </c>
      <c r="D1212" s="171" t="s">
        <v>1609</v>
      </c>
      <c r="E1212" s="171" t="s">
        <v>112</v>
      </c>
      <c r="F1212" s="172" t="s">
        <v>1601</v>
      </c>
      <c r="G1212" s="173" t="s">
        <v>2245</v>
      </c>
      <c r="H1212" s="50" t="s">
        <v>1786</v>
      </c>
      <c r="I1212" s="50" t="s">
        <v>2087</v>
      </c>
      <c r="J1212" s="133" t="s">
        <v>1751</v>
      </c>
      <c r="K1212" s="50" t="s">
        <v>1752</v>
      </c>
      <c r="L1212" s="50" t="s">
        <v>1753</v>
      </c>
      <c r="M1212" s="133" t="s">
        <v>1754</v>
      </c>
      <c r="N1212" s="133" t="s">
        <v>1601</v>
      </c>
      <c r="O1212" s="133" t="s">
        <v>1601</v>
      </c>
      <c r="P1212" s="133" t="s">
        <v>1601</v>
      </c>
      <c r="Q1212" s="133" t="s">
        <v>1755</v>
      </c>
      <c r="R1212" s="142" t="s">
        <v>1601</v>
      </c>
      <c r="S1212" s="141" t="s">
        <v>1601</v>
      </c>
      <c r="T1212" s="141" t="s">
        <v>1601</v>
      </c>
      <c r="U1212" s="133" t="s">
        <v>1756</v>
      </c>
      <c r="V1212" s="133" t="s">
        <v>1754</v>
      </c>
      <c r="W1212" s="133" t="str">
        <f>IF([Access_Indicator2]="Yes","No service",IF([Access_Indicator3]="Available", "Improved",IF([Access_Indicator4]="No", "Limited",IF(AND([Access_Indicator4]="yes", [Access_Indicator5]&lt;=[Access_Indicator6]),"Basic","Limited"))))</f>
        <v>No service</v>
      </c>
      <c r="X1212" s="133" t="str">
        <f>IF([Use_Indicator1]="", "Fill in data", IF([Use_Indicator1]="All", "Improved", IF([Use_Indicator1]="Some", "Basic", IF([Use_Indicator1]="No use", "No Service"))))</f>
        <v>Improved</v>
      </c>
      <c r="Y1212" s="134" t="s">
        <v>1601</v>
      </c>
      <c r="Z1212" s="134" t="str">
        <f>IF(S1212="No data", "No Data", IF([Reliability_Indicator2]="Yes","No Service", IF(S1212="Routine", "Improved", IF(S1212="Unreliable", "Basic", IF(S1212="No O&amp;M", "No service")))))</f>
        <v>No Data</v>
      </c>
      <c r="AA1212" s="133" t="str">
        <f>IF([EnvPro_Indicator1]="", "Fill in data", IF([EnvPro_Indicator1]="Significant pollution", "No service", IF(AND([EnvPro_Indicator1]="Not polluting groundwater &amp; not untreated in river", [EnvPro_Indicator2]="No"),"Basic", IF([EnvPro_Indicator2]="Yes", "Improved"))))</f>
        <v>Basic</v>
      </c>
      <c r="AB1212" s="134" t="str">
        <f t="shared" si="18"/>
        <v>No Service</v>
      </c>
      <c r="AC1212" s="134" t="str">
        <f>IF(OR(San[[#This Row],[Access_SL1]]="No data",San[[#This Row],[Use_SL1]]="No data",San[[#This Row],[Reliability_SL1]]="No data",San[[#This Row],[EnvPro_SL1]]="No data"),"Incomplete", "Complete")</f>
        <v>Incomplete</v>
      </c>
      <c r="AD1212" s="176">
        <v>2.8251781268088179</v>
      </c>
      <c r="AE1212" s="176">
        <v>0</v>
      </c>
      <c r="AF1212" s="136">
        <v>1.192504258943782</v>
      </c>
      <c r="AG1212" s="136">
        <v>22.997452589866967</v>
      </c>
      <c r="AH1212" s="136" t="s">
        <v>1601</v>
      </c>
      <c r="AW1212" s="1">
        <f>IFERROR(VLOOKUP(San[[#This Row],[Access_SL1]],$AS$5:$AT$8,2,FALSE),"Error")</f>
        <v>0</v>
      </c>
      <c r="AX1212" s="1">
        <f>IFERROR(VLOOKUP(San[[#This Row],[Use_SL1]],$AS$5:$AT$8,2,FALSE),"Error")</f>
        <v>3</v>
      </c>
      <c r="AY1212" s="1" t="str">
        <f>IFERROR(VLOOKUP(San[[#This Row],[Use_SL2]],$AS$5:$AT$8,2,FALSE),"Error")</f>
        <v>Error</v>
      </c>
      <c r="AZ1212" s="1" t="str">
        <f>IFERROR(VLOOKUP(San[[#This Row],[Reliability_SL1]],$AS$5:$AT$8,2,FALSE),"Error")</f>
        <v>Error</v>
      </c>
      <c r="BA1212" s="1">
        <f>IFERROR(VLOOKUP(San[[#This Row],[EnvPro_SL1]],$AS$5:$AT$8,2,FALSE),"Error")</f>
        <v>2</v>
      </c>
    </row>
    <row r="1213" spans="2:53">
      <c r="B1213" s="133" t="s">
        <v>1522</v>
      </c>
      <c r="C1213" s="171" t="s">
        <v>1649</v>
      </c>
      <c r="D1213" s="171" t="s">
        <v>1609</v>
      </c>
      <c r="E1213" s="171" t="s">
        <v>112</v>
      </c>
      <c r="F1213" s="172" t="s">
        <v>1601</v>
      </c>
      <c r="G1213" s="173" t="s">
        <v>2142</v>
      </c>
      <c r="H1213" s="50" t="s">
        <v>1783</v>
      </c>
      <c r="I1213" s="50" t="s">
        <v>2087</v>
      </c>
      <c r="J1213" s="133" t="s">
        <v>1779</v>
      </c>
      <c r="K1213" s="50" t="s">
        <v>1754</v>
      </c>
      <c r="L1213" s="50" t="s">
        <v>1753</v>
      </c>
      <c r="M1213" s="133" t="s">
        <v>1754</v>
      </c>
      <c r="N1213" s="133" t="s">
        <v>1601</v>
      </c>
      <c r="O1213" s="133" t="s">
        <v>1601</v>
      </c>
      <c r="P1213" s="133" t="s">
        <v>1601</v>
      </c>
      <c r="Q1213" s="133" t="s">
        <v>1755</v>
      </c>
      <c r="R1213" s="142" t="s">
        <v>1601</v>
      </c>
      <c r="S1213" s="141" t="s">
        <v>1777</v>
      </c>
      <c r="T1213" s="141" t="s">
        <v>1754</v>
      </c>
      <c r="U1213" s="133" t="s">
        <v>1756</v>
      </c>
      <c r="V1213" s="133" t="s">
        <v>1754</v>
      </c>
      <c r="W1213" s="133" t="str">
        <f>IF([Access_Indicator2]="Yes","No service",IF([Access_Indicator3]="Available", "Improved",IF([Access_Indicator4]="No", "Limited",IF(AND([Access_Indicator4]="yes", [Access_Indicator5]&lt;=[Access_Indicator6]),"Basic","Limited"))))</f>
        <v>Limited</v>
      </c>
      <c r="X1213" s="133" t="str">
        <f>IF([Use_Indicator1]="", "Fill in data", IF([Use_Indicator1]="All", "Improved", IF([Use_Indicator1]="Some", "Basic", IF([Use_Indicator1]="No use", "No Service"))))</f>
        <v>Improved</v>
      </c>
      <c r="Y1213" s="134" t="s">
        <v>1601</v>
      </c>
      <c r="Z1213" s="134" t="str">
        <f>IF(S1213="No data", "No Data", IF([Reliability_Indicator2]="Yes","No Service", IF(S1213="Routine", "Improved", IF(S1213="Unreliable", "Basic", IF(S1213="No O&amp;M", "No service")))))</f>
        <v>No service</v>
      </c>
      <c r="AA1213" s="133" t="str">
        <f>IF([EnvPro_Indicator1]="", "Fill in data", IF([EnvPro_Indicator1]="Significant pollution", "No service", IF(AND([EnvPro_Indicator1]="Not polluting groundwater &amp; not untreated in river", [EnvPro_Indicator2]="No"),"Basic", IF([EnvPro_Indicator2]="Yes", "Improved"))))</f>
        <v>Basic</v>
      </c>
      <c r="AB1213" s="134" t="str">
        <f t="shared" si="18"/>
        <v>No Service</v>
      </c>
      <c r="AC1213" s="134" t="str">
        <f>IF(OR(San[[#This Row],[Access_SL1]]="No data",San[[#This Row],[Use_SL1]]="No data",San[[#This Row],[Reliability_SL1]]="No data",San[[#This Row],[EnvPro_SL1]]="No data"),"Incomplete", "Complete")</f>
        <v>Complete</v>
      </c>
      <c r="AD1213" s="176">
        <v>2.8251781268088179</v>
      </c>
      <c r="AE1213" s="176">
        <v>0</v>
      </c>
      <c r="AF1213" s="136">
        <v>1.192504258943782</v>
      </c>
      <c r="AG1213" s="136">
        <v>18.397962071893573</v>
      </c>
      <c r="AH1213" s="136" t="s">
        <v>1601</v>
      </c>
      <c r="AW1213" s="1">
        <f>IFERROR(VLOOKUP(San[[#This Row],[Access_SL1]],$AS$5:$AT$8,2,FALSE),"Error")</f>
        <v>1</v>
      </c>
      <c r="AX1213" s="1">
        <f>IFERROR(VLOOKUP(San[[#This Row],[Use_SL1]],$AS$5:$AT$8,2,FALSE),"Error")</f>
        <v>3</v>
      </c>
      <c r="AY1213" s="1" t="str">
        <f>IFERROR(VLOOKUP(San[[#This Row],[Use_SL2]],$AS$5:$AT$8,2,FALSE),"Error")</f>
        <v>Error</v>
      </c>
      <c r="AZ1213" s="1">
        <f>IFERROR(VLOOKUP(San[[#This Row],[Reliability_SL1]],$AS$5:$AT$8,2,FALSE),"Error")</f>
        <v>0</v>
      </c>
      <c r="BA1213" s="1">
        <f>IFERROR(VLOOKUP(San[[#This Row],[EnvPro_SL1]],$AS$5:$AT$8,2,FALSE),"Error")</f>
        <v>2</v>
      </c>
    </row>
    <row r="1214" spans="2:53">
      <c r="B1214" s="133" t="s">
        <v>1523</v>
      </c>
      <c r="C1214" s="171" t="s">
        <v>1649</v>
      </c>
      <c r="D1214" s="171" t="s">
        <v>1609</v>
      </c>
      <c r="E1214" s="171" t="s">
        <v>112</v>
      </c>
      <c r="F1214" s="172" t="s">
        <v>1601</v>
      </c>
      <c r="G1214" s="173" t="s">
        <v>2246</v>
      </c>
      <c r="H1214" s="50" t="s">
        <v>1783</v>
      </c>
      <c r="I1214" s="50" t="s">
        <v>2087</v>
      </c>
      <c r="J1214" s="133" t="s">
        <v>1818</v>
      </c>
      <c r="K1214" s="50" t="s">
        <v>1754</v>
      </c>
      <c r="L1214" s="50" t="s">
        <v>1753</v>
      </c>
      <c r="M1214" s="133" t="s">
        <v>1754</v>
      </c>
      <c r="N1214" s="133" t="s">
        <v>1601</v>
      </c>
      <c r="O1214" s="133" t="s">
        <v>1601</v>
      </c>
      <c r="P1214" s="133" t="s">
        <v>1601</v>
      </c>
      <c r="Q1214" s="133" t="s">
        <v>1755</v>
      </c>
      <c r="R1214" s="142" t="s">
        <v>1601</v>
      </c>
      <c r="S1214" s="141" t="s">
        <v>1777</v>
      </c>
      <c r="T1214" s="141" t="s">
        <v>1754</v>
      </c>
      <c r="U1214" s="133" t="s">
        <v>1756</v>
      </c>
      <c r="V1214" s="133" t="s">
        <v>1754</v>
      </c>
      <c r="W1214" s="133" t="str">
        <f>IF([Access_Indicator2]="Yes","No service",IF([Access_Indicator3]="Available", "Improved",IF([Access_Indicator4]="No", "Limited",IF(AND([Access_Indicator4]="yes", [Access_Indicator5]&lt;=[Access_Indicator6]),"Basic","Limited"))))</f>
        <v>Limited</v>
      </c>
      <c r="X1214" s="133" t="str">
        <f>IF([Use_Indicator1]="", "Fill in data", IF([Use_Indicator1]="All", "Improved", IF([Use_Indicator1]="Some", "Basic", IF([Use_Indicator1]="No use", "No Service"))))</f>
        <v>Improved</v>
      </c>
      <c r="Y1214" s="134" t="s">
        <v>1601</v>
      </c>
      <c r="Z1214" s="134" t="str">
        <f>IF(S1214="No data", "No Data", IF([Reliability_Indicator2]="Yes","No Service", IF(S1214="Routine", "Improved", IF(S1214="Unreliable", "Basic", IF(S1214="No O&amp;M", "No service")))))</f>
        <v>No service</v>
      </c>
      <c r="AA1214" s="133" t="str">
        <f>IF([EnvPro_Indicator1]="", "Fill in data", IF([EnvPro_Indicator1]="Significant pollution", "No service", IF(AND([EnvPro_Indicator1]="Not polluting groundwater &amp; not untreated in river", [EnvPro_Indicator2]="No"),"Basic", IF([EnvPro_Indicator2]="Yes", "Improved"))))</f>
        <v>Basic</v>
      </c>
      <c r="AB1214" s="134" t="str">
        <f t="shared" si="18"/>
        <v>No Service</v>
      </c>
      <c r="AC1214" s="134" t="str">
        <f>IF(OR(San[[#This Row],[Access_SL1]]="No data",San[[#This Row],[Use_SL1]]="No data",San[[#This Row],[Reliability_SL1]]="No data",San[[#This Row],[EnvPro_SL1]]="No data"),"Incomplete", "Complete")</f>
        <v>Complete</v>
      </c>
      <c r="AD1214" s="176">
        <v>2.8251781268088179</v>
      </c>
      <c r="AE1214" s="176">
        <v>0</v>
      </c>
      <c r="AF1214" s="136">
        <v>1.192504258943782</v>
      </c>
      <c r="AG1214" s="136">
        <v>23.91735069346165</v>
      </c>
      <c r="AH1214" s="136" t="s">
        <v>1601</v>
      </c>
      <c r="AW1214" s="1">
        <f>IFERROR(VLOOKUP(San[[#This Row],[Access_SL1]],$AS$5:$AT$8,2,FALSE),"Error")</f>
        <v>1</v>
      </c>
      <c r="AX1214" s="1">
        <f>IFERROR(VLOOKUP(San[[#This Row],[Use_SL1]],$AS$5:$AT$8,2,FALSE),"Error")</f>
        <v>3</v>
      </c>
      <c r="AY1214" s="1" t="str">
        <f>IFERROR(VLOOKUP(San[[#This Row],[Use_SL2]],$AS$5:$AT$8,2,FALSE),"Error")</f>
        <v>Error</v>
      </c>
      <c r="AZ1214" s="1">
        <f>IFERROR(VLOOKUP(San[[#This Row],[Reliability_SL1]],$AS$5:$AT$8,2,FALSE),"Error")</f>
        <v>0</v>
      </c>
      <c r="BA1214" s="1">
        <f>IFERROR(VLOOKUP(San[[#This Row],[EnvPro_SL1]],$AS$5:$AT$8,2,FALSE),"Error")</f>
        <v>2</v>
      </c>
    </row>
    <row r="1215" spans="2:53">
      <c r="B1215" s="133" t="s">
        <v>1524</v>
      </c>
      <c r="C1215" s="171" t="s">
        <v>1649</v>
      </c>
      <c r="D1215" s="171" t="s">
        <v>1609</v>
      </c>
      <c r="E1215" s="171" t="s">
        <v>112</v>
      </c>
      <c r="F1215" s="172" t="s">
        <v>1601</v>
      </c>
      <c r="G1215" s="173" t="s">
        <v>2247</v>
      </c>
      <c r="H1215" s="50" t="s">
        <v>1786</v>
      </c>
      <c r="I1215" s="50" t="s">
        <v>2087</v>
      </c>
      <c r="J1215" s="133" t="s">
        <v>1818</v>
      </c>
      <c r="K1215" s="50" t="s">
        <v>1754</v>
      </c>
      <c r="L1215" s="50" t="s">
        <v>1753</v>
      </c>
      <c r="M1215" s="133" t="s">
        <v>1754</v>
      </c>
      <c r="N1215" s="133" t="s">
        <v>1601</v>
      </c>
      <c r="O1215" s="133" t="s">
        <v>1601</v>
      </c>
      <c r="P1215" s="133" t="s">
        <v>1601</v>
      </c>
      <c r="Q1215" s="133" t="s">
        <v>1755</v>
      </c>
      <c r="R1215" s="142" t="s">
        <v>1601</v>
      </c>
      <c r="S1215" s="141" t="s">
        <v>1777</v>
      </c>
      <c r="T1215" s="141" t="s">
        <v>1754</v>
      </c>
      <c r="U1215" s="133" t="s">
        <v>1756</v>
      </c>
      <c r="V1215" s="133" t="s">
        <v>1754</v>
      </c>
      <c r="W1215" s="133" t="str">
        <f>IF([Access_Indicator2]="Yes","No service",IF([Access_Indicator3]="Available", "Improved",IF([Access_Indicator4]="No", "Limited",IF(AND([Access_Indicator4]="yes", [Access_Indicator5]&lt;=[Access_Indicator6]),"Basic","Limited"))))</f>
        <v>Limited</v>
      </c>
      <c r="X1215" s="133" t="str">
        <f>IF([Use_Indicator1]="", "Fill in data", IF([Use_Indicator1]="All", "Improved", IF([Use_Indicator1]="Some", "Basic", IF([Use_Indicator1]="No use", "No Service"))))</f>
        <v>Improved</v>
      </c>
      <c r="Y1215" s="134" t="s">
        <v>1601</v>
      </c>
      <c r="Z1215" s="134" t="str">
        <f>IF(S1215="No data", "No Data", IF([Reliability_Indicator2]="Yes","No Service", IF(S1215="Routine", "Improved", IF(S1215="Unreliable", "Basic", IF(S1215="No O&amp;M", "No service")))))</f>
        <v>No service</v>
      </c>
      <c r="AA1215" s="133" t="str">
        <f>IF([EnvPro_Indicator1]="", "Fill in data", IF([EnvPro_Indicator1]="Significant pollution", "No service", IF(AND([EnvPro_Indicator1]="Not polluting groundwater &amp; not untreated in river", [EnvPro_Indicator2]="No"),"Basic", IF([EnvPro_Indicator2]="Yes", "Improved"))))</f>
        <v>Basic</v>
      </c>
      <c r="AB1215" s="134" t="str">
        <f t="shared" si="18"/>
        <v>No Service</v>
      </c>
      <c r="AC1215" s="134" t="str">
        <f>IF(OR(San[[#This Row],[Access_SL1]]="No data",San[[#This Row],[Use_SL1]]="No data",San[[#This Row],[Reliability_SL1]]="No data",San[[#This Row],[EnvPro_SL1]]="No data"),"Incomplete", "Complete")</f>
        <v>Complete</v>
      </c>
      <c r="AD1215" s="176">
        <v>2.8251781268088179</v>
      </c>
      <c r="AE1215" s="176">
        <v>0</v>
      </c>
      <c r="AF1215" s="136">
        <v>1.192504258943782</v>
      </c>
      <c r="AG1215" s="136">
        <v>35.773815139793065</v>
      </c>
      <c r="AH1215" s="136" t="s">
        <v>1601</v>
      </c>
      <c r="AW1215" s="1">
        <f>IFERROR(VLOOKUP(San[[#This Row],[Access_SL1]],$AS$5:$AT$8,2,FALSE),"Error")</f>
        <v>1</v>
      </c>
      <c r="AX1215" s="1">
        <f>IFERROR(VLOOKUP(San[[#This Row],[Use_SL1]],$AS$5:$AT$8,2,FALSE),"Error")</f>
        <v>3</v>
      </c>
      <c r="AY1215" s="1" t="str">
        <f>IFERROR(VLOOKUP(San[[#This Row],[Use_SL2]],$AS$5:$AT$8,2,FALSE),"Error")</f>
        <v>Error</v>
      </c>
      <c r="AZ1215" s="1">
        <f>IFERROR(VLOOKUP(San[[#This Row],[Reliability_SL1]],$AS$5:$AT$8,2,FALSE),"Error")</f>
        <v>0</v>
      </c>
      <c r="BA1215" s="1">
        <f>IFERROR(VLOOKUP(San[[#This Row],[EnvPro_SL1]],$AS$5:$AT$8,2,FALSE),"Error")</f>
        <v>2</v>
      </c>
    </row>
    <row r="1216" spans="2:53">
      <c r="B1216" s="133" t="s">
        <v>1525</v>
      </c>
      <c r="C1216" s="171" t="s">
        <v>1649</v>
      </c>
      <c r="D1216" s="171" t="s">
        <v>1609</v>
      </c>
      <c r="E1216" s="171" t="s">
        <v>112</v>
      </c>
      <c r="F1216" s="172" t="s">
        <v>1601</v>
      </c>
      <c r="G1216" s="173" t="s">
        <v>2166</v>
      </c>
      <c r="H1216" s="50" t="s">
        <v>1783</v>
      </c>
      <c r="I1216" s="50" t="s">
        <v>2087</v>
      </c>
      <c r="J1216" s="133" t="s">
        <v>1773</v>
      </c>
      <c r="K1216" s="50" t="s">
        <v>1754</v>
      </c>
      <c r="L1216" s="50" t="s">
        <v>1753</v>
      </c>
      <c r="M1216" s="133" t="s">
        <v>1754</v>
      </c>
      <c r="N1216" s="133" t="s">
        <v>1601</v>
      </c>
      <c r="O1216" s="133" t="s">
        <v>1601</v>
      </c>
      <c r="P1216" s="133" t="s">
        <v>1601</v>
      </c>
      <c r="Q1216" s="133" t="s">
        <v>1755</v>
      </c>
      <c r="R1216" s="142" t="s">
        <v>1601</v>
      </c>
      <c r="S1216" s="141" t="s">
        <v>1601</v>
      </c>
      <c r="T1216" s="141" t="s">
        <v>1601</v>
      </c>
      <c r="U1216" s="133" t="s">
        <v>1756</v>
      </c>
      <c r="V1216" s="133" t="s">
        <v>1754</v>
      </c>
      <c r="W1216" s="133" t="str">
        <f>IF([Access_Indicator2]="Yes","No service",IF([Access_Indicator3]="Available", "Improved",IF([Access_Indicator4]="No", "Limited",IF(AND([Access_Indicator4]="yes", [Access_Indicator5]&lt;=[Access_Indicator6]),"Basic","Limited"))))</f>
        <v>Limited</v>
      </c>
      <c r="X1216" s="133" t="str">
        <f>IF([Use_Indicator1]="", "Fill in data", IF([Use_Indicator1]="All", "Improved", IF([Use_Indicator1]="Some", "Basic", IF([Use_Indicator1]="No use", "No Service"))))</f>
        <v>Improved</v>
      </c>
      <c r="Y1216" s="134" t="s">
        <v>1601</v>
      </c>
      <c r="Z1216" s="134" t="str">
        <f>IF(S1216="No data", "No Data", IF([Reliability_Indicator2]="Yes","No Service", IF(S1216="Routine", "Improved", IF(S1216="Unreliable", "Basic", IF(S1216="No O&amp;M", "No service")))))</f>
        <v>No Data</v>
      </c>
      <c r="AA1216" s="133" t="str">
        <f>IF([EnvPro_Indicator1]="", "Fill in data", IF([EnvPro_Indicator1]="Significant pollution", "No service", IF(AND([EnvPro_Indicator1]="Not polluting groundwater &amp; not untreated in river", [EnvPro_Indicator2]="No"),"Basic", IF([EnvPro_Indicator2]="Yes", "Improved"))))</f>
        <v>Basic</v>
      </c>
      <c r="AB1216" s="134" t="str">
        <f t="shared" si="18"/>
        <v>Limited</v>
      </c>
      <c r="AC1216" s="134" t="str">
        <f>IF(OR(San[[#This Row],[Access_SL1]]="No data",San[[#This Row],[Use_SL1]]="No data",San[[#This Row],[Reliability_SL1]]="No data",San[[#This Row],[EnvPro_SL1]]="No data"),"Incomplete", "Complete")</f>
        <v>Incomplete</v>
      </c>
      <c r="AD1216" s="176">
        <v>2.8251781268088179</v>
      </c>
      <c r="AE1216" s="176">
        <v>0</v>
      </c>
      <c r="AF1216" s="136">
        <v>1.192504258943782</v>
      </c>
      <c r="AG1216" s="136">
        <v>18.857911123690915</v>
      </c>
      <c r="AH1216" s="136" t="s">
        <v>1601</v>
      </c>
      <c r="AW1216" s="1">
        <f>IFERROR(VLOOKUP(San[[#This Row],[Access_SL1]],$AS$5:$AT$8,2,FALSE),"Error")</f>
        <v>1</v>
      </c>
      <c r="AX1216" s="1">
        <f>IFERROR(VLOOKUP(San[[#This Row],[Use_SL1]],$AS$5:$AT$8,2,FALSE),"Error")</f>
        <v>3</v>
      </c>
      <c r="AY1216" s="1" t="str">
        <f>IFERROR(VLOOKUP(San[[#This Row],[Use_SL2]],$AS$5:$AT$8,2,FALSE),"Error")</f>
        <v>Error</v>
      </c>
      <c r="AZ1216" s="1" t="str">
        <f>IFERROR(VLOOKUP(San[[#This Row],[Reliability_SL1]],$AS$5:$AT$8,2,FALSE),"Error")</f>
        <v>Error</v>
      </c>
      <c r="BA1216" s="1">
        <f>IFERROR(VLOOKUP(San[[#This Row],[EnvPro_SL1]],$AS$5:$AT$8,2,FALSE),"Error")</f>
        <v>2</v>
      </c>
    </row>
    <row r="1217" spans="2:53">
      <c r="B1217" s="133" t="s">
        <v>1526</v>
      </c>
      <c r="C1217" s="171" t="s">
        <v>1649</v>
      </c>
      <c r="D1217" s="171" t="s">
        <v>1609</v>
      </c>
      <c r="E1217" s="171" t="s">
        <v>112</v>
      </c>
      <c r="F1217" s="172" t="s">
        <v>1601</v>
      </c>
      <c r="G1217" s="173" t="s">
        <v>2139</v>
      </c>
      <c r="H1217" s="50" t="s">
        <v>1783</v>
      </c>
      <c r="I1217" s="50" t="s">
        <v>2087</v>
      </c>
      <c r="J1217" s="133" t="s">
        <v>1751</v>
      </c>
      <c r="K1217" s="50" t="s">
        <v>1752</v>
      </c>
      <c r="L1217" s="50" t="s">
        <v>1753</v>
      </c>
      <c r="M1217" s="133" t="s">
        <v>1754</v>
      </c>
      <c r="N1217" s="133" t="s">
        <v>1601</v>
      </c>
      <c r="O1217" s="133" t="s">
        <v>1601</v>
      </c>
      <c r="P1217" s="133" t="s">
        <v>1601</v>
      </c>
      <c r="Q1217" s="133" t="s">
        <v>1755</v>
      </c>
      <c r="R1217" s="142" t="s">
        <v>1601</v>
      </c>
      <c r="S1217" s="141" t="s">
        <v>1601</v>
      </c>
      <c r="T1217" s="141" t="s">
        <v>1601</v>
      </c>
      <c r="U1217" s="133" t="s">
        <v>1756</v>
      </c>
      <c r="V1217" s="133" t="s">
        <v>1754</v>
      </c>
      <c r="W1217" s="133" t="str">
        <f>IF([Access_Indicator2]="Yes","No service",IF([Access_Indicator3]="Available", "Improved",IF([Access_Indicator4]="No", "Limited",IF(AND([Access_Indicator4]="yes", [Access_Indicator5]&lt;=[Access_Indicator6]),"Basic","Limited"))))</f>
        <v>No service</v>
      </c>
      <c r="X1217" s="133" t="str">
        <f>IF([Use_Indicator1]="", "Fill in data", IF([Use_Indicator1]="All", "Improved", IF([Use_Indicator1]="Some", "Basic", IF([Use_Indicator1]="No use", "No Service"))))</f>
        <v>Improved</v>
      </c>
      <c r="Y1217" s="134" t="s">
        <v>1601</v>
      </c>
      <c r="Z1217" s="134" t="str">
        <f>IF(S1217="No data", "No Data", IF([Reliability_Indicator2]="Yes","No Service", IF(S1217="Routine", "Improved", IF(S1217="Unreliable", "Basic", IF(S1217="No O&amp;M", "No service")))))</f>
        <v>No Data</v>
      </c>
      <c r="AA1217" s="133" t="str">
        <f>IF([EnvPro_Indicator1]="", "Fill in data", IF([EnvPro_Indicator1]="Significant pollution", "No service", IF(AND([EnvPro_Indicator1]="Not polluting groundwater &amp; not untreated in river", [EnvPro_Indicator2]="No"),"Basic", IF([EnvPro_Indicator2]="Yes", "Improved"))))</f>
        <v>Basic</v>
      </c>
      <c r="AB1217" s="134" t="str">
        <f t="shared" si="18"/>
        <v>No Service</v>
      </c>
      <c r="AC1217" s="134" t="str">
        <f>IF(OR(San[[#This Row],[Access_SL1]]="No data",San[[#This Row],[Use_SL1]]="No data",San[[#This Row],[Reliability_SL1]]="No data",San[[#This Row],[EnvPro_SL1]]="No data"),"Incomplete", "Complete")</f>
        <v>Incomplete</v>
      </c>
      <c r="AD1217" s="176">
        <v>2.8251781268088179</v>
      </c>
      <c r="AE1217" s="176">
        <v>0</v>
      </c>
      <c r="AF1217" s="136">
        <v>1.192504258943782</v>
      </c>
      <c r="AG1217" s="136">
        <v>82.422870082083222</v>
      </c>
      <c r="AH1217" s="136" t="s">
        <v>1601</v>
      </c>
      <c r="AW1217" s="1">
        <f>IFERROR(VLOOKUP(San[[#This Row],[Access_SL1]],$AS$5:$AT$8,2,FALSE),"Error")</f>
        <v>0</v>
      </c>
      <c r="AX1217" s="1">
        <f>IFERROR(VLOOKUP(San[[#This Row],[Use_SL1]],$AS$5:$AT$8,2,FALSE),"Error")</f>
        <v>3</v>
      </c>
      <c r="AY1217" s="1" t="str">
        <f>IFERROR(VLOOKUP(San[[#This Row],[Use_SL2]],$AS$5:$AT$8,2,FALSE),"Error")</f>
        <v>Error</v>
      </c>
      <c r="AZ1217" s="1" t="str">
        <f>IFERROR(VLOOKUP(San[[#This Row],[Reliability_SL1]],$AS$5:$AT$8,2,FALSE),"Error")</f>
        <v>Error</v>
      </c>
      <c r="BA1217" s="1">
        <f>IFERROR(VLOOKUP(San[[#This Row],[EnvPro_SL1]],$AS$5:$AT$8,2,FALSE),"Error")</f>
        <v>2</v>
      </c>
    </row>
    <row r="1218" spans="2:53">
      <c r="B1218" s="133" t="s">
        <v>1527</v>
      </c>
      <c r="C1218" s="171" t="s">
        <v>1649</v>
      </c>
      <c r="D1218" s="171" t="s">
        <v>1609</v>
      </c>
      <c r="E1218" s="171" t="s">
        <v>112</v>
      </c>
      <c r="F1218" s="172" t="s">
        <v>1601</v>
      </c>
      <c r="G1218" s="173" t="s">
        <v>2248</v>
      </c>
      <c r="H1218" s="50" t="s">
        <v>1783</v>
      </c>
      <c r="I1218" s="50" t="s">
        <v>2087</v>
      </c>
      <c r="J1218" s="133" t="s">
        <v>1773</v>
      </c>
      <c r="K1218" s="50" t="s">
        <v>1754</v>
      </c>
      <c r="L1218" s="50" t="s">
        <v>1753</v>
      </c>
      <c r="M1218" s="133" t="s">
        <v>1754</v>
      </c>
      <c r="N1218" s="133" t="s">
        <v>1601</v>
      </c>
      <c r="O1218" s="133" t="s">
        <v>1601</v>
      </c>
      <c r="P1218" s="133" t="s">
        <v>1601</v>
      </c>
      <c r="Q1218" s="133" t="s">
        <v>1755</v>
      </c>
      <c r="R1218" s="142" t="s">
        <v>1601</v>
      </c>
      <c r="S1218" s="141" t="s">
        <v>1601</v>
      </c>
      <c r="T1218" s="141" t="s">
        <v>1601</v>
      </c>
      <c r="U1218" s="133" t="s">
        <v>1756</v>
      </c>
      <c r="V1218" s="133" t="s">
        <v>1754</v>
      </c>
      <c r="W1218" s="133" t="str">
        <f>IF([Access_Indicator2]="Yes","No service",IF([Access_Indicator3]="Available", "Improved",IF([Access_Indicator4]="No", "Limited",IF(AND([Access_Indicator4]="yes", [Access_Indicator5]&lt;=[Access_Indicator6]),"Basic","Limited"))))</f>
        <v>Limited</v>
      </c>
      <c r="X1218" s="133" t="str">
        <f>IF([Use_Indicator1]="", "Fill in data", IF([Use_Indicator1]="All", "Improved", IF([Use_Indicator1]="Some", "Basic", IF([Use_Indicator1]="No use", "No Service"))))</f>
        <v>Improved</v>
      </c>
      <c r="Y1218" s="134" t="s">
        <v>1601</v>
      </c>
      <c r="Z1218" s="134" t="str">
        <f>IF(S1218="No data", "No Data", IF([Reliability_Indicator2]="Yes","No Service", IF(S1218="Routine", "Improved", IF(S1218="Unreliable", "Basic", IF(S1218="No O&amp;M", "No service")))))</f>
        <v>No Data</v>
      </c>
      <c r="AA1218" s="133" t="str">
        <f>IF([EnvPro_Indicator1]="", "Fill in data", IF([EnvPro_Indicator1]="Significant pollution", "No service", IF(AND([EnvPro_Indicator1]="Not polluting groundwater &amp; not untreated in river", [EnvPro_Indicator2]="No"),"Basic", IF([EnvPro_Indicator2]="Yes", "Improved"))))</f>
        <v>Basic</v>
      </c>
      <c r="AB1218" s="134" t="str">
        <f t="shared" si="18"/>
        <v>Limited</v>
      </c>
      <c r="AC1218" s="134" t="str">
        <f>IF(OR(San[[#This Row],[Access_SL1]]="No data",San[[#This Row],[Use_SL1]]="No data",San[[#This Row],[Reliability_SL1]]="No data",San[[#This Row],[EnvPro_SL1]]="No data"),"Incomplete", "Complete")</f>
        <v>Incomplete</v>
      </c>
      <c r="AD1218" s="176">
        <v>2.8251781268088179</v>
      </c>
      <c r="AE1218" s="176">
        <v>0</v>
      </c>
      <c r="AF1218" s="136">
        <v>1.192504258943782</v>
      </c>
      <c r="AG1218" s="136">
        <v>12.265308047929048</v>
      </c>
      <c r="AH1218" s="136" t="s">
        <v>1601</v>
      </c>
      <c r="AW1218" s="1">
        <f>IFERROR(VLOOKUP(San[[#This Row],[Access_SL1]],$AS$5:$AT$8,2,FALSE),"Error")</f>
        <v>1</v>
      </c>
      <c r="AX1218" s="1">
        <f>IFERROR(VLOOKUP(San[[#This Row],[Use_SL1]],$AS$5:$AT$8,2,FALSE),"Error")</f>
        <v>3</v>
      </c>
      <c r="AY1218" s="1" t="str">
        <f>IFERROR(VLOOKUP(San[[#This Row],[Use_SL2]],$AS$5:$AT$8,2,FALSE),"Error")</f>
        <v>Error</v>
      </c>
      <c r="AZ1218" s="1" t="str">
        <f>IFERROR(VLOOKUP(San[[#This Row],[Reliability_SL1]],$AS$5:$AT$8,2,FALSE),"Error")</f>
        <v>Error</v>
      </c>
      <c r="BA1218" s="1">
        <f>IFERROR(VLOOKUP(San[[#This Row],[EnvPro_SL1]],$AS$5:$AT$8,2,FALSE),"Error")</f>
        <v>2</v>
      </c>
    </row>
    <row r="1219" spans="2:53">
      <c r="B1219" s="133" t="s">
        <v>1528</v>
      </c>
      <c r="C1219" s="171" t="s">
        <v>1649</v>
      </c>
      <c r="D1219" s="171" t="s">
        <v>1609</v>
      </c>
      <c r="E1219" s="171" t="s">
        <v>112</v>
      </c>
      <c r="F1219" s="172" t="s">
        <v>1601</v>
      </c>
      <c r="G1219" s="173" t="s">
        <v>2202</v>
      </c>
      <c r="H1219" s="50" t="s">
        <v>1786</v>
      </c>
      <c r="I1219" s="50" t="s">
        <v>2087</v>
      </c>
      <c r="J1219" s="133" t="s">
        <v>1818</v>
      </c>
      <c r="K1219" s="50" t="s">
        <v>1754</v>
      </c>
      <c r="L1219" s="50" t="s">
        <v>1753</v>
      </c>
      <c r="M1219" s="133" t="s">
        <v>1754</v>
      </c>
      <c r="N1219" s="133" t="s">
        <v>1601</v>
      </c>
      <c r="O1219" s="133" t="s">
        <v>1601</v>
      </c>
      <c r="P1219" s="133" t="s">
        <v>1601</v>
      </c>
      <c r="Q1219" s="133" t="s">
        <v>1755</v>
      </c>
      <c r="R1219" s="142" t="s">
        <v>1601</v>
      </c>
      <c r="S1219" s="141" t="s">
        <v>1777</v>
      </c>
      <c r="T1219" s="141" t="s">
        <v>1754</v>
      </c>
      <c r="U1219" s="133" t="s">
        <v>1756</v>
      </c>
      <c r="V1219" s="133" t="s">
        <v>1754</v>
      </c>
      <c r="W1219" s="133" t="str">
        <f>IF([Access_Indicator2]="Yes","No service",IF([Access_Indicator3]="Available", "Improved",IF([Access_Indicator4]="No", "Limited",IF(AND([Access_Indicator4]="yes", [Access_Indicator5]&lt;=[Access_Indicator6]),"Basic","Limited"))))</f>
        <v>Limited</v>
      </c>
      <c r="X1219" s="133" t="str">
        <f>IF([Use_Indicator1]="", "Fill in data", IF([Use_Indicator1]="All", "Improved", IF([Use_Indicator1]="Some", "Basic", IF([Use_Indicator1]="No use", "No Service"))))</f>
        <v>Improved</v>
      </c>
      <c r="Y1219" s="134" t="s">
        <v>1601</v>
      </c>
      <c r="Z1219" s="134" t="str">
        <f>IF(S1219="No data", "No Data", IF([Reliability_Indicator2]="Yes","No Service", IF(S1219="Routine", "Improved", IF(S1219="Unreliable", "Basic", IF(S1219="No O&amp;M", "No service")))))</f>
        <v>No service</v>
      </c>
      <c r="AA1219" s="133" t="str">
        <f>IF([EnvPro_Indicator1]="", "Fill in data", IF([EnvPro_Indicator1]="Significant pollution", "No service", IF(AND([EnvPro_Indicator1]="Not polluting groundwater &amp; not untreated in river", [EnvPro_Indicator2]="No"),"Basic", IF([EnvPro_Indicator2]="Yes", "Improved"))))</f>
        <v>Basic</v>
      </c>
      <c r="AB1219" s="134" t="str">
        <f t="shared" si="18"/>
        <v>No Service</v>
      </c>
      <c r="AC1219" s="134" t="str">
        <f>IF(OR(San[[#This Row],[Access_SL1]]="No data",San[[#This Row],[Use_SL1]]="No data",San[[#This Row],[Reliability_SL1]]="No data",San[[#This Row],[EnvPro_SL1]]="No data"),"Incomplete", "Complete")</f>
        <v>Complete</v>
      </c>
      <c r="AD1219" s="176">
        <v>2.8251781268088179</v>
      </c>
      <c r="AE1219" s="176">
        <v>0</v>
      </c>
      <c r="AF1219" s="136">
        <v>1.192504258943782</v>
      </c>
      <c r="AG1219" s="136">
        <v>33.116331729408437</v>
      </c>
      <c r="AH1219" s="136" t="s">
        <v>1601</v>
      </c>
      <c r="AW1219" s="1">
        <f>IFERROR(VLOOKUP(San[[#This Row],[Access_SL1]],$AS$5:$AT$8,2,FALSE),"Error")</f>
        <v>1</v>
      </c>
      <c r="AX1219" s="1">
        <f>IFERROR(VLOOKUP(San[[#This Row],[Use_SL1]],$AS$5:$AT$8,2,FALSE),"Error")</f>
        <v>3</v>
      </c>
      <c r="AY1219" s="1" t="str">
        <f>IFERROR(VLOOKUP(San[[#This Row],[Use_SL2]],$AS$5:$AT$8,2,FALSE),"Error")</f>
        <v>Error</v>
      </c>
      <c r="AZ1219" s="1">
        <f>IFERROR(VLOOKUP(San[[#This Row],[Reliability_SL1]],$AS$5:$AT$8,2,FALSE),"Error")</f>
        <v>0</v>
      </c>
      <c r="BA1219" s="1">
        <f>IFERROR(VLOOKUP(San[[#This Row],[EnvPro_SL1]],$AS$5:$AT$8,2,FALSE),"Error")</f>
        <v>2</v>
      </c>
    </row>
    <row r="1220" spans="2:53">
      <c r="B1220" s="133" t="s">
        <v>1529</v>
      </c>
      <c r="C1220" s="171" t="s">
        <v>1649</v>
      </c>
      <c r="D1220" s="171" t="s">
        <v>1609</v>
      </c>
      <c r="E1220" s="171" t="s">
        <v>112</v>
      </c>
      <c r="F1220" s="172" t="s">
        <v>1601</v>
      </c>
      <c r="G1220" s="173" t="s">
        <v>2230</v>
      </c>
      <c r="H1220" s="50" t="s">
        <v>1783</v>
      </c>
      <c r="I1220" s="50" t="s">
        <v>2087</v>
      </c>
      <c r="J1220" s="133" t="s">
        <v>1751</v>
      </c>
      <c r="K1220" s="50" t="s">
        <v>1752</v>
      </c>
      <c r="L1220" s="50" t="s">
        <v>1753</v>
      </c>
      <c r="M1220" s="133" t="s">
        <v>1754</v>
      </c>
      <c r="N1220" s="133" t="s">
        <v>1601</v>
      </c>
      <c r="O1220" s="133" t="s">
        <v>1601</v>
      </c>
      <c r="P1220" s="133" t="s">
        <v>1601</v>
      </c>
      <c r="Q1220" s="133" t="s">
        <v>1755</v>
      </c>
      <c r="R1220" s="142" t="s">
        <v>1601</v>
      </c>
      <c r="S1220" s="141" t="s">
        <v>1601</v>
      </c>
      <c r="T1220" s="141" t="s">
        <v>1601</v>
      </c>
      <c r="U1220" s="133" t="s">
        <v>1756</v>
      </c>
      <c r="V1220" s="133" t="s">
        <v>1754</v>
      </c>
      <c r="W1220" s="133" t="str">
        <f>IF([Access_Indicator2]="Yes","No service",IF([Access_Indicator3]="Available", "Improved",IF([Access_Indicator4]="No", "Limited",IF(AND([Access_Indicator4]="yes", [Access_Indicator5]&lt;=[Access_Indicator6]),"Basic","Limited"))))</f>
        <v>No service</v>
      </c>
      <c r="X1220" s="133" t="str">
        <f>IF([Use_Indicator1]="", "Fill in data", IF([Use_Indicator1]="All", "Improved", IF([Use_Indicator1]="Some", "Basic", IF([Use_Indicator1]="No use", "No Service"))))</f>
        <v>Improved</v>
      </c>
      <c r="Y1220" s="134" t="s">
        <v>1601</v>
      </c>
      <c r="Z1220" s="134" t="str">
        <f>IF(S1220="No data", "No Data", IF([Reliability_Indicator2]="Yes","No Service", IF(S1220="Routine", "Improved", IF(S1220="Unreliable", "Basic", IF(S1220="No O&amp;M", "No service")))))</f>
        <v>No Data</v>
      </c>
      <c r="AA1220" s="133" t="str">
        <f>IF([EnvPro_Indicator1]="", "Fill in data", IF([EnvPro_Indicator1]="Significant pollution", "No service", IF(AND([EnvPro_Indicator1]="Not polluting groundwater &amp; not untreated in river", [EnvPro_Indicator2]="No"),"Basic", IF([EnvPro_Indicator2]="Yes", "Improved"))))</f>
        <v>Basic</v>
      </c>
      <c r="AB1220" s="134" t="str">
        <f t="shared" si="18"/>
        <v>No Service</v>
      </c>
      <c r="AC1220" s="134" t="str">
        <f>IF(OR(San[[#This Row],[Access_SL1]]="No data",San[[#This Row],[Use_SL1]]="No data",San[[#This Row],[Reliability_SL1]]="No data",San[[#This Row],[EnvPro_SL1]]="No data"),"Incomplete", "Complete")</f>
        <v>Incomplete</v>
      </c>
      <c r="AD1220" s="176">
        <v>2.8251781268088179</v>
      </c>
      <c r="AE1220" s="176">
        <v>0</v>
      </c>
      <c r="AF1220" s="136">
        <v>1.192504258943782</v>
      </c>
      <c r="AG1220" s="136">
        <v>18.397962071893573</v>
      </c>
      <c r="AH1220" s="136" t="s">
        <v>1601</v>
      </c>
      <c r="AW1220" s="1">
        <f>IFERROR(VLOOKUP(San[[#This Row],[Access_SL1]],$AS$5:$AT$8,2,FALSE),"Error")</f>
        <v>0</v>
      </c>
      <c r="AX1220" s="1">
        <f>IFERROR(VLOOKUP(San[[#This Row],[Use_SL1]],$AS$5:$AT$8,2,FALSE),"Error")</f>
        <v>3</v>
      </c>
      <c r="AY1220" s="1" t="str">
        <f>IFERROR(VLOOKUP(San[[#This Row],[Use_SL2]],$AS$5:$AT$8,2,FALSE),"Error")</f>
        <v>Error</v>
      </c>
      <c r="AZ1220" s="1" t="str">
        <f>IFERROR(VLOOKUP(San[[#This Row],[Reliability_SL1]],$AS$5:$AT$8,2,FALSE),"Error")</f>
        <v>Error</v>
      </c>
      <c r="BA1220" s="1">
        <f>IFERROR(VLOOKUP(San[[#This Row],[EnvPro_SL1]],$AS$5:$AT$8,2,FALSE),"Error")</f>
        <v>2</v>
      </c>
    </row>
    <row r="1221" spans="2:53">
      <c r="B1221" s="133" t="s">
        <v>1530</v>
      </c>
      <c r="C1221" s="171" t="s">
        <v>1649</v>
      </c>
      <c r="D1221" s="171" t="s">
        <v>1609</v>
      </c>
      <c r="E1221" s="171" t="s">
        <v>112</v>
      </c>
      <c r="F1221" s="172" t="s">
        <v>1601</v>
      </c>
      <c r="G1221" s="173" t="s">
        <v>2174</v>
      </c>
      <c r="H1221" s="50" t="s">
        <v>1786</v>
      </c>
      <c r="I1221" s="50" t="s">
        <v>2087</v>
      </c>
      <c r="J1221" s="133" t="s">
        <v>1773</v>
      </c>
      <c r="K1221" s="50" t="s">
        <v>1754</v>
      </c>
      <c r="L1221" s="50" t="s">
        <v>1753</v>
      </c>
      <c r="M1221" s="133" t="s">
        <v>1754</v>
      </c>
      <c r="N1221" s="133" t="s">
        <v>1601</v>
      </c>
      <c r="O1221" s="133" t="s">
        <v>1601</v>
      </c>
      <c r="P1221" s="133" t="s">
        <v>1601</v>
      </c>
      <c r="Q1221" s="133" t="s">
        <v>1755</v>
      </c>
      <c r="R1221" s="142" t="s">
        <v>1601</v>
      </c>
      <c r="S1221" s="141" t="s">
        <v>1601</v>
      </c>
      <c r="T1221" s="141" t="s">
        <v>1601</v>
      </c>
      <c r="U1221" s="133" t="s">
        <v>1756</v>
      </c>
      <c r="V1221" s="133" t="s">
        <v>1754</v>
      </c>
      <c r="W1221" s="133" t="str">
        <f>IF([Access_Indicator2]="Yes","No service",IF([Access_Indicator3]="Available", "Improved",IF([Access_Indicator4]="No", "Limited",IF(AND([Access_Indicator4]="yes", [Access_Indicator5]&lt;=[Access_Indicator6]),"Basic","Limited"))))</f>
        <v>Limited</v>
      </c>
      <c r="X1221" s="133" t="str">
        <f>IF([Use_Indicator1]="", "Fill in data", IF([Use_Indicator1]="All", "Improved", IF([Use_Indicator1]="Some", "Basic", IF([Use_Indicator1]="No use", "No Service"))))</f>
        <v>Improved</v>
      </c>
      <c r="Y1221" s="134" t="s">
        <v>1601</v>
      </c>
      <c r="Z1221" s="134" t="str">
        <f>IF(S1221="No data", "No Data", IF([Reliability_Indicator2]="Yes","No Service", IF(S1221="Routine", "Improved", IF(S1221="Unreliable", "Basic", IF(S1221="No O&amp;M", "No service")))))</f>
        <v>No Data</v>
      </c>
      <c r="AA1221" s="133" t="str">
        <f>IF([EnvPro_Indicator1]="", "Fill in data", IF([EnvPro_Indicator1]="Significant pollution", "No service", IF(AND([EnvPro_Indicator1]="Not polluting groundwater &amp; not untreated in river", [EnvPro_Indicator2]="No"),"Basic", IF([EnvPro_Indicator2]="Yes", "Improved"))))</f>
        <v>Basic</v>
      </c>
      <c r="AB1221" s="134" t="str">
        <f t="shared" ref="AB1221:AB1277" si="19">VLOOKUP(MIN(AW1221:BA1221),$AR$5:$AS$8,2,FALSE)</f>
        <v>Limited</v>
      </c>
      <c r="AC1221" s="134" t="str">
        <f>IF(OR(San[[#This Row],[Access_SL1]]="No data",San[[#This Row],[Use_SL1]]="No data",San[[#This Row],[Reliability_SL1]]="No data",San[[#This Row],[EnvPro_SL1]]="No data"),"Incomplete", "Complete")</f>
        <v>Incomplete</v>
      </c>
      <c r="AD1221" s="176">
        <v>2.8251781268088179</v>
      </c>
      <c r="AE1221" s="176">
        <v>0</v>
      </c>
      <c r="AF1221" s="136">
        <v>1.192504258943782</v>
      </c>
      <c r="AG1221" s="136">
        <v>32.196433625813754</v>
      </c>
      <c r="AH1221" s="136" t="s">
        <v>1601</v>
      </c>
      <c r="AW1221" s="1">
        <f>IFERROR(VLOOKUP(San[[#This Row],[Access_SL1]],$AS$5:$AT$8,2,FALSE),"Error")</f>
        <v>1</v>
      </c>
      <c r="AX1221" s="1">
        <f>IFERROR(VLOOKUP(San[[#This Row],[Use_SL1]],$AS$5:$AT$8,2,FALSE),"Error")</f>
        <v>3</v>
      </c>
      <c r="AY1221" s="1" t="str">
        <f>IFERROR(VLOOKUP(San[[#This Row],[Use_SL2]],$AS$5:$AT$8,2,FALSE),"Error")</f>
        <v>Error</v>
      </c>
      <c r="AZ1221" s="1" t="str">
        <f>IFERROR(VLOOKUP(San[[#This Row],[Reliability_SL1]],$AS$5:$AT$8,2,FALSE),"Error")</f>
        <v>Error</v>
      </c>
      <c r="BA1221" s="1">
        <f>IFERROR(VLOOKUP(San[[#This Row],[EnvPro_SL1]],$AS$5:$AT$8,2,FALSE),"Error")</f>
        <v>2</v>
      </c>
    </row>
    <row r="1222" spans="2:53">
      <c r="B1222" s="133" t="s">
        <v>1531</v>
      </c>
      <c r="C1222" s="171" t="s">
        <v>1649</v>
      </c>
      <c r="D1222" s="171" t="s">
        <v>1609</v>
      </c>
      <c r="E1222" s="171" t="s">
        <v>112</v>
      </c>
      <c r="F1222" s="172" t="s">
        <v>1601</v>
      </c>
      <c r="G1222" s="173" t="s">
        <v>2249</v>
      </c>
      <c r="H1222" s="50" t="s">
        <v>1783</v>
      </c>
      <c r="I1222" s="50" t="s">
        <v>2087</v>
      </c>
      <c r="J1222" s="133" t="s">
        <v>1773</v>
      </c>
      <c r="K1222" s="50" t="s">
        <v>1754</v>
      </c>
      <c r="L1222" s="50" t="s">
        <v>1753</v>
      </c>
      <c r="M1222" s="133" t="s">
        <v>1754</v>
      </c>
      <c r="N1222" s="133" t="s">
        <v>1601</v>
      </c>
      <c r="O1222" s="133" t="s">
        <v>1601</v>
      </c>
      <c r="P1222" s="133" t="s">
        <v>1601</v>
      </c>
      <c r="Q1222" s="133" t="s">
        <v>1755</v>
      </c>
      <c r="R1222" s="142" t="s">
        <v>1601</v>
      </c>
      <c r="S1222" s="141" t="s">
        <v>1601</v>
      </c>
      <c r="T1222" s="141" t="s">
        <v>1601</v>
      </c>
      <c r="U1222" s="133" t="s">
        <v>1756</v>
      </c>
      <c r="V1222" s="133" t="s">
        <v>1754</v>
      </c>
      <c r="W1222" s="133" t="str">
        <f>IF([Access_Indicator2]="Yes","No service",IF([Access_Indicator3]="Available", "Improved",IF([Access_Indicator4]="No", "Limited",IF(AND([Access_Indicator4]="yes", [Access_Indicator5]&lt;=[Access_Indicator6]),"Basic","Limited"))))</f>
        <v>Limited</v>
      </c>
      <c r="X1222" s="133" t="str">
        <f>IF([Use_Indicator1]="", "Fill in data", IF([Use_Indicator1]="All", "Improved", IF([Use_Indicator1]="Some", "Basic", IF([Use_Indicator1]="No use", "No Service"))))</f>
        <v>Improved</v>
      </c>
      <c r="Y1222" s="134" t="s">
        <v>1601</v>
      </c>
      <c r="Z1222" s="134" t="str">
        <f>IF(S1222="No data", "No Data", IF([Reliability_Indicator2]="Yes","No Service", IF(S1222="Routine", "Improved", IF(S1222="Unreliable", "Basic", IF(S1222="No O&amp;M", "No service")))))</f>
        <v>No Data</v>
      </c>
      <c r="AA1222" s="133" t="str">
        <f>IF([EnvPro_Indicator1]="", "Fill in data", IF([EnvPro_Indicator1]="Significant pollution", "No service", IF(AND([EnvPro_Indicator1]="Not polluting groundwater &amp; not untreated in river", [EnvPro_Indicator2]="No"),"Basic", IF([EnvPro_Indicator2]="Yes", "Improved"))))</f>
        <v>Basic</v>
      </c>
      <c r="AB1222" s="134" t="str">
        <f t="shared" si="19"/>
        <v>Limited</v>
      </c>
      <c r="AC1222" s="134" t="str">
        <f>IF(OR(San[[#This Row],[Access_SL1]]="No data",San[[#This Row],[Use_SL1]]="No data",San[[#This Row],[Reliability_SL1]]="No data",San[[#This Row],[EnvPro_SL1]]="No data"),"Incomplete", "Complete")</f>
        <v>Incomplete</v>
      </c>
      <c r="AD1222" s="176">
        <v>2.8251781268088179</v>
      </c>
      <c r="AE1222" s="176">
        <v>0</v>
      </c>
      <c r="AF1222" s="136">
        <v>1.192504258943782</v>
      </c>
      <c r="AG1222" s="136">
        <v>9.5669402773846581</v>
      </c>
      <c r="AH1222" s="136" t="s">
        <v>1601</v>
      </c>
      <c r="AW1222" s="1">
        <f>IFERROR(VLOOKUP(San[[#This Row],[Access_SL1]],$AS$5:$AT$8,2,FALSE),"Error")</f>
        <v>1</v>
      </c>
      <c r="AX1222" s="1">
        <f>IFERROR(VLOOKUP(San[[#This Row],[Use_SL1]],$AS$5:$AT$8,2,FALSE),"Error")</f>
        <v>3</v>
      </c>
      <c r="AY1222" s="1" t="str">
        <f>IFERROR(VLOOKUP(San[[#This Row],[Use_SL2]],$AS$5:$AT$8,2,FALSE),"Error")</f>
        <v>Error</v>
      </c>
      <c r="AZ1222" s="1" t="str">
        <f>IFERROR(VLOOKUP(San[[#This Row],[Reliability_SL1]],$AS$5:$AT$8,2,FALSE),"Error")</f>
        <v>Error</v>
      </c>
      <c r="BA1222" s="1">
        <f>IFERROR(VLOOKUP(San[[#This Row],[EnvPro_SL1]],$AS$5:$AT$8,2,FALSE),"Error")</f>
        <v>2</v>
      </c>
    </row>
    <row r="1223" spans="2:53">
      <c r="B1223" s="133" t="s">
        <v>1532</v>
      </c>
      <c r="C1223" s="171" t="s">
        <v>1649</v>
      </c>
      <c r="D1223" s="171" t="s">
        <v>1609</v>
      </c>
      <c r="E1223" s="171" t="s">
        <v>112</v>
      </c>
      <c r="F1223" s="172" t="s">
        <v>1601</v>
      </c>
      <c r="G1223" s="173" t="s">
        <v>2250</v>
      </c>
      <c r="H1223" s="50" t="s">
        <v>1786</v>
      </c>
      <c r="I1223" s="50" t="s">
        <v>2087</v>
      </c>
      <c r="J1223" s="133" t="s">
        <v>1773</v>
      </c>
      <c r="K1223" s="50" t="s">
        <v>1754</v>
      </c>
      <c r="L1223" s="50" t="s">
        <v>1753</v>
      </c>
      <c r="M1223" s="133" t="s">
        <v>1754</v>
      </c>
      <c r="N1223" s="133" t="s">
        <v>1601</v>
      </c>
      <c r="O1223" s="133" t="s">
        <v>1601</v>
      </c>
      <c r="P1223" s="133" t="s">
        <v>1601</v>
      </c>
      <c r="Q1223" s="133" t="s">
        <v>1755</v>
      </c>
      <c r="R1223" s="142" t="s">
        <v>1601</v>
      </c>
      <c r="S1223" s="141" t="s">
        <v>1601</v>
      </c>
      <c r="T1223" s="141" t="s">
        <v>1601</v>
      </c>
      <c r="U1223" s="133" t="s">
        <v>1756</v>
      </c>
      <c r="V1223" s="133" t="s">
        <v>1754</v>
      </c>
      <c r="W1223" s="133" t="str">
        <f>IF([Access_Indicator2]="Yes","No service",IF([Access_Indicator3]="Available", "Improved",IF([Access_Indicator4]="No", "Limited",IF(AND([Access_Indicator4]="yes", [Access_Indicator5]&lt;=[Access_Indicator6]),"Basic","Limited"))))</f>
        <v>Limited</v>
      </c>
      <c r="X1223" s="133" t="str">
        <f>IF([Use_Indicator1]="", "Fill in data", IF([Use_Indicator1]="All", "Improved", IF([Use_Indicator1]="Some", "Basic", IF([Use_Indicator1]="No use", "No Service"))))</f>
        <v>Improved</v>
      </c>
      <c r="Y1223" s="134" t="s">
        <v>1601</v>
      </c>
      <c r="Z1223" s="134" t="str">
        <f>IF(S1223="No data", "No Data", IF([Reliability_Indicator2]="Yes","No Service", IF(S1223="Routine", "Improved", IF(S1223="Unreliable", "Basic", IF(S1223="No O&amp;M", "No service")))))</f>
        <v>No Data</v>
      </c>
      <c r="AA1223" s="133" t="str">
        <f>IF([EnvPro_Indicator1]="", "Fill in data", IF([EnvPro_Indicator1]="Significant pollution", "No service", IF(AND([EnvPro_Indicator1]="Not polluting groundwater &amp; not untreated in river", [EnvPro_Indicator2]="No"),"Basic", IF([EnvPro_Indicator2]="Yes", "Improved"))))</f>
        <v>Basic</v>
      </c>
      <c r="AB1223" s="134" t="str">
        <f t="shared" si="19"/>
        <v>Limited</v>
      </c>
      <c r="AC1223" s="134" t="str">
        <f>IF(OR(San[[#This Row],[Access_SL1]]="No data",San[[#This Row],[Use_SL1]]="No data",San[[#This Row],[Reliability_SL1]]="No data",San[[#This Row],[EnvPro_SL1]]="No data"),"Incomplete", "Complete")</f>
        <v>Incomplete</v>
      </c>
      <c r="AD1223" s="176">
        <v>2.8251781268088179</v>
      </c>
      <c r="AE1223" s="176">
        <v>0</v>
      </c>
      <c r="AF1223" s="136">
        <v>1.192504258943782</v>
      </c>
      <c r="AG1223" s="136">
        <v>18.397962071893573</v>
      </c>
      <c r="AH1223" s="136" t="s">
        <v>1601</v>
      </c>
      <c r="AW1223" s="1">
        <f>IFERROR(VLOOKUP(San[[#This Row],[Access_SL1]],$AS$5:$AT$8,2,FALSE),"Error")</f>
        <v>1</v>
      </c>
      <c r="AX1223" s="1">
        <f>IFERROR(VLOOKUP(San[[#This Row],[Use_SL1]],$AS$5:$AT$8,2,FALSE),"Error")</f>
        <v>3</v>
      </c>
      <c r="AY1223" s="1" t="str">
        <f>IFERROR(VLOOKUP(San[[#This Row],[Use_SL2]],$AS$5:$AT$8,2,FALSE),"Error")</f>
        <v>Error</v>
      </c>
      <c r="AZ1223" s="1" t="str">
        <f>IFERROR(VLOOKUP(San[[#This Row],[Reliability_SL1]],$AS$5:$AT$8,2,FALSE),"Error")</f>
        <v>Error</v>
      </c>
      <c r="BA1223" s="1">
        <f>IFERROR(VLOOKUP(San[[#This Row],[EnvPro_SL1]],$AS$5:$AT$8,2,FALSE),"Error")</f>
        <v>2</v>
      </c>
    </row>
    <row r="1224" spans="2:53">
      <c r="B1224" s="133" t="s">
        <v>1533</v>
      </c>
      <c r="C1224" s="171" t="s">
        <v>1649</v>
      </c>
      <c r="D1224" s="171" t="s">
        <v>1609</v>
      </c>
      <c r="E1224" s="171" t="s">
        <v>112</v>
      </c>
      <c r="F1224" s="172" t="s">
        <v>1601</v>
      </c>
      <c r="G1224" s="173" t="s">
        <v>2172</v>
      </c>
      <c r="H1224" s="50" t="s">
        <v>1786</v>
      </c>
      <c r="I1224" s="50" t="s">
        <v>2087</v>
      </c>
      <c r="J1224" s="133" t="s">
        <v>1751</v>
      </c>
      <c r="K1224" s="50" t="s">
        <v>1752</v>
      </c>
      <c r="L1224" s="50" t="s">
        <v>1753</v>
      </c>
      <c r="M1224" s="133" t="s">
        <v>1754</v>
      </c>
      <c r="N1224" s="133" t="s">
        <v>1601</v>
      </c>
      <c r="O1224" s="133" t="s">
        <v>1601</v>
      </c>
      <c r="P1224" s="133" t="s">
        <v>1601</v>
      </c>
      <c r="Q1224" s="133" t="s">
        <v>1755</v>
      </c>
      <c r="R1224" s="142" t="s">
        <v>1601</v>
      </c>
      <c r="S1224" s="141" t="s">
        <v>1601</v>
      </c>
      <c r="T1224" s="141" t="s">
        <v>1601</v>
      </c>
      <c r="U1224" s="133" t="s">
        <v>1756</v>
      </c>
      <c r="V1224" s="133" t="s">
        <v>1754</v>
      </c>
      <c r="W1224" s="133" t="str">
        <f>IF([Access_Indicator2]="Yes","No service",IF([Access_Indicator3]="Available", "Improved",IF([Access_Indicator4]="No", "Limited",IF(AND([Access_Indicator4]="yes", [Access_Indicator5]&lt;=[Access_Indicator6]),"Basic","Limited"))))</f>
        <v>No service</v>
      </c>
      <c r="X1224" s="133" t="str">
        <f>IF([Use_Indicator1]="", "Fill in data", IF([Use_Indicator1]="All", "Improved", IF([Use_Indicator1]="Some", "Basic", IF([Use_Indicator1]="No use", "No Service"))))</f>
        <v>Improved</v>
      </c>
      <c r="Y1224" s="134" t="s">
        <v>1601</v>
      </c>
      <c r="Z1224" s="134" t="str">
        <f>IF(S1224="No data", "No Data", IF([Reliability_Indicator2]="Yes","No Service", IF(S1224="Routine", "Improved", IF(S1224="Unreliable", "Basic", IF(S1224="No O&amp;M", "No service")))))</f>
        <v>No Data</v>
      </c>
      <c r="AA1224" s="133" t="str">
        <f>IF([EnvPro_Indicator1]="", "Fill in data", IF([EnvPro_Indicator1]="Significant pollution", "No service", IF(AND([EnvPro_Indicator1]="Not polluting groundwater &amp; not untreated in river", [EnvPro_Indicator2]="No"),"Basic", IF([EnvPro_Indicator2]="Yes", "Improved"))))</f>
        <v>Basic</v>
      </c>
      <c r="AB1224" s="134" t="str">
        <f t="shared" si="19"/>
        <v>No Service</v>
      </c>
      <c r="AC1224" s="134" t="str">
        <f>IF(OR(San[[#This Row],[Access_SL1]]="No data",San[[#This Row],[Use_SL1]]="No data",San[[#This Row],[Reliability_SL1]]="No data",San[[#This Row],[EnvPro_SL1]]="No data"),"Incomplete", "Complete")</f>
        <v>Incomplete</v>
      </c>
      <c r="AD1224" s="176">
        <v>2.8251781268088179</v>
      </c>
      <c r="AE1224" s="176">
        <v>0</v>
      </c>
      <c r="AF1224" s="136">
        <v>1.192504258943782</v>
      </c>
      <c r="AG1224" s="136">
        <v>30.356637418624402</v>
      </c>
      <c r="AH1224" s="136" t="s">
        <v>1601</v>
      </c>
      <c r="AW1224" s="1">
        <f>IFERROR(VLOOKUP(San[[#This Row],[Access_SL1]],$AS$5:$AT$8,2,FALSE),"Error")</f>
        <v>0</v>
      </c>
      <c r="AX1224" s="1">
        <f>IFERROR(VLOOKUP(San[[#This Row],[Use_SL1]],$AS$5:$AT$8,2,FALSE),"Error")</f>
        <v>3</v>
      </c>
      <c r="AY1224" s="1" t="str">
        <f>IFERROR(VLOOKUP(San[[#This Row],[Use_SL2]],$AS$5:$AT$8,2,FALSE),"Error")</f>
        <v>Error</v>
      </c>
      <c r="AZ1224" s="1" t="str">
        <f>IFERROR(VLOOKUP(San[[#This Row],[Reliability_SL1]],$AS$5:$AT$8,2,FALSE),"Error")</f>
        <v>Error</v>
      </c>
      <c r="BA1224" s="1">
        <f>IFERROR(VLOOKUP(San[[#This Row],[EnvPro_SL1]],$AS$5:$AT$8,2,FALSE),"Error")</f>
        <v>2</v>
      </c>
    </row>
    <row r="1225" spans="2:53">
      <c r="B1225" s="133" t="s">
        <v>1534</v>
      </c>
      <c r="C1225" s="171" t="s">
        <v>1649</v>
      </c>
      <c r="D1225" s="171" t="s">
        <v>1609</v>
      </c>
      <c r="E1225" s="171" t="s">
        <v>112</v>
      </c>
      <c r="F1225" s="172" t="s">
        <v>1601</v>
      </c>
      <c r="G1225" s="173" t="s">
        <v>2251</v>
      </c>
      <c r="H1225" s="50" t="s">
        <v>1783</v>
      </c>
      <c r="I1225" s="50" t="s">
        <v>2087</v>
      </c>
      <c r="J1225" s="133" t="s">
        <v>1773</v>
      </c>
      <c r="K1225" s="50" t="s">
        <v>1754</v>
      </c>
      <c r="L1225" s="50" t="s">
        <v>1753</v>
      </c>
      <c r="M1225" s="133" t="s">
        <v>1754</v>
      </c>
      <c r="N1225" s="133" t="s">
        <v>1601</v>
      </c>
      <c r="O1225" s="133" t="s">
        <v>1601</v>
      </c>
      <c r="P1225" s="133" t="s">
        <v>1601</v>
      </c>
      <c r="Q1225" s="133" t="s">
        <v>1755</v>
      </c>
      <c r="R1225" s="142" t="s">
        <v>1601</v>
      </c>
      <c r="S1225" s="141" t="s">
        <v>1601</v>
      </c>
      <c r="T1225" s="141" t="s">
        <v>1601</v>
      </c>
      <c r="U1225" s="133" t="s">
        <v>1756</v>
      </c>
      <c r="V1225" s="133" t="s">
        <v>1754</v>
      </c>
      <c r="W1225" s="133" t="str">
        <f>IF([Access_Indicator2]="Yes","No service",IF([Access_Indicator3]="Available", "Improved",IF([Access_Indicator4]="No", "Limited",IF(AND([Access_Indicator4]="yes", [Access_Indicator5]&lt;=[Access_Indicator6]),"Basic","Limited"))))</f>
        <v>Limited</v>
      </c>
      <c r="X1225" s="133" t="str">
        <f>IF([Use_Indicator1]="", "Fill in data", IF([Use_Indicator1]="All", "Improved", IF([Use_Indicator1]="Some", "Basic", IF([Use_Indicator1]="No use", "No Service"))))</f>
        <v>Improved</v>
      </c>
      <c r="Y1225" s="134" t="s">
        <v>1601</v>
      </c>
      <c r="Z1225" s="134" t="str">
        <f>IF(S1225="No data", "No Data", IF([Reliability_Indicator2]="Yes","No Service", IF(S1225="Routine", "Improved", IF(S1225="Unreliable", "Basic", IF(S1225="No O&amp;M", "No service")))))</f>
        <v>No Data</v>
      </c>
      <c r="AA1225" s="133" t="str">
        <f>IF([EnvPro_Indicator1]="", "Fill in data", IF([EnvPro_Indicator1]="Significant pollution", "No service", IF(AND([EnvPro_Indicator1]="Not polluting groundwater &amp; not untreated in river", [EnvPro_Indicator2]="No"),"Basic", IF([EnvPro_Indicator2]="Yes", "Improved"))))</f>
        <v>Basic</v>
      </c>
      <c r="AB1225" s="134" t="str">
        <f t="shared" si="19"/>
        <v>Limited</v>
      </c>
      <c r="AC1225" s="134" t="str">
        <f>IF(OR(San[[#This Row],[Access_SL1]]="No data",San[[#This Row],[Use_SL1]]="No data",San[[#This Row],[Reliability_SL1]]="No data",San[[#This Row],[EnvPro_SL1]]="No data"),"Incomplete", "Complete")</f>
        <v>Incomplete</v>
      </c>
      <c r="AD1225" s="176">
        <v>2.8251781268088179</v>
      </c>
      <c r="AE1225" s="176">
        <v>0</v>
      </c>
      <c r="AF1225" s="136">
        <v>1.192504258943782</v>
      </c>
      <c r="AG1225" s="136">
        <v>35.569393338994246</v>
      </c>
      <c r="AH1225" s="136" t="s">
        <v>1601</v>
      </c>
      <c r="AW1225" s="1">
        <f>IFERROR(VLOOKUP(San[[#This Row],[Access_SL1]],$AS$5:$AT$8,2,FALSE),"Error")</f>
        <v>1</v>
      </c>
      <c r="AX1225" s="1">
        <f>IFERROR(VLOOKUP(San[[#This Row],[Use_SL1]],$AS$5:$AT$8,2,FALSE),"Error")</f>
        <v>3</v>
      </c>
      <c r="AY1225" s="1" t="str">
        <f>IFERROR(VLOOKUP(San[[#This Row],[Use_SL2]],$AS$5:$AT$8,2,FALSE),"Error")</f>
        <v>Error</v>
      </c>
      <c r="AZ1225" s="1" t="str">
        <f>IFERROR(VLOOKUP(San[[#This Row],[Reliability_SL1]],$AS$5:$AT$8,2,FALSE),"Error")</f>
        <v>Error</v>
      </c>
      <c r="BA1225" s="1">
        <f>IFERROR(VLOOKUP(San[[#This Row],[EnvPro_SL1]],$AS$5:$AT$8,2,FALSE),"Error")</f>
        <v>2</v>
      </c>
    </row>
    <row r="1226" spans="2:53">
      <c r="B1226" s="133" t="s">
        <v>1535</v>
      </c>
      <c r="C1226" s="171" t="s">
        <v>1649</v>
      </c>
      <c r="D1226" s="171" t="s">
        <v>1609</v>
      </c>
      <c r="E1226" s="171" t="s">
        <v>112</v>
      </c>
      <c r="F1226" s="172" t="s">
        <v>1601</v>
      </c>
      <c r="G1226" s="173" t="s">
        <v>2252</v>
      </c>
      <c r="H1226" s="50" t="s">
        <v>1786</v>
      </c>
      <c r="I1226" s="50" t="s">
        <v>2087</v>
      </c>
      <c r="J1226" s="133" t="s">
        <v>1773</v>
      </c>
      <c r="K1226" s="50" t="s">
        <v>1754</v>
      </c>
      <c r="L1226" s="50" t="s">
        <v>1753</v>
      </c>
      <c r="M1226" s="133" t="s">
        <v>1754</v>
      </c>
      <c r="N1226" s="133" t="s">
        <v>1601</v>
      </c>
      <c r="O1226" s="133" t="s">
        <v>1601</v>
      </c>
      <c r="P1226" s="133" t="s">
        <v>1601</v>
      </c>
      <c r="Q1226" s="133" t="s">
        <v>1755</v>
      </c>
      <c r="R1226" s="142" t="s">
        <v>1601</v>
      </c>
      <c r="S1226" s="141" t="s">
        <v>1601</v>
      </c>
      <c r="T1226" s="141" t="s">
        <v>1601</v>
      </c>
      <c r="U1226" s="133" t="s">
        <v>1756</v>
      </c>
      <c r="V1226" s="133" t="s">
        <v>1754</v>
      </c>
      <c r="W1226" s="133" t="str">
        <f>IF([Access_Indicator2]="Yes","No service",IF([Access_Indicator3]="Available", "Improved",IF([Access_Indicator4]="No", "Limited",IF(AND([Access_Indicator4]="yes", [Access_Indicator5]&lt;=[Access_Indicator6]),"Basic","Limited"))))</f>
        <v>Limited</v>
      </c>
      <c r="X1226" s="133" t="str">
        <f>IF([Use_Indicator1]="", "Fill in data", IF([Use_Indicator1]="All", "Improved", IF([Use_Indicator1]="Some", "Basic", IF([Use_Indicator1]="No use", "No Service"))))</f>
        <v>Improved</v>
      </c>
      <c r="Y1226" s="134" t="s">
        <v>1601</v>
      </c>
      <c r="Z1226" s="134" t="str">
        <f>IF(S1226="No data", "No Data", IF([Reliability_Indicator2]="Yes","No Service", IF(S1226="Routine", "Improved", IF(S1226="Unreliable", "Basic", IF(S1226="No O&amp;M", "No service")))))</f>
        <v>No Data</v>
      </c>
      <c r="AA1226" s="133" t="str">
        <f>IF([EnvPro_Indicator1]="", "Fill in data", IF([EnvPro_Indicator1]="Significant pollution", "No service", IF(AND([EnvPro_Indicator1]="Not polluting groundwater &amp; not untreated in river", [EnvPro_Indicator2]="No"),"Basic", IF([EnvPro_Indicator2]="Yes", "Improved"))))</f>
        <v>Basic</v>
      </c>
      <c r="AB1226" s="134" t="str">
        <f t="shared" si="19"/>
        <v>Limited</v>
      </c>
      <c r="AC1226" s="134" t="str">
        <f>IF(OR(San[[#This Row],[Access_SL1]]="No data",San[[#This Row],[Use_SL1]]="No data",San[[#This Row],[Reliability_SL1]]="No data",San[[#This Row],[EnvPro_SL1]]="No data"),"Incomplete", "Complete")</f>
        <v>Incomplete</v>
      </c>
      <c r="AD1226" s="176">
        <v>2.8251781268088179</v>
      </c>
      <c r="AE1226" s="176">
        <v>0</v>
      </c>
      <c r="AF1226" s="136">
        <v>1.192504258943782</v>
      </c>
      <c r="AG1226" s="136">
        <v>14.309526055917225</v>
      </c>
      <c r="AH1226" s="136" t="s">
        <v>1601</v>
      </c>
      <c r="AW1226" s="1">
        <f>IFERROR(VLOOKUP(San[[#This Row],[Access_SL1]],$AS$5:$AT$8,2,FALSE),"Error")</f>
        <v>1</v>
      </c>
      <c r="AX1226" s="1">
        <f>IFERROR(VLOOKUP(San[[#This Row],[Use_SL1]],$AS$5:$AT$8,2,FALSE),"Error")</f>
        <v>3</v>
      </c>
      <c r="AY1226" s="1" t="str">
        <f>IFERROR(VLOOKUP(San[[#This Row],[Use_SL2]],$AS$5:$AT$8,2,FALSE),"Error")</f>
        <v>Error</v>
      </c>
      <c r="AZ1226" s="1" t="str">
        <f>IFERROR(VLOOKUP(San[[#This Row],[Reliability_SL1]],$AS$5:$AT$8,2,FALSE),"Error")</f>
        <v>Error</v>
      </c>
      <c r="BA1226" s="1">
        <f>IFERROR(VLOOKUP(San[[#This Row],[EnvPro_SL1]],$AS$5:$AT$8,2,FALSE),"Error")</f>
        <v>2</v>
      </c>
    </row>
    <row r="1227" spans="2:53">
      <c r="B1227" s="133" t="s">
        <v>1536</v>
      </c>
      <c r="C1227" s="171" t="s">
        <v>1649</v>
      </c>
      <c r="D1227" s="171" t="s">
        <v>1609</v>
      </c>
      <c r="E1227" s="171" t="s">
        <v>112</v>
      </c>
      <c r="F1227" s="172" t="s">
        <v>1601</v>
      </c>
      <c r="G1227" s="173" t="s">
        <v>2253</v>
      </c>
      <c r="H1227" s="50" t="s">
        <v>1783</v>
      </c>
      <c r="I1227" s="50" t="s">
        <v>2087</v>
      </c>
      <c r="J1227" s="133" t="s">
        <v>1779</v>
      </c>
      <c r="K1227" s="50" t="s">
        <v>1754</v>
      </c>
      <c r="L1227" s="50" t="s">
        <v>1753</v>
      </c>
      <c r="M1227" s="133" t="s">
        <v>1754</v>
      </c>
      <c r="N1227" s="133" t="s">
        <v>1601</v>
      </c>
      <c r="O1227" s="133" t="s">
        <v>1601</v>
      </c>
      <c r="P1227" s="133" t="s">
        <v>1601</v>
      </c>
      <c r="Q1227" s="133" t="s">
        <v>1755</v>
      </c>
      <c r="R1227" s="142" t="s">
        <v>1601</v>
      </c>
      <c r="S1227" s="141" t="s">
        <v>1777</v>
      </c>
      <c r="T1227" s="141" t="s">
        <v>1754</v>
      </c>
      <c r="U1227" s="133" t="s">
        <v>1756</v>
      </c>
      <c r="V1227" s="133" t="s">
        <v>1754</v>
      </c>
      <c r="W1227" s="133" t="str">
        <f>IF([Access_Indicator2]="Yes","No service",IF([Access_Indicator3]="Available", "Improved",IF([Access_Indicator4]="No", "Limited",IF(AND([Access_Indicator4]="yes", [Access_Indicator5]&lt;=[Access_Indicator6]),"Basic","Limited"))))</f>
        <v>Limited</v>
      </c>
      <c r="X1227" s="133" t="str">
        <f>IF([Use_Indicator1]="", "Fill in data", IF([Use_Indicator1]="All", "Improved", IF([Use_Indicator1]="Some", "Basic", IF([Use_Indicator1]="No use", "No Service"))))</f>
        <v>Improved</v>
      </c>
      <c r="Y1227" s="134" t="s">
        <v>1601</v>
      </c>
      <c r="Z1227" s="134" t="str">
        <f>IF(S1227="No data", "No Data", IF([Reliability_Indicator2]="Yes","No Service", IF(S1227="Routine", "Improved", IF(S1227="Unreliable", "Basic", IF(S1227="No O&amp;M", "No service")))))</f>
        <v>No service</v>
      </c>
      <c r="AA1227" s="133" t="str">
        <f>IF([EnvPro_Indicator1]="", "Fill in data", IF([EnvPro_Indicator1]="Significant pollution", "No service", IF(AND([EnvPro_Indicator1]="Not polluting groundwater &amp; not untreated in river", [EnvPro_Indicator2]="No"),"Basic", IF([EnvPro_Indicator2]="Yes", "Improved"))))</f>
        <v>Basic</v>
      </c>
      <c r="AB1227" s="134" t="str">
        <f t="shared" si="19"/>
        <v>No Service</v>
      </c>
      <c r="AC1227" s="134" t="str">
        <f>IF(OR(San[[#This Row],[Access_SL1]]="No data",San[[#This Row],[Use_SL1]]="No data",San[[#This Row],[Reliability_SL1]]="No data",San[[#This Row],[EnvPro_SL1]]="No data"),"Incomplete", "Complete")</f>
        <v>Complete</v>
      </c>
      <c r="AD1227" s="176">
        <v>2.8251781268088179</v>
      </c>
      <c r="AE1227" s="176">
        <v>0</v>
      </c>
      <c r="AF1227" s="136">
        <v>1.192504258943782</v>
      </c>
      <c r="AG1227" s="136">
        <v>20.237758279082932</v>
      </c>
      <c r="AH1227" s="136" t="s">
        <v>1601</v>
      </c>
      <c r="AW1227" s="1">
        <f>IFERROR(VLOOKUP(San[[#This Row],[Access_SL1]],$AS$5:$AT$8,2,FALSE),"Error")</f>
        <v>1</v>
      </c>
      <c r="AX1227" s="1">
        <f>IFERROR(VLOOKUP(San[[#This Row],[Use_SL1]],$AS$5:$AT$8,2,FALSE),"Error")</f>
        <v>3</v>
      </c>
      <c r="AY1227" s="1" t="str">
        <f>IFERROR(VLOOKUP(San[[#This Row],[Use_SL2]],$AS$5:$AT$8,2,FALSE),"Error")</f>
        <v>Error</v>
      </c>
      <c r="AZ1227" s="1">
        <f>IFERROR(VLOOKUP(San[[#This Row],[Reliability_SL1]],$AS$5:$AT$8,2,FALSE),"Error")</f>
        <v>0</v>
      </c>
      <c r="BA1227" s="1">
        <f>IFERROR(VLOOKUP(San[[#This Row],[EnvPro_SL1]],$AS$5:$AT$8,2,FALSE),"Error")</f>
        <v>2</v>
      </c>
    </row>
    <row r="1228" spans="2:53">
      <c r="B1228" s="133" t="s">
        <v>1537</v>
      </c>
      <c r="C1228" s="171" t="s">
        <v>1649</v>
      </c>
      <c r="D1228" s="171" t="s">
        <v>1609</v>
      </c>
      <c r="E1228" s="171" t="s">
        <v>112</v>
      </c>
      <c r="F1228" s="172" t="s">
        <v>1601</v>
      </c>
      <c r="G1228" s="173" t="s">
        <v>2231</v>
      </c>
      <c r="H1228" s="50" t="s">
        <v>1786</v>
      </c>
      <c r="I1228" s="50" t="s">
        <v>2087</v>
      </c>
      <c r="J1228" s="133" t="s">
        <v>1779</v>
      </c>
      <c r="K1228" s="50" t="s">
        <v>1754</v>
      </c>
      <c r="L1228" s="50" t="s">
        <v>1753</v>
      </c>
      <c r="M1228" s="133" t="s">
        <v>1754</v>
      </c>
      <c r="N1228" s="133" t="s">
        <v>1601</v>
      </c>
      <c r="O1228" s="133" t="s">
        <v>1601</v>
      </c>
      <c r="P1228" s="133" t="s">
        <v>1601</v>
      </c>
      <c r="Q1228" s="133" t="s">
        <v>1755</v>
      </c>
      <c r="R1228" s="142" t="s">
        <v>1601</v>
      </c>
      <c r="S1228" s="141" t="s">
        <v>1777</v>
      </c>
      <c r="T1228" s="141" t="s">
        <v>1754</v>
      </c>
      <c r="U1228" s="133" t="s">
        <v>1756</v>
      </c>
      <c r="V1228" s="133" t="s">
        <v>1754</v>
      </c>
      <c r="W1228" s="133" t="str">
        <f>IF([Access_Indicator2]="Yes","No service",IF([Access_Indicator3]="Available", "Improved",IF([Access_Indicator4]="No", "Limited",IF(AND([Access_Indicator4]="yes", [Access_Indicator5]&lt;=[Access_Indicator6]),"Basic","Limited"))))</f>
        <v>Limited</v>
      </c>
      <c r="X1228" s="133" t="str">
        <f>IF([Use_Indicator1]="", "Fill in data", IF([Use_Indicator1]="All", "Improved", IF([Use_Indicator1]="Some", "Basic", IF([Use_Indicator1]="No use", "No Service"))))</f>
        <v>Improved</v>
      </c>
      <c r="Y1228" s="134" t="s">
        <v>1601</v>
      </c>
      <c r="Z1228" s="134" t="str">
        <f>IF(S1228="No data", "No Data", IF([Reliability_Indicator2]="Yes","No Service", IF(S1228="Routine", "Improved", IF(S1228="Unreliable", "Basic", IF(S1228="No O&amp;M", "No service")))))</f>
        <v>No service</v>
      </c>
      <c r="AA1228" s="133" t="str">
        <f>IF([EnvPro_Indicator1]="", "Fill in data", IF([EnvPro_Indicator1]="Significant pollution", "No service", IF(AND([EnvPro_Indicator1]="Not polluting groundwater &amp; not untreated in river", [EnvPro_Indicator2]="No"),"Basic", IF([EnvPro_Indicator2]="Yes", "Improved"))))</f>
        <v>Basic</v>
      </c>
      <c r="AB1228" s="134" t="str">
        <f t="shared" si="19"/>
        <v>No Service</v>
      </c>
      <c r="AC1228" s="134" t="str">
        <f>IF(OR(San[[#This Row],[Access_SL1]]="No data",San[[#This Row],[Use_SL1]]="No data",San[[#This Row],[Reliability_SL1]]="No data",San[[#This Row],[EnvPro_SL1]]="No data"),"Incomplete", "Complete")</f>
        <v>Complete</v>
      </c>
      <c r="AD1228" s="176">
        <v>2.8251781268088179</v>
      </c>
      <c r="AE1228" s="176">
        <v>0</v>
      </c>
      <c r="AF1228" s="136">
        <v>1.192504258943782</v>
      </c>
      <c r="AG1228" s="136">
        <v>22.077554486272287</v>
      </c>
      <c r="AH1228" s="136" t="s">
        <v>1601</v>
      </c>
      <c r="AW1228" s="1">
        <f>IFERROR(VLOOKUP(San[[#This Row],[Access_SL1]],$AS$5:$AT$8,2,FALSE),"Error")</f>
        <v>1</v>
      </c>
      <c r="AX1228" s="1">
        <f>IFERROR(VLOOKUP(San[[#This Row],[Use_SL1]],$AS$5:$AT$8,2,FALSE),"Error")</f>
        <v>3</v>
      </c>
      <c r="AY1228" s="1" t="str">
        <f>IFERROR(VLOOKUP(San[[#This Row],[Use_SL2]],$AS$5:$AT$8,2,FALSE),"Error")</f>
        <v>Error</v>
      </c>
      <c r="AZ1228" s="1">
        <f>IFERROR(VLOOKUP(San[[#This Row],[Reliability_SL1]],$AS$5:$AT$8,2,FALSE),"Error")</f>
        <v>0</v>
      </c>
      <c r="BA1228" s="1">
        <f>IFERROR(VLOOKUP(San[[#This Row],[EnvPro_SL1]],$AS$5:$AT$8,2,FALSE),"Error")</f>
        <v>2</v>
      </c>
    </row>
    <row r="1229" spans="2:53">
      <c r="B1229" s="133" t="s">
        <v>1538</v>
      </c>
      <c r="C1229" s="171" t="s">
        <v>1649</v>
      </c>
      <c r="D1229" s="171" t="s">
        <v>1609</v>
      </c>
      <c r="E1229" s="171" t="s">
        <v>112</v>
      </c>
      <c r="F1229" s="172" t="s">
        <v>1601</v>
      </c>
      <c r="G1229" s="173" t="s">
        <v>2167</v>
      </c>
      <c r="H1229" s="50" t="s">
        <v>1786</v>
      </c>
      <c r="I1229" s="50" t="s">
        <v>2087</v>
      </c>
      <c r="J1229" s="133" t="s">
        <v>1751</v>
      </c>
      <c r="K1229" s="50" t="s">
        <v>1752</v>
      </c>
      <c r="L1229" s="50" t="s">
        <v>1753</v>
      </c>
      <c r="M1229" s="133" t="s">
        <v>1754</v>
      </c>
      <c r="N1229" s="133" t="s">
        <v>1601</v>
      </c>
      <c r="O1229" s="133" t="s">
        <v>1601</v>
      </c>
      <c r="P1229" s="133" t="s">
        <v>1601</v>
      </c>
      <c r="Q1229" s="133" t="s">
        <v>1755</v>
      </c>
      <c r="R1229" s="142" t="s">
        <v>1601</v>
      </c>
      <c r="S1229" s="141" t="s">
        <v>1601</v>
      </c>
      <c r="T1229" s="141" t="s">
        <v>1601</v>
      </c>
      <c r="U1229" s="133" t="s">
        <v>1756</v>
      </c>
      <c r="V1229" s="133" t="s">
        <v>1754</v>
      </c>
      <c r="W1229" s="133" t="str">
        <f>IF([Access_Indicator2]="Yes","No service",IF([Access_Indicator3]="Available", "Improved",IF([Access_Indicator4]="No", "Limited",IF(AND([Access_Indicator4]="yes", [Access_Indicator5]&lt;=[Access_Indicator6]),"Basic","Limited"))))</f>
        <v>No service</v>
      </c>
      <c r="X1229" s="133" t="str">
        <f>IF([Use_Indicator1]="", "Fill in data", IF([Use_Indicator1]="All", "Improved", IF([Use_Indicator1]="Some", "Basic", IF([Use_Indicator1]="No use", "No Service"))))</f>
        <v>Improved</v>
      </c>
      <c r="Y1229" s="134" t="s">
        <v>1601</v>
      </c>
      <c r="Z1229" s="134" t="str">
        <f>IF(S1229="No data", "No Data", IF([Reliability_Indicator2]="Yes","No Service", IF(S1229="Routine", "Improved", IF(S1229="Unreliable", "Basic", IF(S1229="No O&amp;M", "No service")))))</f>
        <v>No Data</v>
      </c>
      <c r="AA1229" s="133" t="str">
        <f>IF([EnvPro_Indicator1]="", "Fill in data", IF([EnvPro_Indicator1]="Significant pollution", "No service", IF(AND([EnvPro_Indicator1]="Not polluting groundwater &amp; not untreated in river", [EnvPro_Indicator2]="No"),"Basic", IF([EnvPro_Indicator2]="Yes", "Improved"))))</f>
        <v>Basic</v>
      </c>
      <c r="AB1229" s="134" t="str">
        <f t="shared" si="19"/>
        <v>No Service</v>
      </c>
      <c r="AC1229" s="134" t="str">
        <f>IF(OR(San[[#This Row],[Access_SL1]]="No data",San[[#This Row],[Use_SL1]]="No data",San[[#This Row],[Reliability_SL1]]="No data",San[[#This Row],[EnvPro_SL1]]="No data"),"Incomplete", "Complete")</f>
        <v>Incomplete</v>
      </c>
      <c r="AD1229" s="176">
        <v>2.8251781268088179</v>
      </c>
      <c r="AE1229" s="176">
        <v>0</v>
      </c>
      <c r="AF1229" s="136">
        <v>1.192504258943782</v>
      </c>
      <c r="AG1229" s="136">
        <v>3.0663270119822621</v>
      </c>
      <c r="AH1229" s="136" t="s">
        <v>1601</v>
      </c>
      <c r="AW1229" s="1">
        <f>IFERROR(VLOOKUP(San[[#This Row],[Access_SL1]],$AS$5:$AT$8,2,FALSE),"Error")</f>
        <v>0</v>
      </c>
      <c r="AX1229" s="1">
        <f>IFERROR(VLOOKUP(San[[#This Row],[Use_SL1]],$AS$5:$AT$8,2,FALSE),"Error")</f>
        <v>3</v>
      </c>
      <c r="AY1229" s="1" t="str">
        <f>IFERROR(VLOOKUP(San[[#This Row],[Use_SL2]],$AS$5:$AT$8,2,FALSE),"Error")</f>
        <v>Error</v>
      </c>
      <c r="AZ1229" s="1" t="str">
        <f>IFERROR(VLOOKUP(San[[#This Row],[Reliability_SL1]],$AS$5:$AT$8,2,FALSE),"Error")</f>
        <v>Error</v>
      </c>
      <c r="BA1229" s="1">
        <f>IFERROR(VLOOKUP(San[[#This Row],[EnvPro_SL1]],$AS$5:$AT$8,2,FALSE),"Error")</f>
        <v>2</v>
      </c>
    </row>
    <row r="1230" spans="2:53">
      <c r="B1230" s="133" t="s">
        <v>1539</v>
      </c>
      <c r="C1230" s="171" t="s">
        <v>1649</v>
      </c>
      <c r="D1230" s="171" t="s">
        <v>1609</v>
      </c>
      <c r="E1230" s="171" t="s">
        <v>112</v>
      </c>
      <c r="F1230" s="172" t="s">
        <v>1601</v>
      </c>
      <c r="G1230" s="173" t="s">
        <v>2164</v>
      </c>
      <c r="H1230" s="50" t="s">
        <v>1783</v>
      </c>
      <c r="I1230" s="50" t="s">
        <v>2087</v>
      </c>
      <c r="J1230" s="133" t="s">
        <v>1751</v>
      </c>
      <c r="K1230" s="50" t="s">
        <v>1752</v>
      </c>
      <c r="L1230" s="50" t="s">
        <v>1753</v>
      </c>
      <c r="M1230" s="133" t="s">
        <v>1754</v>
      </c>
      <c r="N1230" s="133" t="s">
        <v>1601</v>
      </c>
      <c r="O1230" s="133" t="s">
        <v>1601</v>
      </c>
      <c r="P1230" s="133" t="s">
        <v>1601</v>
      </c>
      <c r="Q1230" s="133" t="s">
        <v>1755</v>
      </c>
      <c r="R1230" s="142" t="s">
        <v>1601</v>
      </c>
      <c r="S1230" s="141" t="s">
        <v>1601</v>
      </c>
      <c r="T1230" s="141" t="s">
        <v>1601</v>
      </c>
      <c r="U1230" s="133" t="s">
        <v>1756</v>
      </c>
      <c r="V1230" s="133" t="s">
        <v>1754</v>
      </c>
      <c r="W1230" s="133" t="str">
        <f>IF([Access_Indicator2]="Yes","No service",IF([Access_Indicator3]="Available", "Improved",IF([Access_Indicator4]="No", "Limited",IF(AND([Access_Indicator4]="yes", [Access_Indicator5]&lt;=[Access_Indicator6]),"Basic","Limited"))))</f>
        <v>No service</v>
      </c>
      <c r="X1230" s="133" t="str">
        <f>IF([Use_Indicator1]="", "Fill in data", IF([Use_Indicator1]="All", "Improved", IF([Use_Indicator1]="Some", "Basic", IF([Use_Indicator1]="No use", "No Service"))))</f>
        <v>Improved</v>
      </c>
      <c r="Y1230" s="134" t="s">
        <v>1601</v>
      </c>
      <c r="Z1230" s="134" t="str">
        <f>IF(S1230="No data", "No Data", IF([Reliability_Indicator2]="Yes","No Service", IF(S1230="Routine", "Improved", IF(S1230="Unreliable", "Basic", IF(S1230="No O&amp;M", "No service")))))</f>
        <v>No Data</v>
      </c>
      <c r="AA1230" s="133" t="str">
        <f>IF([EnvPro_Indicator1]="", "Fill in data", IF([EnvPro_Indicator1]="Significant pollution", "No service", IF(AND([EnvPro_Indicator1]="Not polluting groundwater &amp; not untreated in river", [EnvPro_Indicator2]="No"),"Basic", IF([EnvPro_Indicator2]="Yes", "Improved"))))</f>
        <v>Basic</v>
      </c>
      <c r="AB1230" s="134" t="str">
        <f t="shared" si="19"/>
        <v>No Service</v>
      </c>
      <c r="AC1230" s="134" t="str">
        <f>IF(OR(San[[#This Row],[Access_SL1]]="No data",San[[#This Row],[Use_SL1]]="No data",San[[#This Row],[Reliability_SL1]]="No data",San[[#This Row],[EnvPro_SL1]]="No data"),"Incomplete", "Complete")</f>
        <v>Incomplete</v>
      </c>
      <c r="AD1230" s="176">
        <v>2.8251781268088179</v>
      </c>
      <c r="AE1230" s="176">
        <v>0</v>
      </c>
      <c r="AF1230" s="136">
        <v>1.192504258943782</v>
      </c>
      <c r="AG1230" s="136">
        <v>29.436739315029719</v>
      </c>
      <c r="AH1230" s="136" t="s">
        <v>1601</v>
      </c>
      <c r="AW1230" s="1">
        <f>IFERROR(VLOOKUP(San[[#This Row],[Access_SL1]],$AS$5:$AT$8,2,FALSE),"Error")</f>
        <v>0</v>
      </c>
      <c r="AX1230" s="1">
        <f>IFERROR(VLOOKUP(San[[#This Row],[Use_SL1]],$AS$5:$AT$8,2,FALSE),"Error")</f>
        <v>3</v>
      </c>
      <c r="AY1230" s="1" t="str">
        <f>IFERROR(VLOOKUP(San[[#This Row],[Use_SL2]],$AS$5:$AT$8,2,FALSE),"Error")</f>
        <v>Error</v>
      </c>
      <c r="AZ1230" s="1" t="str">
        <f>IFERROR(VLOOKUP(San[[#This Row],[Reliability_SL1]],$AS$5:$AT$8,2,FALSE),"Error")</f>
        <v>Error</v>
      </c>
      <c r="BA1230" s="1">
        <f>IFERROR(VLOOKUP(San[[#This Row],[EnvPro_SL1]],$AS$5:$AT$8,2,FALSE),"Error")</f>
        <v>2</v>
      </c>
    </row>
    <row r="1231" spans="2:53">
      <c r="B1231" s="133" t="s">
        <v>1540</v>
      </c>
      <c r="C1231" s="171" t="s">
        <v>1649</v>
      </c>
      <c r="D1231" s="171" t="s">
        <v>1609</v>
      </c>
      <c r="E1231" s="171" t="s">
        <v>112</v>
      </c>
      <c r="F1231" s="172" t="s">
        <v>1601</v>
      </c>
      <c r="G1231" s="173" t="s">
        <v>2254</v>
      </c>
      <c r="H1231" s="50" t="s">
        <v>1786</v>
      </c>
      <c r="I1231" s="50" t="s">
        <v>2087</v>
      </c>
      <c r="J1231" s="133" t="s">
        <v>1751</v>
      </c>
      <c r="K1231" s="50" t="s">
        <v>1752</v>
      </c>
      <c r="L1231" s="50" t="s">
        <v>1753</v>
      </c>
      <c r="M1231" s="133" t="s">
        <v>1754</v>
      </c>
      <c r="N1231" s="133" t="s">
        <v>1601</v>
      </c>
      <c r="O1231" s="133" t="s">
        <v>1601</v>
      </c>
      <c r="P1231" s="133" t="s">
        <v>1601</v>
      </c>
      <c r="Q1231" s="133" t="s">
        <v>1755</v>
      </c>
      <c r="R1231" s="142" t="s">
        <v>1601</v>
      </c>
      <c r="S1231" s="141" t="s">
        <v>1601</v>
      </c>
      <c r="T1231" s="141" t="s">
        <v>1601</v>
      </c>
      <c r="U1231" s="133" t="s">
        <v>1756</v>
      </c>
      <c r="V1231" s="133" t="s">
        <v>1754</v>
      </c>
      <c r="W1231" s="133" t="str">
        <f>IF([Access_Indicator2]="Yes","No service",IF([Access_Indicator3]="Available", "Improved",IF([Access_Indicator4]="No", "Limited",IF(AND([Access_Indicator4]="yes", [Access_Indicator5]&lt;=[Access_Indicator6]),"Basic","Limited"))))</f>
        <v>No service</v>
      </c>
      <c r="X1231" s="133" t="str">
        <f>IF([Use_Indicator1]="", "Fill in data", IF([Use_Indicator1]="All", "Improved", IF([Use_Indicator1]="Some", "Basic", IF([Use_Indicator1]="No use", "No Service"))))</f>
        <v>Improved</v>
      </c>
      <c r="Y1231" s="134" t="s">
        <v>1601</v>
      </c>
      <c r="Z1231" s="134" t="str">
        <f>IF(S1231="No data", "No Data", IF([Reliability_Indicator2]="Yes","No Service", IF(S1231="Routine", "Improved", IF(S1231="Unreliable", "Basic", IF(S1231="No O&amp;M", "No service")))))</f>
        <v>No Data</v>
      </c>
      <c r="AA1231" s="133" t="str">
        <f>IF([EnvPro_Indicator1]="", "Fill in data", IF([EnvPro_Indicator1]="Significant pollution", "No service", IF(AND([EnvPro_Indicator1]="Not polluting groundwater &amp; not untreated in river", [EnvPro_Indicator2]="No"),"Basic", IF([EnvPro_Indicator2]="Yes", "Improved"))))</f>
        <v>Basic</v>
      </c>
      <c r="AB1231" s="134" t="str">
        <f t="shared" si="19"/>
        <v>No Service</v>
      </c>
      <c r="AC1231" s="134" t="str">
        <f>IF(OR(San[[#This Row],[Access_SL1]]="No data",San[[#This Row],[Use_SL1]]="No data",San[[#This Row],[Reliability_SL1]]="No data",San[[#This Row],[EnvPro_SL1]]="No data"),"Incomplete", "Complete")</f>
        <v>Incomplete</v>
      </c>
      <c r="AD1231" s="176">
        <v>2.8251781268088179</v>
      </c>
      <c r="AE1231" s="176">
        <v>0</v>
      </c>
      <c r="AF1231" s="136">
        <v>1.192504258943782</v>
      </c>
      <c r="AG1231" s="136">
        <v>16.715862682463303</v>
      </c>
      <c r="AH1231" s="136" t="s">
        <v>1601</v>
      </c>
      <c r="AW1231" s="1">
        <f>IFERROR(VLOOKUP(San[[#This Row],[Access_SL1]],$AS$5:$AT$8,2,FALSE),"Error")</f>
        <v>0</v>
      </c>
      <c r="AX1231" s="1">
        <f>IFERROR(VLOOKUP(San[[#This Row],[Use_SL1]],$AS$5:$AT$8,2,FALSE),"Error")</f>
        <v>3</v>
      </c>
      <c r="AY1231" s="1" t="str">
        <f>IFERROR(VLOOKUP(San[[#This Row],[Use_SL2]],$AS$5:$AT$8,2,FALSE),"Error")</f>
        <v>Error</v>
      </c>
      <c r="AZ1231" s="1" t="str">
        <f>IFERROR(VLOOKUP(San[[#This Row],[Reliability_SL1]],$AS$5:$AT$8,2,FALSE),"Error")</f>
        <v>Error</v>
      </c>
      <c r="BA1231" s="1">
        <f>IFERROR(VLOOKUP(San[[#This Row],[EnvPro_SL1]],$AS$5:$AT$8,2,FALSE),"Error")</f>
        <v>2</v>
      </c>
    </row>
    <row r="1232" spans="2:53">
      <c r="B1232" s="133" t="s">
        <v>1541</v>
      </c>
      <c r="C1232" s="171" t="s">
        <v>1649</v>
      </c>
      <c r="D1232" s="171" t="s">
        <v>1609</v>
      </c>
      <c r="E1232" s="171" t="s">
        <v>112</v>
      </c>
      <c r="F1232" s="172" t="s">
        <v>1601</v>
      </c>
      <c r="G1232" s="173" t="s">
        <v>2255</v>
      </c>
      <c r="H1232" s="50" t="s">
        <v>1786</v>
      </c>
      <c r="I1232" s="50" t="s">
        <v>2087</v>
      </c>
      <c r="J1232" s="133" t="s">
        <v>1773</v>
      </c>
      <c r="K1232" s="50" t="s">
        <v>1754</v>
      </c>
      <c r="L1232" s="50" t="s">
        <v>1753</v>
      </c>
      <c r="M1232" s="133" t="s">
        <v>1754</v>
      </c>
      <c r="N1232" s="133" t="s">
        <v>1601</v>
      </c>
      <c r="O1232" s="133" t="s">
        <v>1601</v>
      </c>
      <c r="P1232" s="133" t="s">
        <v>1601</v>
      </c>
      <c r="Q1232" s="133" t="s">
        <v>1755</v>
      </c>
      <c r="R1232" s="142" t="s">
        <v>1601</v>
      </c>
      <c r="S1232" s="141" t="s">
        <v>1601</v>
      </c>
      <c r="T1232" s="141" t="s">
        <v>1601</v>
      </c>
      <c r="U1232" s="133" t="s">
        <v>1756</v>
      </c>
      <c r="V1232" s="133" t="s">
        <v>1754</v>
      </c>
      <c r="W1232" s="133" t="str">
        <f>IF([Access_Indicator2]="Yes","No service",IF([Access_Indicator3]="Available", "Improved",IF([Access_Indicator4]="No", "Limited",IF(AND([Access_Indicator4]="yes", [Access_Indicator5]&lt;=[Access_Indicator6]),"Basic","Limited"))))</f>
        <v>Limited</v>
      </c>
      <c r="X1232" s="133" t="str">
        <f>IF([Use_Indicator1]="", "Fill in data", IF([Use_Indicator1]="All", "Improved", IF([Use_Indicator1]="Some", "Basic", IF([Use_Indicator1]="No use", "No Service"))))</f>
        <v>Improved</v>
      </c>
      <c r="Y1232" s="134" t="s">
        <v>1601</v>
      </c>
      <c r="Z1232" s="134" t="str">
        <f>IF(S1232="No data", "No Data", IF([Reliability_Indicator2]="Yes","No Service", IF(S1232="Routine", "Improved", IF(S1232="Unreliable", "Basic", IF(S1232="No O&amp;M", "No service")))))</f>
        <v>No Data</v>
      </c>
      <c r="AA1232" s="133" t="str">
        <f>IF([EnvPro_Indicator1]="", "Fill in data", IF([EnvPro_Indicator1]="Significant pollution", "No service", IF(AND([EnvPro_Indicator1]="Not polluting groundwater &amp; not untreated in river", [EnvPro_Indicator2]="No"),"Basic", IF([EnvPro_Indicator2]="Yes", "Improved"))))</f>
        <v>Basic</v>
      </c>
      <c r="AB1232" s="134" t="str">
        <f t="shared" si="19"/>
        <v>Limited</v>
      </c>
      <c r="AC1232" s="134" t="str">
        <f>IF(OR(San[[#This Row],[Access_SL1]]="No data",San[[#This Row],[Use_SL1]]="No data",San[[#This Row],[Reliability_SL1]]="No data",San[[#This Row],[EnvPro_SL1]]="No data"),"Incomplete", "Complete")</f>
        <v>Incomplete</v>
      </c>
      <c r="AD1232" s="176">
        <v>2.8251781268088179</v>
      </c>
      <c r="AE1232" s="176">
        <v>0</v>
      </c>
      <c r="AF1232" s="136">
        <v>1.192504258943782</v>
      </c>
      <c r="AG1232" s="136">
        <v>12.265308047929048</v>
      </c>
      <c r="AH1232" s="136" t="s">
        <v>1601</v>
      </c>
      <c r="AW1232" s="1">
        <f>IFERROR(VLOOKUP(San[[#This Row],[Access_SL1]],$AS$5:$AT$8,2,FALSE),"Error")</f>
        <v>1</v>
      </c>
      <c r="AX1232" s="1">
        <f>IFERROR(VLOOKUP(San[[#This Row],[Use_SL1]],$AS$5:$AT$8,2,FALSE),"Error")</f>
        <v>3</v>
      </c>
      <c r="AY1232" s="1" t="str">
        <f>IFERROR(VLOOKUP(San[[#This Row],[Use_SL2]],$AS$5:$AT$8,2,FALSE),"Error")</f>
        <v>Error</v>
      </c>
      <c r="AZ1232" s="1" t="str">
        <f>IFERROR(VLOOKUP(San[[#This Row],[Reliability_SL1]],$AS$5:$AT$8,2,FALSE),"Error")</f>
        <v>Error</v>
      </c>
      <c r="BA1232" s="1">
        <f>IFERROR(VLOOKUP(San[[#This Row],[EnvPro_SL1]],$AS$5:$AT$8,2,FALSE),"Error")</f>
        <v>2</v>
      </c>
    </row>
    <row r="1233" spans="2:53">
      <c r="B1233" s="133" t="s">
        <v>1542</v>
      </c>
      <c r="C1233" s="171" t="s">
        <v>1649</v>
      </c>
      <c r="D1233" s="171" t="s">
        <v>1609</v>
      </c>
      <c r="E1233" s="171" t="s">
        <v>112</v>
      </c>
      <c r="F1233" s="172" t="s">
        <v>1601</v>
      </c>
      <c r="G1233" s="173" t="s">
        <v>2256</v>
      </c>
      <c r="H1233" s="50" t="s">
        <v>1783</v>
      </c>
      <c r="I1233" s="50" t="s">
        <v>2087</v>
      </c>
      <c r="J1233" s="133" t="s">
        <v>1773</v>
      </c>
      <c r="K1233" s="50" t="s">
        <v>1754</v>
      </c>
      <c r="L1233" s="50" t="s">
        <v>1753</v>
      </c>
      <c r="M1233" s="133" t="s">
        <v>1754</v>
      </c>
      <c r="N1233" s="133" t="s">
        <v>1601</v>
      </c>
      <c r="O1233" s="133" t="s">
        <v>1601</v>
      </c>
      <c r="P1233" s="133" t="s">
        <v>1601</v>
      </c>
      <c r="Q1233" s="133" t="s">
        <v>1755</v>
      </c>
      <c r="R1233" s="142" t="s">
        <v>1601</v>
      </c>
      <c r="S1233" s="141" t="s">
        <v>1601</v>
      </c>
      <c r="T1233" s="141" t="s">
        <v>1601</v>
      </c>
      <c r="U1233" s="133" t="s">
        <v>1756</v>
      </c>
      <c r="V1233" s="133" t="s">
        <v>1754</v>
      </c>
      <c r="W1233" s="133" t="str">
        <f>IF([Access_Indicator2]="Yes","No service",IF([Access_Indicator3]="Available", "Improved",IF([Access_Indicator4]="No", "Limited",IF(AND([Access_Indicator4]="yes", [Access_Indicator5]&lt;=[Access_Indicator6]),"Basic","Limited"))))</f>
        <v>Limited</v>
      </c>
      <c r="X1233" s="133" t="str">
        <f>IF([Use_Indicator1]="", "Fill in data", IF([Use_Indicator1]="All", "Improved", IF([Use_Indicator1]="Some", "Basic", IF([Use_Indicator1]="No use", "No Service"))))</f>
        <v>Improved</v>
      </c>
      <c r="Y1233" s="134" t="s">
        <v>1601</v>
      </c>
      <c r="Z1233" s="134" t="str">
        <f>IF(S1233="No data", "No Data", IF([Reliability_Indicator2]="Yes","No Service", IF(S1233="Routine", "Improved", IF(S1233="Unreliable", "Basic", IF(S1233="No O&amp;M", "No service")))))</f>
        <v>No Data</v>
      </c>
      <c r="AA1233" s="133" t="str">
        <f>IF([EnvPro_Indicator1]="", "Fill in data", IF([EnvPro_Indicator1]="Significant pollution", "No service", IF(AND([EnvPro_Indicator1]="Not polluting groundwater &amp; not untreated in river", [EnvPro_Indicator2]="No"),"Basic", IF([EnvPro_Indicator2]="Yes", "Improved"))))</f>
        <v>Basic</v>
      </c>
      <c r="AB1233" s="134" t="str">
        <f t="shared" si="19"/>
        <v>Limited</v>
      </c>
      <c r="AC1233" s="134" t="str">
        <f>IF(OR(San[[#This Row],[Access_SL1]]="No data",San[[#This Row],[Use_SL1]]="No data",San[[#This Row],[Reliability_SL1]]="No data",San[[#This Row],[EnvPro_SL1]]="No data"),"Incomplete", "Complete")</f>
        <v>Incomplete</v>
      </c>
      <c r="AD1233" s="176">
        <v>2.8251781268088179</v>
      </c>
      <c r="AE1233" s="176">
        <v>0</v>
      </c>
      <c r="AF1233" s="136">
        <v>1.192504258943782</v>
      </c>
      <c r="AG1233" s="136">
        <v>18.397962071893573</v>
      </c>
      <c r="AH1233" s="136" t="s">
        <v>1601</v>
      </c>
      <c r="AW1233" s="1">
        <f>IFERROR(VLOOKUP(San[[#This Row],[Access_SL1]],$AS$5:$AT$8,2,FALSE),"Error")</f>
        <v>1</v>
      </c>
      <c r="AX1233" s="1">
        <f>IFERROR(VLOOKUP(San[[#This Row],[Use_SL1]],$AS$5:$AT$8,2,FALSE),"Error")</f>
        <v>3</v>
      </c>
      <c r="AY1233" s="1" t="str">
        <f>IFERROR(VLOOKUP(San[[#This Row],[Use_SL2]],$AS$5:$AT$8,2,FALSE),"Error")</f>
        <v>Error</v>
      </c>
      <c r="AZ1233" s="1" t="str">
        <f>IFERROR(VLOOKUP(San[[#This Row],[Reliability_SL1]],$AS$5:$AT$8,2,FALSE),"Error")</f>
        <v>Error</v>
      </c>
      <c r="BA1233" s="1">
        <f>IFERROR(VLOOKUP(San[[#This Row],[EnvPro_SL1]],$AS$5:$AT$8,2,FALSE),"Error")</f>
        <v>2</v>
      </c>
    </row>
    <row r="1234" spans="2:53">
      <c r="B1234" s="133" t="s">
        <v>1543</v>
      </c>
      <c r="C1234" s="171" t="s">
        <v>1649</v>
      </c>
      <c r="D1234" s="171" t="s">
        <v>1609</v>
      </c>
      <c r="E1234" s="171" t="s">
        <v>112</v>
      </c>
      <c r="F1234" s="172" t="s">
        <v>1601</v>
      </c>
      <c r="G1234" s="173" t="s">
        <v>2138</v>
      </c>
      <c r="H1234" s="50" t="s">
        <v>1783</v>
      </c>
      <c r="I1234" s="50" t="s">
        <v>2087</v>
      </c>
      <c r="J1234" s="133" t="s">
        <v>1751</v>
      </c>
      <c r="K1234" s="50" t="s">
        <v>1752</v>
      </c>
      <c r="L1234" s="50" t="s">
        <v>1753</v>
      </c>
      <c r="M1234" s="133" t="s">
        <v>1754</v>
      </c>
      <c r="N1234" s="133" t="s">
        <v>1601</v>
      </c>
      <c r="O1234" s="133" t="s">
        <v>1601</v>
      </c>
      <c r="P1234" s="133" t="s">
        <v>1601</v>
      </c>
      <c r="Q1234" s="133" t="s">
        <v>1755</v>
      </c>
      <c r="R1234" s="142" t="s">
        <v>1601</v>
      </c>
      <c r="S1234" s="141" t="s">
        <v>1601</v>
      </c>
      <c r="T1234" s="141" t="s">
        <v>1601</v>
      </c>
      <c r="U1234" s="133" t="s">
        <v>1756</v>
      </c>
      <c r="V1234" s="133" t="s">
        <v>1754</v>
      </c>
      <c r="W1234" s="133" t="str">
        <f>IF([Access_Indicator2]="Yes","No service",IF([Access_Indicator3]="Available", "Improved",IF([Access_Indicator4]="No", "Limited",IF(AND([Access_Indicator4]="yes", [Access_Indicator5]&lt;=[Access_Indicator6]),"Basic","Limited"))))</f>
        <v>No service</v>
      </c>
      <c r="X1234" s="133" t="str">
        <f>IF([Use_Indicator1]="", "Fill in data", IF([Use_Indicator1]="All", "Improved", IF([Use_Indicator1]="Some", "Basic", IF([Use_Indicator1]="No use", "No Service"))))</f>
        <v>Improved</v>
      </c>
      <c r="Y1234" s="134" t="s">
        <v>1601</v>
      </c>
      <c r="Z1234" s="134" t="str">
        <f>IF(S1234="No data", "No Data", IF([Reliability_Indicator2]="Yes","No Service", IF(S1234="Routine", "Improved", IF(S1234="Unreliable", "Basic", IF(S1234="No O&amp;M", "No service")))))</f>
        <v>No Data</v>
      </c>
      <c r="AA1234" s="133" t="str">
        <f>IF([EnvPro_Indicator1]="", "Fill in data", IF([EnvPro_Indicator1]="Significant pollution", "No service", IF(AND([EnvPro_Indicator1]="Not polluting groundwater &amp; not untreated in river", [EnvPro_Indicator2]="No"),"Basic", IF([EnvPro_Indicator2]="Yes", "Improved"))))</f>
        <v>Basic</v>
      </c>
      <c r="AB1234" s="134" t="str">
        <f t="shared" si="19"/>
        <v>No Service</v>
      </c>
      <c r="AC1234" s="134" t="str">
        <f>IF(OR(San[[#This Row],[Access_SL1]]="No data",San[[#This Row],[Use_SL1]]="No data",San[[#This Row],[Reliability_SL1]]="No data",San[[#This Row],[EnvPro_SL1]]="No data"),"Incomplete", "Complete")</f>
        <v>Incomplete</v>
      </c>
      <c r="AD1234" s="176">
        <v>2.8251781268088179</v>
      </c>
      <c r="AE1234" s="176">
        <v>0</v>
      </c>
      <c r="AF1234" s="136">
        <v>1.192504258943782</v>
      </c>
      <c r="AG1234" s="136">
        <v>36.795924143787147</v>
      </c>
      <c r="AH1234" s="136" t="s">
        <v>1601</v>
      </c>
      <c r="AW1234" s="1">
        <f>IFERROR(VLOOKUP(San[[#This Row],[Access_SL1]],$AS$5:$AT$8,2,FALSE),"Error")</f>
        <v>0</v>
      </c>
      <c r="AX1234" s="1">
        <f>IFERROR(VLOOKUP(San[[#This Row],[Use_SL1]],$AS$5:$AT$8,2,FALSE),"Error")</f>
        <v>3</v>
      </c>
      <c r="AY1234" s="1" t="str">
        <f>IFERROR(VLOOKUP(San[[#This Row],[Use_SL2]],$AS$5:$AT$8,2,FALSE),"Error")</f>
        <v>Error</v>
      </c>
      <c r="AZ1234" s="1" t="str">
        <f>IFERROR(VLOOKUP(San[[#This Row],[Reliability_SL1]],$AS$5:$AT$8,2,FALSE),"Error")</f>
        <v>Error</v>
      </c>
      <c r="BA1234" s="1">
        <f>IFERROR(VLOOKUP(San[[#This Row],[EnvPro_SL1]],$AS$5:$AT$8,2,FALSE),"Error")</f>
        <v>2</v>
      </c>
    </row>
    <row r="1235" spans="2:53">
      <c r="B1235" s="133" t="s">
        <v>1544</v>
      </c>
      <c r="C1235" s="171" t="s">
        <v>1649</v>
      </c>
      <c r="D1235" s="171" t="s">
        <v>1609</v>
      </c>
      <c r="E1235" s="171" t="s">
        <v>112</v>
      </c>
      <c r="F1235" s="172" t="s">
        <v>1601</v>
      </c>
      <c r="G1235" s="173" t="s">
        <v>2141</v>
      </c>
      <c r="H1235" s="50" t="s">
        <v>1783</v>
      </c>
      <c r="I1235" s="50" t="s">
        <v>2087</v>
      </c>
      <c r="J1235" s="133" t="s">
        <v>1751</v>
      </c>
      <c r="K1235" s="50" t="s">
        <v>1752</v>
      </c>
      <c r="L1235" s="50" t="s">
        <v>1753</v>
      </c>
      <c r="M1235" s="133" t="s">
        <v>1754</v>
      </c>
      <c r="N1235" s="133" t="s">
        <v>1601</v>
      </c>
      <c r="O1235" s="133" t="s">
        <v>1601</v>
      </c>
      <c r="P1235" s="133" t="s">
        <v>1601</v>
      </c>
      <c r="Q1235" s="133" t="s">
        <v>1755</v>
      </c>
      <c r="R1235" s="142" t="s">
        <v>1601</v>
      </c>
      <c r="S1235" s="141" t="s">
        <v>1601</v>
      </c>
      <c r="T1235" s="141" t="s">
        <v>1601</v>
      </c>
      <c r="U1235" s="133" t="s">
        <v>1756</v>
      </c>
      <c r="V1235" s="133" t="s">
        <v>1754</v>
      </c>
      <c r="W1235" s="133" t="str">
        <f>IF([Access_Indicator2]="Yes","No service",IF([Access_Indicator3]="Available", "Improved",IF([Access_Indicator4]="No", "Limited",IF(AND([Access_Indicator4]="yes", [Access_Indicator5]&lt;=[Access_Indicator6]),"Basic","Limited"))))</f>
        <v>No service</v>
      </c>
      <c r="X1235" s="133" t="str">
        <f>IF([Use_Indicator1]="", "Fill in data", IF([Use_Indicator1]="All", "Improved", IF([Use_Indicator1]="Some", "Basic", IF([Use_Indicator1]="No use", "No Service"))))</f>
        <v>Improved</v>
      </c>
      <c r="Y1235" s="134" t="s">
        <v>1601</v>
      </c>
      <c r="Z1235" s="134" t="str">
        <f>IF(S1235="No data", "No Data", IF([Reliability_Indicator2]="Yes","No Service", IF(S1235="Routine", "Improved", IF(S1235="Unreliable", "Basic", IF(S1235="No O&amp;M", "No service")))))</f>
        <v>No Data</v>
      </c>
      <c r="AA1235" s="133" t="str">
        <f>IF([EnvPro_Indicator1]="", "Fill in data", IF([EnvPro_Indicator1]="Significant pollution", "No service", IF(AND([EnvPro_Indicator1]="Not polluting groundwater &amp; not untreated in river", [EnvPro_Indicator2]="No"),"Basic", IF([EnvPro_Indicator2]="Yes", "Improved"))))</f>
        <v>Basic</v>
      </c>
      <c r="AB1235" s="134" t="str">
        <f t="shared" si="19"/>
        <v>No Service</v>
      </c>
      <c r="AC1235" s="134" t="str">
        <f>IF(OR(San[[#This Row],[Access_SL1]]="No data",San[[#This Row],[Use_SL1]]="No data",San[[#This Row],[Reliability_SL1]]="No data",San[[#This Row],[EnvPro_SL1]]="No data"),"Incomplete", "Complete")</f>
        <v>Incomplete</v>
      </c>
      <c r="AD1235" s="176">
        <v>2.8251781268088179</v>
      </c>
      <c r="AE1235" s="176">
        <v>0</v>
      </c>
      <c r="AF1235" s="136">
        <v>1.192504258943782</v>
      </c>
      <c r="AG1235" s="136">
        <v>15.454288140390601</v>
      </c>
      <c r="AH1235" s="136" t="s">
        <v>1601</v>
      </c>
      <c r="AW1235" s="1">
        <f>IFERROR(VLOOKUP(San[[#This Row],[Access_SL1]],$AS$5:$AT$8,2,FALSE),"Error")</f>
        <v>0</v>
      </c>
      <c r="AX1235" s="1">
        <f>IFERROR(VLOOKUP(San[[#This Row],[Use_SL1]],$AS$5:$AT$8,2,FALSE),"Error")</f>
        <v>3</v>
      </c>
      <c r="AY1235" s="1" t="str">
        <f>IFERROR(VLOOKUP(San[[#This Row],[Use_SL2]],$AS$5:$AT$8,2,FALSE),"Error")</f>
        <v>Error</v>
      </c>
      <c r="AZ1235" s="1" t="str">
        <f>IFERROR(VLOOKUP(San[[#This Row],[Reliability_SL1]],$AS$5:$AT$8,2,FALSE),"Error")</f>
        <v>Error</v>
      </c>
      <c r="BA1235" s="1">
        <f>IFERROR(VLOOKUP(San[[#This Row],[EnvPro_SL1]],$AS$5:$AT$8,2,FALSE),"Error")</f>
        <v>2</v>
      </c>
    </row>
    <row r="1236" spans="2:53">
      <c r="B1236" s="133" t="s">
        <v>1545</v>
      </c>
      <c r="C1236" s="171" t="s">
        <v>1649</v>
      </c>
      <c r="D1236" s="171" t="s">
        <v>1609</v>
      </c>
      <c r="E1236" s="171" t="s">
        <v>112</v>
      </c>
      <c r="F1236" s="172" t="s">
        <v>1601</v>
      </c>
      <c r="G1236" s="173" t="s">
        <v>2140</v>
      </c>
      <c r="H1236" s="50" t="s">
        <v>1786</v>
      </c>
      <c r="I1236" s="50" t="s">
        <v>2087</v>
      </c>
      <c r="J1236" s="133" t="s">
        <v>1773</v>
      </c>
      <c r="K1236" s="50" t="s">
        <v>1754</v>
      </c>
      <c r="L1236" s="50" t="s">
        <v>1753</v>
      </c>
      <c r="M1236" s="133" t="s">
        <v>1754</v>
      </c>
      <c r="N1236" s="133" t="s">
        <v>1601</v>
      </c>
      <c r="O1236" s="133" t="s">
        <v>1601</v>
      </c>
      <c r="P1236" s="133" t="s">
        <v>1601</v>
      </c>
      <c r="Q1236" s="133" t="s">
        <v>1755</v>
      </c>
      <c r="R1236" s="142" t="s">
        <v>1601</v>
      </c>
      <c r="S1236" s="141" t="s">
        <v>1601</v>
      </c>
      <c r="T1236" s="141" t="s">
        <v>1601</v>
      </c>
      <c r="U1236" s="133" t="s">
        <v>1756</v>
      </c>
      <c r="V1236" s="133" t="s">
        <v>1754</v>
      </c>
      <c r="W1236" s="133" t="str">
        <f>IF([Access_Indicator2]="Yes","No service",IF([Access_Indicator3]="Available", "Improved",IF([Access_Indicator4]="No", "Limited",IF(AND([Access_Indicator4]="yes", [Access_Indicator5]&lt;=[Access_Indicator6]),"Basic","Limited"))))</f>
        <v>Limited</v>
      </c>
      <c r="X1236" s="133" t="str">
        <f>IF([Use_Indicator1]="", "Fill in data", IF([Use_Indicator1]="All", "Improved", IF([Use_Indicator1]="Some", "Basic", IF([Use_Indicator1]="No use", "No Service"))))</f>
        <v>Improved</v>
      </c>
      <c r="Y1236" s="134" t="s">
        <v>1601</v>
      </c>
      <c r="Z1236" s="134" t="str">
        <f>IF(S1236="No data", "No Data", IF([Reliability_Indicator2]="Yes","No Service", IF(S1236="Routine", "Improved", IF(S1236="Unreliable", "Basic", IF(S1236="No O&amp;M", "No service")))))</f>
        <v>No Data</v>
      </c>
      <c r="AA1236" s="133" t="str">
        <f>IF([EnvPro_Indicator1]="", "Fill in data", IF([EnvPro_Indicator1]="Significant pollution", "No service", IF(AND([EnvPro_Indicator1]="Not polluting groundwater &amp; not untreated in river", [EnvPro_Indicator2]="No"),"Basic", IF([EnvPro_Indicator2]="Yes", "Improved"))))</f>
        <v>Basic</v>
      </c>
      <c r="AB1236" s="134" t="str">
        <f t="shared" si="19"/>
        <v>Limited</v>
      </c>
      <c r="AC1236" s="134" t="str">
        <f>IF(OR(San[[#This Row],[Access_SL1]]="No data",San[[#This Row],[Use_SL1]]="No data",San[[#This Row],[Reliability_SL1]]="No data",San[[#This Row],[EnvPro_SL1]]="No data"),"Incomplete", "Complete")</f>
        <v>Incomplete</v>
      </c>
      <c r="AD1236" s="176">
        <v>2.8251781268088179</v>
      </c>
      <c r="AE1236" s="176">
        <v>0</v>
      </c>
      <c r="AF1236" s="136">
        <v>1.192504258943782</v>
      </c>
      <c r="AG1236" s="136">
        <v>37.204767745384785</v>
      </c>
      <c r="AH1236" s="136" t="s">
        <v>1601</v>
      </c>
      <c r="AW1236" s="1">
        <f>IFERROR(VLOOKUP(San[[#This Row],[Access_SL1]],$AS$5:$AT$8,2,FALSE),"Error")</f>
        <v>1</v>
      </c>
      <c r="AX1236" s="1">
        <f>IFERROR(VLOOKUP(San[[#This Row],[Use_SL1]],$AS$5:$AT$8,2,FALSE),"Error")</f>
        <v>3</v>
      </c>
      <c r="AY1236" s="1" t="str">
        <f>IFERROR(VLOOKUP(San[[#This Row],[Use_SL2]],$AS$5:$AT$8,2,FALSE),"Error")</f>
        <v>Error</v>
      </c>
      <c r="AZ1236" s="1" t="str">
        <f>IFERROR(VLOOKUP(San[[#This Row],[Reliability_SL1]],$AS$5:$AT$8,2,FALSE),"Error")</f>
        <v>Error</v>
      </c>
      <c r="BA1236" s="1">
        <f>IFERROR(VLOOKUP(San[[#This Row],[EnvPro_SL1]],$AS$5:$AT$8,2,FALSE),"Error")</f>
        <v>2</v>
      </c>
    </row>
    <row r="1237" spans="2:53">
      <c r="B1237" s="133" t="s">
        <v>1522</v>
      </c>
      <c r="C1237" s="171" t="s">
        <v>1649</v>
      </c>
      <c r="D1237" s="171" t="s">
        <v>1609</v>
      </c>
      <c r="E1237" s="171" t="s">
        <v>112</v>
      </c>
      <c r="F1237" s="172" t="s">
        <v>1601</v>
      </c>
      <c r="G1237" s="173" t="s">
        <v>2142</v>
      </c>
      <c r="H1237" s="50" t="s">
        <v>1786</v>
      </c>
      <c r="I1237" s="50" t="s">
        <v>2087</v>
      </c>
      <c r="J1237" s="133" t="s">
        <v>1751</v>
      </c>
      <c r="K1237" s="50" t="s">
        <v>1752</v>
      </c>
      <c r="L1237" s="50" t="s">
        <v>1753</v>
      </c>
      <c r="M1237" s="133" t="s">
        <v>1754</v>
      </c>
      <c r="N1237" s="133" t="s">
        <v>1601</v>
      </c>
      <c r="O1237" s="133" t="s">
        <v>1601</v>
      </c>
      <c r="P1237" s="133" t="s">
        <v>1601</v>
      </c>
      <c r="Q1237" s="133" t="s">
        <v>1755</v>
      </c>
      <c r="R1237" s="142" t="s">
        <v>1601</v>
      </c>
      <c r="S1237" s="141" t="s">
        <v>1601</v>
      </c>
      <c r="T1237" s="141" t="s">
        <v>1601</v>
      </c>
      <c r="U1237" s="133" t="s">
        <v>1756</v>
      </c>
      <c r="V1237" s="133" t="s">
        <v>1754</v>
      </c>
      <c r="W1237" s="133" t="str">
        <f>IF([Access_Indicator2]="Yes","No service",IF([Access_Indicator3]="Available", "Improved",IF([Access_Indicator4]="No", "Limited",IF(AND([Access_Indicator4]="yes", [Access_Indicator5]&lt;=[Access_Indicator6]),"Basic","Limited"))))</f>
        <v>No service</v>
      </c>
      <c r="X1237" s="133" t="str">
        <f>IF([Use_Indicator1]="", "Fill in data", IF([Use_Indicator1]="All", "Improved", IF([Use_Indicator1]="Some", "Basic", IF([Use_Indicator1]="No use", "No Service"))))</f>
        <v>Improved</v>
      </c>
      <c r="Y1237" s="134" t="s">
        <v>1601</v>
      </c>
      <c r="Z1237" s="134" t="str">
        <f>IF(S1237="No data", "No Data", IF([Reliability_Indicator2]="Yes","No Service", IF(S1237="Routine", "Improved", IF(S1237="Unreliable", "Basic", IF(S1237="No O&amp;M", "No service")))))</f>
        <v>No Data</v>
      </c>
      <c r="AA1237" s="133" t="str">
        <f>IF([EnvPro_Indicator1]="", "Fill in data", IF([EnvPro_Indicator1]="Significant pollution", "No service", IF(AND([EnvPro_Indicator1]="Not polluting groundwater &amp; not untreated in river", [EnvPro_Indicator2]="No"),"Basic", IF([EnvPro_Indicator2]="Yes", "Improved"))))</f>
        <v>Basic</v>
      </c>
      <c r="AB1237" s="134" t="str">
        <f t="shared" si="19"/>
        <v>No Service</v>
      </c>
      <c r="AC1237" s="134" t="str">
        <f>IF(OR(San[[#This Row],[Access_SL1]]="No data",San[[#This Row],[Use_SL1]]="No data",San[[#This Row],[Reliability_SL1]]="No data",San[[#This Row],[EnvPro_SL1]]="No data"),"Incomplete", "Complete")</f>
        <v>Incomplete</v>
      </c>
      <c r="AD1237" s="176">
        <v>2.8251781268088179</v>
      </c>
      <c r="AE1237" s="176">
        <v>0</v>
      </c>
      <c r="AF1237" s="136">
        <v>1.192504258943782</v>
      </c>
      <c r="AG1237" s="136">
        <v>61.326540239645254</v>
      </c>
      <c r="AH1237" s="136" t="s">
        <v>1601</v>
      </c>
      <c r="AW1237" s="1">
        <f>IFERROR(VLOOKUP(San[[#This Row],[Access_SL1]],$AS$5:$AT$8,2,FALSE),"Error")</f>
        <v>0</v>
      </c>
      <c r="AX1237" s="1">
        <f>IFERROR(VLOOKUP(San[[#This Row],[Use_SL1]],$AS$5:$AT$8,2,FALSE),"Error")</f>
        <v>3</v>
      </c>
      <c r="AY1237" s="1" t="str">
        <f>IFERROR(VLOOKUP(San[[#This Row],[Use_SL2]],$AS$5:$AT$8,2,FALSE),"Error")</f>
        <v>Error</v>
      </c>
      <c r="AZ1237" s="1" t="str">
        <f>IFERROR(VLOOKUP(San[[#This Row],[Reliability_SL1]],$AS$5:$AT$8,2,FALSE),"Error")</f>
        <v>Error</v>
      </c>
      <c r="BA1237" s="1">
        <f>IFERROR(VLOOKUP(San[[#This Row],[EnvPro_SL1]],$AS$5:$AT$8,2,FALSE),"Error")</f>
        <v>2</v>
      </c>
    </row>
    <row r="1238" spans="2:53">
      <c r="B1238" s="133" t="s">
        <v>1546</v>
      </c>
      <c r="C1238" s="171" t="s">
        <v>1649</v>
      </c>
      <c r="D1238" s="171" t="s">
        <v>1609</v>
      </c>
      <c r="E1238" s="171" t="s">
        <v>112</v>
      </c>
      <c r="F1238" s="172" t="s">
        <v>1601</v>
      </c>
      <c r="G1238" s="173" t="s">
        <v>2143</v>
      </c>
      <c r="H1238" s="50" t="s">
        <v>1783</v>
      </c>
      <c r="I1238" s="50" t="s">
        <v>2087</v>
      </c>
      <c r="J1238" s="133" t="s">
        <v>1751</v>
      </c>
      <c r="K1238" s="50" t="s">
        <v>1752</v>
      </c>
      <c r="L1238" s="50" t="s">
        <v>1753</v>
      </c>
      <c r="M1238" s="133" t="s">
        <v>1754</v>
      </c>
      <c r="N1238" s="133" t="s">
        <v>1601</v>
      </c>
      <c r="O1238" s="133" t="s">
        <v>1601</v>
      </c>
      <c r="P1238" s="133" t="s">
        <v>1601</v>
      </c>
      <c r="Q1238" s="133" t="s">
        <v>1755</v>
      </c>
      <c r="R1238" s="142" t="s">
        <v>1601</v>
      </c>
      <c r="S1238" s="141" t="s">
        <v>1601</v>
      </c>
      <c r="T1238" s="141" t="s">
        <v>1601</v>
      </c>
      <c r="U1238" s="133" t="s">
        <v>1756</v>
      </c>
      <c r="V1238" s="133" t="s">
        <v>1754</v>
      </c>
      <c r="W1238" s="133" t="str">
        <f>IF([Access_Indicator2]="Yes","No service",IF([Access_Indicator3]="Available", "Improved",IF([Access_Indicator4]="No", "Limited",IF(AND([Access_Indicator4]="yes", [Access_Indicator5]&lt;=[Access_Indicator6]),"Basic","Limited"))))</f>
        <v>No service</v>
      </c>
      <c r="X1238" s="133" t="str">
        <f>IF([Use_Indicator1]="", "Fill in data", IF([Use_Indicator1]="All", "Improved", IF([Use_Indicator1]="Some", "Basic", IF([Use_Indicator1]="No use", "No Service"))))</f>
        <v>Improved</v>
      </c>
      <c r="Y1238" s="134" t="s">
        <v>1601</v>
      </c>
      <c r="Z1238" s="134" t="str">
        <f>IF(S1238="No data", "No Data", IF([Reliability_Indicator2]="Yes","No Service", IF(S1238="Routine", "Improved", IF(S1238="Unreliable", "Basic", IF(S1238="No O&amp;M", "No service")))))</f>
        <v>No Data</v>
      </c>
      <c r="AA1238" s="133" t="str">
        <f>IF([EnvPro_Indicator1]="", "Fill in data", IF([EnvPro_Indicator1]="Significant pollution", "No service", IF(AND([EnvPro_Indicator1]="Not polluting groundwater &amp; not untreated in river", [EnvPro_Indicator2]="No"),"Basic", IF([EnvPro_Indicator2]="Yes", "Improved"))))</f>
        <v>Basic</v>
      </c>
      <c r="AB1238" s="134" t="str">
        <f t="shared" si="19"/>
        <v>No Service</v>
      </c>
      <c r="AC1238" s="134" t="str">
        <f>IF(OR(San[[#This Row],[Access_SL1]]="No data",San[[#This Row],[Use_SL1]]="No data",San[[#This Row],[Reliability_SL1]]="No data",San[[#This Row],[EnvPro_SL1]]="No data"),"Incomplete", "Complete")</f>
        <v>Incomplete</v>
      </c>
      <c r="AD1238" s="176">
        <v>2.8251781268088179</v>
      </c>
      <c r="AE1238" s="176">
        <v>0</v>
      </c>
      <c r="AF1238" s="136">
        <v>1.192504258943782</v>
      </c>
      <c r="AG1238" s="136">
        <v>14.718369657514858</v>
      </c>
      <c r="AH1238" s="136" t="s">
        <v>1601</v>
      </c>
      <c r="AW1238" s="1">
        <f>IFERROR(VLOOKUP(San[[#This Row],[Access_SL1]],$AS$5:$AT$8,2,FALSE),"Error")</f>
        <v>0</v>
      </c>
      <c r="AX1238" s="1">
        <f>IFERROR(VLOOKUP(San[[#This Row],[Use_SL1]],$AS$5:$AT$8,2,FALSE),"Error")</f>
        <v>3</v>
      </c>
      <c r="AY1238" s="1" t="str">
        <f>IFERROR(VLOOKUP(San[[#This Row],[Use_SL2]],$AS$5:$AT$8,2,FALSE),"Error")</f>
        <v>Error</v>
      </c>
      <c r="AZ1238" s="1" t="str">
        <f>IFERROR(VLOOKUP(San[[#This Row],[Reliability_SL1]],$AS$5:$AT$8,2,FALSE),"Error")</f>
        <v>Error</v>
      </c>
      <c r="BA1238" s="1">
        <f>IFERROR(VLOOKUP(San[[#This Row],[EnvPro_SL1]],$AS$5:$AT$8,2,FALSE),"Error")</f>
        <v>2</v>
      </c>
    </row>
    <row r="1239" spans="2:53">
      <c r="B1239" s="133" t="s">
        <v>1547</v>
      </c>
      <c r="C1239" s="171" t="s">
        <v>1649</v>
      </c>
      <c r="D1239" s="171" t="s">
        <v>1609</v>
      </c>
      <c r="E1239" s="171" t="s">
        <v>112</v>
      </c>
      <c r="F1239" s="172" t="s">
        <v>1601</v>
      </c>
      <c r="G1239" s="173" t="s">
        <v>2257</v>
      </c>
      <c r="H1239" s="50" t="s">
        <v>1783</v>
      </c>
      <c r="I1239" s="50" t="s">
        <v>2087</v>
      </c>
      <c r="J1239" s="133" t="s">
        <v>1773</v>
      </c>
      <c r="K1239" s="50" t="s">
        <v>1754</v>
      </c>
      <c r="L1239" s="50" t="s">
        <v>1753</v>
      </c>
      <c r="M1239" s="133" t="s">
        <v>1754</v>
      </c>
      <c r="N1239" s="133" t="s">
        <v>1601</v>
      </c>
      <c r="O1239" s="133" t="s">
        <v>1601</v>
      </c>
      <c r="P1239" s="133" t="s">
        <v>1601</v>
      </c>
      <c r="Q1239" s="133" t="s">
        <v>1755</v>
      </c>
      <c r="R1239" s="142" t="s">
        <v>1601</v>
      </c>
      <c r="S1239" s="141" t="s">
        <v>1601</v>
      </c>
      <c r="T1239" s="141" t="s">
        <v>1601</v>
      </c>
      <c r="U1239" s="133" t="s">
        <v>1756</v>
      </c>
      <c r="V1239" s="133" t="s">
        <v>1754</v>
      </c>
      <c r="W1239" s="133" t="str">
        <f>IF([Access_Indicator2]="Yes","No service",IF([Access_Indicator3]="Available", "Improved",IF([Access_Indicator4]="No", "Limited",IF(AND([Access_Indicator4]="yes", [Access_Indicator5]&lt;=[Access_Indicator6]),"Basic","Limited"))))</f>
        <v>Limited</v>
      </c>
      <c r="X1239" s="133" t="str">
        <f>IF([Use_Indicator1]="", "Fill in data", IF([Use_Indicator1]="All", "Improved", IF([Use_Indicator1]="Some", "Basic", IF([Use_Indicator1]="No use", "No Service"))))</f>
        <v>Improved</v>
      </c>
      <c r="Y1239" s="134" t="s">
        <v>1601</v>
      </c>
      <c r="Z1239" s="134" t="str">
        <f>IF(S1239="No data", "No Data", IF([Reliability_Indicator2]="Yes","No Service", IF(S1239="Routine", "Improved", IF(S1239="Unreliable", "Basic", IF(S1239="No O&amp;M", "No service")))))</f>
        <v>No Data</v>
      </c>
      <c r="AA1239" s="133" t="str">
        <f>IF([EnvPro_Indicator1]="", "Fill in data", IF([EnvPro_Indicator1]="Significant pollution", "No service", IF(AND([EnvPro_Indicator1]="Not polluting groundwater &amp; not untreated in river", [EnvPro_Indicator2]="No"),"Basic", IF([EnvPro_Indicator2]="Yes", "Improved"))))</f>
        <v>Basic</v>
      </c>
      <c r="AB1239" s="134" t="str">
        <f t="shared" si="19"/>
        <v>Limited</v>
      </c>
      <c r="AC1239" s="134" t="str">
        <f>IF(OR(San[[#This Row],[Access_SL1]]="No data",San[[#This Row],[Use_SL1]]="No data",San[[#This Row],[Reliability_SL1]]="No data",San[[#This Row],[EnvPro_SL1]]="No data"),"Incomplete", "Complete")</f>
        <v>Incomplete</v>
      </c>
      <c r="AD1239" s="176">
        <v>2.8251781268088179</v>
      </c>
      <c r="AE1239" s="176">
        <v>0</v>
      </c>
      <c r="AF1239" s="136">
        <v>1.192504258943782</v>
      </c>
      <c r="AG1239" s="136">
        <v>10.425511840739691</v>
      </c>
      <c r="AH1239" s="136" t="s">
        <v>1601</v>
      </c>
      <c r="AW1239" s="1">
        <f>IFERROR(VLOOKUP(San[[#This Row],[Access_SL1]],$AS$5:$AT$8,2,FALSE),"Error")</f>
        <v>1</v>
      </c>
      <c r="AX1239" s="1">
        <f>IFERROR(VLOOKUP(San[[#This Row],[Use_SL1]],$AS$5:$AT$8,2,FALSE),"Error")</f>
        <v>3</v>
      </c>
      <c r="AY1239" s="1" t="str">
        <f>IFERROR(VLOOKUP(San[[#This Row],[Use_SL2]],$AS$5:$AT$8,2,FALSE),"Error")</f>
        <v>Error</v>
      </c>
      <c r="AZ1239" s="1" t="str">
        <f>IFERROR(VLOOKUP(San[[#This Row],[Reliability_SL1]],$AS$5:$AT$8,2,FALSE),"Error")</f>
        <v>Error</v>
      </c>
      <c r="BA1239" s="1">
        <f>IFERROR(VLOOKUP(San[[#This Row],[EnvPro_SL1]],$AS$5:$AT$8,2,FALSE),"Error")</f>
        <v>2</v>
      </c>
    </row>
    <row r="1240" spans="2:53">
      <c r="B1240" s="133" t="s">
        <v>1548</v>
      </c>
      <c r="C1240" s="171" t="s">
        <v>1649</v>
      </c>
      <c r="D1240" s="171" t="s">
        <v>1609</v>
      </c>
      <c r="E1240" s="171" t="s">
        <v>112</v>
      </c>
      <c r="F1240" s="172" t="s">
        <v>1601</v>
      </c>
      <c r="G1240" s="173" t="s">
        <v>2258</v>
      </c>
      <c r="H1240" s="50" t="s">
        <v>1783</v>
      </c>
      <c r="I1240" s="50" t="s">
        <v>2087</v>
      </c>
      <c r="J1240" s="133" t="s">
        <v>1773</v>
      </c>
      <c r="K1240" s="50" t="s">
        <v>1754</v>
      </c>
      <c r="L1240" s="50" t="s">
        <v>1753</v>
      </c>
      <c r="M1240" s="133" t="s">
        <v>1754</v>
      </c>
      <c r="N1240" s="133" t="s">
        <v>1601</v>
      </c>
      <c r="O1240" s="133" t="s">
        <v>1601</v>
      </c>
      <c r="P1240" s="133" t="s">
        <v>1601</v>
      </c>
      <c r="Q1240" s="133" t="s">
        <v>1755</v>
      </c>
      <c r="R1240" s="142" t="s">
        <v>1601</v>
      </c>
      <c r="S1240" s="141" t="s">
        <v>1601</v>
      </c>
      <c r="T1240" s="141" t="s">
        <v>1601</v>
      </c>
      <c r="U1240" s="133" t="s">
        <v>1756</v>
      </c>
      <c r="V1240" s="133" t="s">
        <v>1754</v>
      </c>
      <c r="W1240" s="133" t="str">
        <f>IF([Access_Indicator2]="Yes","No service",IF([Access_Indicator3]="Available", "Improved",IF([Access_Indicator4]="No", "Limited",IF(AND([Access_Indicator4]="yes", [Access_Indicator5]&lt;=[Access_Indicator6]),"Basic","Limited"))))</f>
        <v>Limited</v>
      </c>
      <c r="X1240" s="133" t="str">
        <f>IF([Use_Indicator1]="", "Fill in data", IF([Use_Indicator1]="All", "Improved", IF([Use_Indicator1]="Some", "Basic", IF([Use_Indicator1]="No use", "No Service"))))</f>
        <v>Improved</v>
      </c>
      <c r="Y1240" s="134" t="s">
        <v>1601</v>
      </c>
      <c r="Z1240" s="134" t="str">
        <f>IF(S1240="No data", "No Data", IF([Reliability_Indicator2]="Yes","No Service", IF(S1240="Routine", "Improved", IF(S1240="Unreliable", "Basic", IF(S1240="No O&amp;M", "No service")))))</f>
        <v>No Data</v>
      </c>
      <c r="AA1240" s="133" t="str">
        <f>IF([EnvPro_Indicator1]="", "Fill in data", IF([EnvPro_Indicator1]="Significant pollution", "No service", IF(AND([EnvPro_Indicator1]="Not polluting groundwater &amp; not untreated in river", [EnvPro_Indicator2]="No"),"Basic", IF([EnvPro_Indicator2]="Yes", "Improved"))))</f>
        <v>Basic</v>
      </c>
      <c r="AB1240" s="134" t="str">
        <f t="shared" si="19"/>
        <v>Limited</v>
      </c>
      <c r="AC1240" s="134" t="str">
        <f>IF(OR(San[[#This Row],[Access_SL1]]="No data",San[[#This Row],[Use_SL1]]="No data",San[[#This Row],[Reliability_SL1]]="No data",San[[#This Row],[EnvPro_SL1]]="No data"),"Incomplete", "Complete")</f>
        <v>Incomplete</v>
      </c>
      <c r="AD1240" s="176">
        <v>2.8251781268088179</v>
      </c>
      <c r="AE1240" s="176">
        <v>0</v>
      </c>
      <c r="AF1240" s="136">
        <v>1.192504258943782</v>
      </c>
      <c r="AG1240" s="136">
        <v>4.4972796175739855</v>
      </c>
      <c r="AH1240" s="136" t="s">
        <v>1601</v>
      </c>
      <c r="AW1240" s="1">
        <f>IFERROR(VLOOKUP(San[[#This Row],[Access_SL1]],$AS$5:$AT$8,2,FALSE),"Error")</f>
        <v>1</v>
      </c>
      <c r="AX1240" s="1">
        <f>IFERROR(VLOOKUP(San[[#This Row],[Use_SL1]],$AS$5:$AT$8,2,FALSE),"Error")</f>
        <v>3</v>
      </c>
      <c r="AY1240" s="1" t="str">
        <f>IFERROR(VLOOKUP(San[[#This Row],[Use_SL2]],$AS$5:$AT$8,2,FALSE),"Error")</f>
        <v>Error</v>
      </c>
      <c r="AZ1240" s="1" t="str">
        <f>IFERROR(VLOOKUP(San[[#This Row],[Reliability_SL1]],$AS$5:$AT$8,2,FALSE),"Error")</f>
        <v>Error</v>
      </c>
      <c r="BA1240" s="1">
        <f>IFERROR(VLOOKUP(San[[#This Row],[EnvPro_SL1]],$AS$5:$AT$8,2,FALSE),"Error")</f>
        <v>2</v>
      </c>
    </row>
    <row r="1241" spans="2:53">
      <c r="B1241" s="133" t="s">
        <v>1549</v>
      </c>
      <c r="C1241" s="171" t="s">
        <v>1649</v>
      </c>
      <c r="D1241" s="171" t="s">
        <v>1609</v>
      </c>
      <c r="E1241" s="171" t="s">
        <v>109</v>
      </c>
      <c r="F1241" s="172" t="s">
        <v>1601</v>
      </c>
      <c r="G1241" s="173" t="s">
        <v>2245</v>
      </c>
      <c r="H1241" s="50" t="s">
        <v>1783</v>
      </c>
      <c r="I1241" s="50" t="s">
        <v>2087</v>
      </c>
      <c r="J1241" s="133" t="s">
        <v>1751</v>
      </c>
      <c r="K1241" s="50" t="s">
        <v>1752</v>
      </c>
      <c r="L1241" s="50" t="s">
        <v>1753</v>
      </c>
      <c r="M1241" s="133" t="s">
        <v>1754</v>
      </c>
      <c r="N1241" s="133" t="s">
        <v>1601</v>
      </c>
      <c r="O1241" s="133" t="s">
        <v>1601</v>
      </c>
      <c r="P1241" s="133" t="s">
        <v>1601</v>
      </c>
      <c r="Q1241" s="133" t="s">
        <v>1755</v>
      </c>
      <c r="R1241" s="142" t="s">
        <v>1601</v>
      </c>
      <c r="S1241" s="141" t="s">
        <v>1601</v>
      </c>
      <c r="T1241" s="141" t="s">
        <v>1601</v>
      </c>
      <c r="U1241" s="133" t="s">
        <v>1756</v>
      </c>
      <c r="V1241" s="133" t="s">
        <v>1754</v>
      </c>
      <c r="W1241" s="133" t="str">
        <f>IF([Access_Indicator2]="Yes","No service",IF([Access_Indicator3]="Available", "Improved",IF([Access_Indicator4]="No", "Limited",IF(AND([Access_Indicator4]="yes", [Access_Indicator5]&lt;=[Access_Indicator6]),"Basic","Limited"))))</f>
        <v>No service</v>
      </c>
      <c r="X1241" s="133" t="str">
        <f>IF([Use_Indicator1]="", "Fill in data", IF([Use_Indicator1]="All", "Improved", IF([Use_Indicator1]="Some", "Basic", IF([Use_Indicator1]="No use", "No Service"))))</f>
        <v>Improved</v>
      </c>
      <c r="Y1241" s="134" t="s">
        <v>1601</v>
      </c>
      <c r="Z1241" s="134" t="str">
        <f>IF(S1241="No data", "No Data", IF([Reliability_Indicator2]="Yes","No Service", IF(S1241="Routine", "Improved", IF(S1241="Unreliable", "Basic", IF(S1241="No O&amp;M", "No service")))))</f>
        <v>No Data</v>
      </c>
      <c r="AA1241" s="133" t="str">
        <f>IF([EnvPro_Indicator1]="", "Fill in data", IF([EnvPro_Indicator1]="Significant pollution", "No service", IF(AND([EnvPro_Indicator1]="Not polluting groundwater &amp; not untreated in river", [EnvPro_Indicator2]="No"),"Basic", IF([EnvPro_Indicator2]="Yes", "Improved"))))</f>
        <v>Basic</v>
      </c>
      <c r="AB1241" s="134" t="str">
        <f t="shared" si="19"/>
        <v>No Service</v>
      </c>
      <c r="AC1241" s="134" t="str">
        <f>IF(OR(San[[#This Row],[Access_SL1]]="No data",San[[#This Row],[Use_SL1]]="No data",San[[#This Row],[Reliability_SL1]]="No data",San[[#This Row],[EnvPro_SL1]]="No data"),"Incomplete", "Complete")</f>
        <v>Incomplete</v>
      </c>
      <c r="AD1241" s="176">
        <v>0</v>
      </c>
      <c r="AE1241" s="176">
        <v>0</v>
      </c>
      <c r="AF1241" s="136">
        <v>2.8392958546280522</v>
      </c>
      <c r="AG1241" s="136">
        <v>19.869799037645063</v>
      </c>
      <c r="AH1241" s="136" t="s">
        <v>1601</v>
      </c>
      <c r="AW1241" s="1">
        <f>IFERROR(VLOOKUP(San[[#This Row],[Access_SL1]],$AS$5:$AT$8,2,FALSE),"Error")</f>
        <v>0</v>
      </c>
      <c r="AX1241" s="1">
        <f>IFERROR(VLOOKUP(San[[#This Row],[Use_SL1]],$AS$5:$AT$8,2,FALSE),"Error")</f>
        <v>3</v>
      </c>
      <c r="AY1241" s="1" t="str">
        <f>IFERROR(VLOOKUP(San[[#This Row],[Use_SL2]],$AS$5:$AT$8,2,FALSE),"Error")</f>
        <v>Error</v>
      </c>
      <c r="AZ1241" s="1" t="str">
        <f>IFERROR(VLOOKUP(San[[#This Row],[Reliability_SL1]],$AS$5:$AT$8,2,FALSE),"Error")</f>
        <v>Error</v>
      </c>
      <c r="BA1241" s="1">
        <f>IFERROR(VLOOKUP(San[[#This Row],[EnvPro_SL1]],$AS$5:$AT$8,2,FALSE),"Error")</f>
        <v>2</v>
      </c>
    </row>
    <row r="1242" spans="2:53">
      <c r="B1242" s="133" t="s">
        <v>1550</v>
      </c>
      <c r="C1242" s="171" t="s">
        <v>1649</v>
      </c>
      <c r="D1242" s="171" t="s">
        <v>1609</v>
      </c>
      <c r="E1242" s="171" t="s">
        <v>109</v>
      </c>
      <c r="F1242" s="172" t="s">
        <v>1601</v>
      </c>
      <c r="G1242" s="173" t="s">
        <v>2160</v>
      </c>
      <c r="H1242" s="50" t="s">
        <v>1783</v>
      </c>
      <c r="I1242" s="50" t="s">
        <v>2087</v>
      </c>
      <c r="J1242" s="133" t="s">
        <v>1751</v>
      </c>
      <c r="K1242" s="50" t="s">
        <v>1752</v>
      </c>
      <c r="L1242" s="50" t="s">
        <v>1753</v>
      </c>
      <c r="M1242" s="133" t="s">
        <v>1754</v>
      </c>
      <c r="N1242" s="133" t="s">
        <v>1601</v>
      </c>
      <c r="O1242" s="133" t="s">
        <v>1601</v>
      </c>
      <c r="P1242" s="133" t="s">
        <v>1601</v>
      </c>
      <c r="Q1242" s="133" t="s">
        <v>1755</v>
      </c>
      <c r="R1242" s="142" t="s">
        <v>1601</v>
      </c>
      <c r="S1242" s="141" t="s">
        <v>1601</v>
      </c>
      <c r="T1242" s="141" t="s">
        <v>1601</v>
      </c>
      <c r="U1242" s="133" t="s">
        <v>1756</v>
      </c>
      <c r="V1242" s="133" t="s">
        <v>1754</v>
      </c>
      <c r="W1242" s="133" t="str">
        <f>IF([Access_Indicator2]="Yes","No service",IF([Access_Indicator3]="Available", "Improved",IF([Access_Indicator4]="No", "Limited",IF(AND([Access_Indicator4]="yes", [Access_Indicator5]&lt;=[Access_Indicator6]),"Basic","Limited"))))</f>
        <v>No service</v>
      </c>
      <c r="X1242" s="133" t="str">
        <f>IF([Use_Indicator1]="", "Fill in data", IF([Use_Indicator1]="All", "Improved", IF([Use_Indicator1]="Some", "Basic", IF([Use_Indicator1]="No use", "No Service"))))</f>
        <v>Improved</v>
      </c>
      <c r="Y1242" s="134" t="s">
        <v>1601</v>
      </c>
      <c r="Z1242" s="134" t="str">
        <f>IF(S1242="No data", "No Data", IF([Reliability_Indicator2]="Yes","No Service", IF(S1242="Routine", "Improved", IF(S1242="Unreliable", "Basic", IF(S1242="No O&amp;M", "No service")))))</f>
        <v>No Data</v>
      </c>
      <c r="AA1242" s="133" t="str">
        <f>IF([EnvPro_Indicator1]="", "Fill in data", IF([EnvPro_Indicator1]="Significant pollution", "No service", IF(AND([EnvPro_Indicator1]="Not polluting groundwater &amp; not untreated in river", [EnvPro_Indicator2]="No"),"Basic", IF([EnvPro_Indicator2]="Yes", "Improved"))))</f>
        <v>Basic</v>
      </c>
      <c r="AB1242" s="134" t="str">
        <f t="shared" si="19"/>
        <v>No Service</v>
      </c>
      <c r="AC1242" s="134" t="str">
        <f>IF(OR(San[[#This Row],[Access_SL1]]="No data",San[[#This Row],[Use_SL1]]="No data",San[[#This Row],[Reliability_SL1]]="No data",San[[#This Row],[EnvPro_SL1]]="No data"),"Incomplete", "Complete")</f>
        <v>Incomplete</v>
      </c>
      <c r="AD1242" s="176">
        <v>0</v>
      </c>
      <c r="AE1242" s="176">
        <v>0</v>
      </c>
      <c r="AF1242" s="136">
        <v>2.8392958546280522</v>
      </c>
      <c r="AG1242" s="136">
        <v>16.558165864704218</v>
      </c>
      <c r="AH1242" s="136" t="s">
        <v>1601</v>
      </c>
      <c r="AW1242" s="1">
        <f>IFERROR(VLOOKUP(San[[#This Row],[Access_SL1]],$AS$5:$AT$8,2,FALSE),"Error")</f>
        <v>0</v>
      </c>
      <c r="AX1242" s="1">
        <f>IFERROR(VLOOKUP(San[[#This Row],[Use_SL1]],$AS$5:$AT$8,2,FALSE),"Error")</f>
        <v>3</v>
      </c>
      <c r="AY1242" s="1" t="str">
        <f>IFERROR(VLOOKUP(San[[#This Row],[Use_SL2]],$AS$5:$AT$8,2,FALSE),"Error")</f>
        <v>Error</v>
      </c>
      <c r="AZ1242" s="1" t="str">
        <f>IFERROR(VLOOKUP(San[[#This Row],[Reliability_SL1]],$AS$5:$AT$8,2,FALSE),"Error")</f>
        <v>Error</v>
      </c>
      <c r="BA1242" s="1">
        <f>IFERROR(VLOOKUP(San[[#This Row],[EnvPro_SL1]],$AS$5:$AT$8,2,FALSE),"Error")</f>
        <v>2</v>
      </c>
    </row>
    <row r="1243" spans="2:53">
      <c r="B1243" s="133" t="s">
        <v>1551</v>
      </c>
      <c r="C1243" s="171" t="s">
        <v>1649</v>
      </c>
      <c r="D1243" s="171" t="s">
        <v>1609</v>
      </c>
      <c r="E1243" s="171" t="s">
        <v>109</v>
      </c>
      <c r="F1243" s="172" t="s">
        <v>1601</v>
      </c>
      <c r="G1243" s="173" t="s">
        <v>2243</v>
      </c>
      <c r="H1243" s="50" t="s">
        <v>1783</v>
      </c>
      <c r="I1243" s="50" t="s">
        <v>2087</v>
      </c>
      <c r="J1243" s="133" t="s">
        <v>1751</v>
      </c>
      <c r="K1243" s="50" t="s">
        <v>1752</v>
      </c>
      <c r="L1243" s="50" t="s">
        <v>1753</v>
      </c>
      <c r="M1243" s="133" t="s">
        <v>1754</v>
      </c>
      <c r="N1243" s="133" t="s">
        <v>1601</v>
      </c>
      <c r="O1243" s="133" t="s">
        <v>1601</v>
      </c>
      <c r="P1243" s="133" t="s">
        <v>1601</v>
      </c>
      <c r="Q1243" s="133" t="s">
        <v>1755</v>
      </c>
      <c r="R1243" s="142" t="s">
        <v>1601</v>
      </c>
      <c r="S1243" s="141" t="s">
        <v>1601</v>
      </c>
      <c r="T1243" s="141" t="s">
        <v>1601</v>
      </c>
      <c r="U1243" s="133" t="s">
        <v>1756</v>
      </c>
      <c r="V1243" s="133" t="s">
        <v>1754</v>
      </c>
      <c r="W1243" s="133" t="str">
        <f>IF([Access_Indicator2]="Yes","No service",IF([Access_Indicator3]="Available", "Improved",IF([Access_Indicator4]="No", "Limited",IF(AND([Access_Indicator4]="yes", [Access_Indicator5]&lt;=[Access_Indicator6]),"Basic","Limited"))))</f>
        <v>No service</v>
      </c>
      <c r="X1243" s="133" t="str">
        <f>IF([Use_Indicator1]="", "Fill in data", IF([Use_Indicator1]="All", "Improved", IF([Use_Indicator1]="Some", "Basic", IF([Use_Indicator1]="No use", "No Service"))))</f>
        <v>Improved</v>
      </c>
      <c r="Y1243" s="134" t="s">
        <v>1601</v>
      </c>
      <c r="Z1243" s="134" t="str">
        <f>IF(S1243="No data", "No Data", IF([Reliability_Indicator2]="Yes","No Service", IF(S1243="Routine", "Improved", IF(S1243="Unreliable", "Basic", IF(S1243="No O&amp;M", "No service")))))</f>
        <v>No Data</v>
      </c>
      <c r="AA1243" s="133" t="str">
        <f>IF([EnvPro_Indicator1]="", "Fill in data", IF([EnvPro_Indicator1]="Significant pollution", "No service", IF(AND([EnvPro_Indicator1]="Not polluting groundwater &amp; not untreated in river", [EnvPro_Indicator2]="No"),"Basic", IF([EnvPro_Indicator2]="Yes", "Improved"))))</f>
        <v>Basic</v>
      </c>
      <c r="AB1243" s="134" t="str">
        <f t="shared" si="19"/>
        <v>No Service</v>
      </c>
      <c r="AC1243" s="134" t="str">
        <f>IF(OR(San[[#This Row],[Access_SL1]]="No data",San[[#This Row],[Use_SL1]]="No data",San[[#This Row],[Reliability_SL1]]="No data",San[[#This Row],[EnvPro_SL1]]="No data"),"Incomplete", "Complete")</f>
        <v>Incomplete</v>
      </c>
      <c r="AD1243" s="176">
        <v>0</v>
      </c>
      <c r="AE1243" s="176">
        <v>0</v>
      </c>
      <c r="AF1243" s="136">
        <v>2.8392958546280522</v>
      </c>
      <c r="AG1243" s="136">
        <v>31.276535522219074</v>
      </c>
      <c r="AH1243" s="136" t="s">
        <v>1601</v>
      </c>
      <c r="AW1243" s="1">
        <f>IFERROR(VLOOKUP(San[[#This Row],[Access_SL1]],$AS$5:$AT$8,2,FALSE),"Error")</f>
        <v>0</v>
      </c>
      <c r="AX1243" s="1">
        <f>IFERROR(VLOOKUP(San[[#This Row],[Use_SL1]],$AS$5:$AT$8,2,FALSE),"Error")</f>
        <v>3</v>
      </c>
      <c r="AY1243" s="1" t="str">
        <f>IFERROR(VLOOKUP(San[[#This Row],[Use_SL2]],$AS$5:$AT$8,2,FALSE),"Error")</f>
        <v>Error</v>
      </c>
      <c r="AZ1243" s="1" t="str">
        <f>IFERROR(VLOOKUP(San[[#This Row],[Reliability_SL1]],$AS$5:$AT$8,2,FALSE),"Error")</f>
        <v>Error</v>
      </c>
      <c r="BA1243" s="1">
        <f>IFERROR(VLOOKUP(San[[#This Row],[EnvPro_SL1]],$AS$5:$AT$8,2,FALSE),"Error")</f>
        <v>2</v>
      </c>
    </row>
    <row r="1244" spans="2:53">
      <c r="B1244" s="133" t="s">
        <v>1552</v>
      </c>
      <c r="C1244" s="171" t="s">
        <v>1649</v>
      </c>
      <c r="D1244" s="171" t="s">
        <v>1609</v>
      </c>
      <c r="E1244" s="171" t="s">
        <v>109</v>
      </c>
      <c r="F1244" s="172" t="s">
        <v>1601</v>
      </c>
      <c r="G1244" s="173" t="s">
        <v>2255</v>
      </c>
      <c r="H1244" s="50" t="s">
        <v>1783</v>
      </c>
      <c r="I1244" s="50" t="s">
        <v>2087</v>
      </c>
      <c r="J1244" s="133" t="s">
        <v>1773</v>
      </c>
      <c r="K1244" s="50" t="s">
        <v>1754</v>
      </c>
      <c r="L1244" s="50" t="s">
        <v>1753</v>
      </c>
      <c r="M1244" s="133" t="s">
        <v>1754</v>
      </c>
      <c r="N1244" s="133" t="s">
        <v>1601</v>
      </c>
      <c r="O1244" s="133" t="s">
        <v>1601</v>
      </c>
      <c r="P1244" s="133" t="s">
        <v>1601</v>
      </c>
      <c r="Q1244" s="133" t="s">
        <v>1755</v>
      </c>
      <c r="R1244" s="142" t="s">
        <v>1601</v>
      </c>
      <c r="S1244" s="141" t="s">
        <v>1601</v>
      </c>
      <c r="T1244" s="141" t="s">
        <v>1601</v>
      </c>
      <c r="U1244" s="133" t="s">
        <v>1756</v>
      </c>
      <c r="V1244" s="133" t="s">
        <v>1754</v>
      </c>
      <c r="W1244" s="133" t="str">
        <f>IF([Access_Indicator2]="Yes","No service",IF([Access_Indicator3]="Available", "Improved",IF([Access_Indicator4]="No", "Limited",IF(AND([Access_Indicator4]="yes", [Access_Indicator5]&lt;=[Access_Indicator6]),"Basic","Limited"))))</f>
        <v>Limited</v>
      </c>
      <c r="X1244" s="133" t="str">
        <f>IF([Use_Indicator1]="", "Fill in data", IF([Use_Indicator1]="All", "Improved", IF([Use_Indicator1]="Some", "Basic", IF([Use_Indicator1]="No use", "No Service"))))</f>
        <v>Improved</v>
      </c>
      <c r="Y1244" s="134" t="s">
        <v>1601</v>
      </c>
      <c r="Z1244" s="134" t="str">
        <f>IF(S1244="No data", "No Data", IF([Reliability_Indicator2]="Yes","No Service", IF(S1244="Routine", "Improved", IF(S1244="Unreliable", "Basic", IF(S1244="No O&amp;M", "No service")))))</f>
        <v>No Data</v>
      </c>
      <c r="AA1244" s="133" t="str">
        <f>IF([EnvPro_Indicator1]="", "Fill in data", IF([EnvPro_Indicator1]="Significant pollution", "No service", IF(AND([EnvPro_Indicator1]="Not polluting groundwater &amp; not untreated in river", [EnvPro_Indicator2]="No"),"Basic", IF([EnvPro_Indicator2]="Yes", "Improved"))))</f>
        <v>Basic</v>
      </c>
      <c r="AB1244" s="134" t="str">
        <f t="shared" si="19"/>
        <v>Limited</v>
      </c>
      <c r="AC1244" s="134" t="str">
        <f>IF(OR(San[[#This Row],[Access_SL1]]="No data",San[[#This Row],[Use_SL1]]="No data",San[[#This Row],[Reliability_SL1]]="No data",San[[#This Row],[EnvPro_SL1]]="No data"),"Incomplete", "Complete")</f>
        <v>Incomplete</v>
      </c>
      <c r="AD1244" s="176">
        <v>0</v>
      </c>
      <c r="AE1244" s="176">
        <v>0</v>
      </c>
      <c r="AF1244" s="136">
        <v>2.8392958546280522</v>
      </c>
      <c r="AG1244" s="136">
        <v>8.4630625530710439</v>
      </c>
      <c r="AH1244" s="136" t="s">
        <v>1601</v>
      </c>
      <c r="AW1244" s="1">
        <f>IFERROR(VLOOKUP(San[[#This Row],[Access_SL1]],$AS$5:$AT$8,2,FALSE),"Error")</f>
        <v>1</v>
      </c>
      <c r="AX1244" s="1">
        <f>IFERROR(VLOOKUP(San[[#This Row],[Use_SL1]],$AS$5:$AT$8,2,FALSE),"Error")</f>
        <v>3</v>
      </c>
      <c r="AY1244" s="1" t="str">
        <f>IFERROR(VLOOKUP(San[[#This Row],[Use_SL2]],$AS$5:$AT$8,2,FALSE),"Error")</f>
        <v>Error</v>
      </c>
      <c r="AZ1244" s="1" t="str">
        <f>IFERROR(VLOOKUP(San[[#This Row],[Reliability_SL1]],$AS$5:$AT$8,2,FALSE),"Error")</f>
        <v>Error</v>
      </c>
      <c r="BA1244" s="1">
        <f>IFERROR(VLOOKUP(San[[#This Row],[EnvPro_SL1]],$AS$5:$AT$8,2,FALSE),"Error")</f>
        <v>2</v>
      </c>
    </row>
    <row r="1245" spans="2:53">
      <c r="B1245" s="133" t="s">
        <v>1553</v>
      </c>
      <c r="C1245" s="171" t="s">
        <v>1649</v>
      </c>
      <c r="D1245" s="171" t="s">
        <v>1609</v>
      </c>
      <c r="E1245" s="171" t="s">
        <v>109</v>
      </c>
      <c r="F1245" s="172" t="s">
        <v>1601</v>
      </c>
      <c r="G1245" s="173" t="s">
        <v>2163</v>
      </c>
      <c r="H1245" s="50" t="s">
        <v>1783</v>
      </c>
      <c r="I1245" s="50" t="s">
        <v>2087</v>
      </c>
      <c r="J1245" s="133" t="s">
        <v>1751</v>
      </c>
      <c r="K1245" s="50" t="s">
        <v>1752</v>
      </c>
      <c r="L1245" s="50" t="s">
        <v>1753</v>
      </c>
      <c r="M1245" s="133" t="s">
        <v>1754</v>
      </c>
      <c r="N1245" s="133" t="s">
        <v>1601</v>
      </c>
      <c r="O1245" s="133" t="s">
        <v>1601</v>
      </c>
      <c r="P1245" s="133" t="s">
        <v>1601</v>
      </c>
      <c r="Q1245" s="133" t="s">
        <v>1755</v>
      </c>
      <c r="R1245" s="142" t="s">
        <v>1601</v>
      </c>
      <c r="S1245" s="141" t="s">
        <v>1601</v>
      </c>
      <c r="T1245" s="141" t="s">
        <v>1601</v>
      </c>
      <c r="U1245" s="133" t="s">
        <v>1756</v>
      </c>
      <c r="V1245" s="133" t="s">
        <v>1754</v>
      </c>
      <c r="W1245" s="133" t="str">
        <f>IF([Access_Indicator2]="Yes","No service",IF([Access_Indicator3]="Available", "Improved",IF([Access_Indicator4]="No", "Limited",IF(AND([Access_Indicator4]="yes", [Access_Indicator5]&lt;=[Access_Indicator6]),"Basic","Limited"))))</f>
        <v>No service</v>
      </c>
      <c r="X1245" s="133" t="str">
        <f>IF([Use_Indicator1]="", "Fill in data", IF([Use_Indicator1]="All", "Improved", IF([Use_Indicator1]="Some", "Basic", IF([Use_Indicator1]="No use", "No Service"))))</f>
        <v>Improved</v>
      </c>
      <c r="Y1245" s="134" t="s">
        <v>1601</v>
      </c>
      <c r="Z1245" s="134" t="str">
        <f>IF(S1245="No data", "No Data", IF([Reliability_Indicator2]="Yes","No Service", IF(S1245="Routine", "Improved", IF(S1245="Unreliable", "Basic", IF(S1245="No O&amp;M", "No service")))))</f>
        <v>No Data</v>
      </c>
      <c r="AA1245" s="133" t="str">
        <f>IF([EnvPro_Indicator1]="", "Fill in data", IF([EnvPro_Indicator1]="Significant pollution", "No service", IF(AND([EnvPro_Indicator1]="Not polluting groundwater &amp; not untreated in river", [EnvPro_Indicator2]="No"),"Basic", IF([EnvPro_Indicator2]="Yes", "Improved"))))</f>
        <v>Basic</v>
      </c>
      <c r="AB1245" s="134" t="str">
        <f t="shared" si="19"/>
        <v>No Service</v>
      </c>
      <c r="AC1245" s="134" t="str">
        <f>IF(OR(San[[#This Row],[Access_SL1]]="No data",San[[#This Row],[Use_SL1]]="No data",San[[#This Row],[Reliability_SL1]]="No data",San[[#This Row],[EnvPro_SL1]]="No data"),"Incomplete", "Complete")</f>
        <v>Incomplete</v>
      </c>
      <c r="AD1245" s="176">
        <v>0</v>
      </c>
      <c r="AE1245" s="176">
        <v>0</v>
      </c>
      <c r="AF1245" s="136">
        <v>2.8392958546280522</v>
      </c>
      <c r="AG1245" s="136">
        <v>21.026242367878368</v>
      </c>
      <c r="AH1245" s="136" t="s">
        <v>1601</v>
      </c>
      <c r="AW1245" s="1">
        <f>IFERROR(VLOOKUP(San[[#This Row],[Access_SL1]],$AS$5:$AT$8,2,FALSE),"Error")</f>
        <v>0</v>
      </c>
      <c r="AX1245" s="1">
        <f>IFERROR(VLOOKUP(San[[#This Row],[Use_SL1]],$AS$5:$AT$8,2,FALSE),"Error")</f>
        <v>3</v>
      </c>
      <c r="AY1245" s="1" t="str">
        <f>IFERROR(VLOOKUP(San[[#This Row],[Use_SL2]],$AS$5:$AT$8,2,FALSE),"Error")</f>
        <v>Error</v>
      </c>
      <c r="AZ1245" s="1" t="str">
        <f>IFERROR(VLOOKUP(San[[#This Row],[Reliability_SL1]],$AS$5:$AT$8,2,FALSE),"Error")</f>
        <v>Error</v>
      </c>
      <c r="BA1245" s="1">
        <f>IFERROR(VLOOKUP(San[[#This Row],[EnvPro_SL1]],$AS$5:$AT$8,2,FALSE),"Error")</f>
        <v>2</v>
      </c>
    </row>
    <row r="1246" spans="2:53">
      <c r="B1246" s="133" t="s">
        <v>1554</v>
      </c>
      <c r="C1246" s="171" t="s">
        <v>1649</v>
      </c>
      <c r="D1246" s="171" t="s">
        <v>1609</v>
      </c>
      <c r="E1246" s="171" t="s">
        <v>109</v>
      </c>
      <c r="F1246" s="172" t="s">
        <v>1601</v>
      </c>
      <c r="G1246" s="173" t="s">
        <v>2241</v>
      </c>
      <c r="H1246" s="50" t="s">
        <v>1783</v>
      </c>
      <c r="I1246" s="50" t="s">
        <v>2087</v>
      </c>
      <c r="J1246" s="133" t="s">
        <v>1751</v>
      </c>
      <c r="K1246" s="50" t="s">
        <v>1752</v>
      </c>
      <c r="L1246" s="50" t="s">
        <v>1753</v>
      </c>
      <c r="M1246" s="133" t="s">
        <v>1754</v>
      </c>
      <c r="N1246" s="133" t="s">
        <v>1601</v>
      </c>
      <c r="O1246" s="133" t="s">
        <v>1601</v>
      </c>
      <c r="P1246" s="133" t="s">
        <v>1601</v>
      </c>
      <c r="Q1246" s="133" t="s">
        <v>1755</v>
      </c>
      <c r="R1246" s="142" t="s">
        <v>1601</v>
      </c>
      <c r="S1246" s="141" t="s">
        <v>1601</v>
      </c>
      <c r="T1246" s="141" t="s">
        <v>1601</v>
      </c>
      <c r="U1246" s="133" t="s">
        <v>1756</v>
      </c>
      <c r="V1246" s="133" t="s">
        <v>1754</v>
      </c>
      <c r="W1246" s="133" t="str">
        <f>IF([Access_Indicator2]="Yes","No service",IF([Access_Indicator3]="Available", "Improved",IF([Access_Indicator4]="No", "Limited",IF(AND([Access_Indicator4]="yes", [Access_Indicator5]&lt;=[Access_Indicator6]),"Basic","Limited"))))</f>
        <v>No service</v>
      </c>
      <c r="X1246" s="133" t="str">
        <f>IF([Use_Indicator1]="", "Fill in data", IF([Use_Indicator1]="All", "Improved", IF([Use_Indicator1]="Some", "Basic", IF([Use_Indicator1]="No use", "No Service"))))</f>
        <v>Improved</v>
      </c>
      <c r="Y1246" s="134" t="s">
        <v>1601</v>
      </c>
      <c r="Z1246" s="134" t="str">
        <f>IF(S1246="No data", "No Data", IF([Reliability_Indicator2]="Yes","No Service", IF(S1246="Routine", "Improved", IF(S1246="Unreliable", "Basic", IF(S1246="No O&amp;M", "No service")))))</f>
        <v>No Data</v>
      </c>
      <c r="AA1246" s="133" t="str">
        <f>IF([EnvPro_Indicator1]="", "Fill in data", IF([EnvPro_Indicator1]="Significant pollution", "No service", IF(AND([EnvPro_Indicator1]="Not polluting groundwater &amp; not untreated in river", [EnvPro_Indicator2]="No"),"Basic", IF([EnvPro_Indicator2]="Yes", "Improved"))))</f>
        <v>Basic</v>
      </c>
      <c r="AB1246" s="134" t="str">
        <f t="shared" si="19"/>
        <v>No Service</v>
      </c>
      <c r="AC1246" s="134" t="str">
        <f>IF(OR(San[[#This Row],[Access_SL1]]="No data",San[[#This Row],[Use_SL1]]="No data",San[[#This Row],[Reliability_SL1]]="No data",San[[#This Row],[EnvPro_SL1]]="No data"),"Incomplete", "Complete")</f>
        <v>Incomplete</v>
      </c>
      <c r="AD1246" s="176">
        <v>0</v>
      </c>
      <c r="AE1246" s="176">
        <v>0</v>
      </c>
      <c r="AF1246" s="136">
        <v>2.8392958546280522</v>
      </c>
      <c r="AG1246" s="136">
        <v>34.036229833003112</v>
      </c>
      <c r="AH1246" s="136" t="s">
        <v>1601</v>
      </c>
      <c r="AW1246" s="1">
        <f>IFERROR(VLOOKUP(San[[#This Row],[Access_SL1]],$AS$5:$AT$8,2,FALSE),"Error")</f>
        <v>0</v>
      </c>
      <c r="AX1246" s="1">
        <f>IFERROR(VLOOKUP(San[[#This Row],[Use_SL1]],$AS$5:$AT$8,2,FALSE),"Error")</f>
        <v>3</v>
      </c>
      <c r="AY1246" s="1" t="str">
        <f>IFERROR(VLOOKUP(San[[#This Row],[Use_SL2]],$AS$5:$AT$8,2,FALSE),"Error")</f>
        <v>Error</v>
      </c>
      <c r="AZ1246" s="1" t="str">
        <f>IFERROR(VLOOKUP(San[[#This Row],[Reliability_SL1]],$AS$5:$AT$8,2,FALSE),"Error")</f>
        <v>Error</v>
      </c>
      <c r="BA1246" s="1">
        <f>IFERROR(VLOOKUP(San[[#This Row],[EnvPro_SL1]],$AS$5:$AT$8,2,FALSE),"Error")</f>
        <v>2</v>
      </c>
    </row>
    <row r="1247" spans="2:53">
      <c r="B1247" s="133" t="s">
        <v>1555</v>
      </c>
      <c r="C1247" s="171" t="s">
        <v>1649</v>
      </c>
      <c r="D1247" s="171" t="s">
        <v>1609</v>
      </c>
      <c r="E1247" s="171" t="s">
        <v>109</v>
      </c>
      <c r="F1247" s="172" t="s">
        <v>1601</v>
      </c>
      <c r="G1247" s="173" t="s">
        <v>2244</v>
      </c>
      <c r="H1247" s="50" t="s">
        <v>1783</v>
      </c>
      <c r="I1247" s="50" t="s">
        <v>2087</v>
      </c>
      <c r="J1247" s="133" t="s">
        <v>1774</v>
      </c>
      <c r="K1247" s="50" t="s">
        <v>1754</v>
      </c>
      <c r="L1247" s="50" t="s">
        <v>1776</v>
      </c>
      <c r="M1247" s="133" t="s">
        <v>1752</v>
      </c>
      <c r="N1247" s="133" t="s">
        <v>1601</v>
      </c>
      <c r="O1247" s="133" t="s">
        <v>1601</v>
      </c>
      <c r="P1247" s="133" t="s">
        <v>1601</v>
      </c>
      <c r="Q1247" s="133" t="s">
        <v>1765</v>
      </c>
      <c r="R1247" s="142" t="s">
        <v>1601</v>
      </c>
      <c r="S1247" s="141" t="s">
        <v>2102</v>
      </c>
      <c r="T1247" s="141" t="s">
        <v>1754</v>
      </c>
      <c r="U1247" s="133" t="s">
        <v>1756</v>
      </c>
      <c r="V1247" s="133" t="s">
        <v>1754</v>
      </c>
      <c r="W1247" s="133" t="str">
        <f>IF([Access_Indicator2]="Yes","No service",IF([Access_Indicator3]="Available", "Improved",IF([Access_Indicator4]="No", "Limited",IF(AND([Access_Indicator4]="yes", [Access_Indicator5]&lt;=[Access_Indicator6]),"Basic","Limited"))))</f>
        <v>Improved</v>
      </c>
      <c r="X1247" s="133" t="str">
        <f>IF([Use_Indicator1]="", "Fill in data", IF([Use_Indicator1]="All", "Improved", IF([Use_Indicator1]="Some", "Basic", IF([Use_Indicator1]="No use", "No Service"))))</f>
        <v>No Service</v>
      </c>
      <c r="Y1247" s="134" t="s">
        <v>1601</v>
      </c>
      <c r="Z1247" s="134" t="str">
        <f>IF(S1247="No data", "No Data", IF([Reliability_Indicator2]="Yes","No Service", IF(S1247="Routine", "Improved", IF(S1247="Unreliable", "Basic", IF(S1247="No O&amp;M", "No service")))))</f>
        <v>Improved</v>
      </c>
      <c r="AA1247" s="133" t="str">
        <f>IF([EnvPro_Indicator1]="", "Fill in data", IF([EnvPro_Indicator1]="Significant pollution", "No service", IF(AND([EnvPro_Indicator1]="Not polluting groundwater &amp; not untreated in river", [EnvPro_Indicator2]="No"),"Basic", IF([EnvPro_Indicator2]="Yes", "Improved"))))</f>
        <v>Basic</v>
      </c>
      <c r="AB1247" s="134" t="str">
        <f t="shared" si="19"/>
        <v>No Service</v>
      </c>
      <c r="AC1247" s="134" t="str">
        <f>IF(OR(San[[#This Row],[Access_SL1]]="No data",San[[#This Row],[Use_SL1]]="No data",San[[#This Row],[Reliability_SL1]]="No data",San[[#This Row],[EnvPro_SL1]]="No data"),"Incomplete", "Complete")</f>
        <v>Complete</v>
      </c>
      <c r="AD1247" s="176">
        <v>0</v>
      </c>
      <c r="AE1247" s="176">
        <v>0</v>
      </c>
      <c r="AF1247" s="136">
        <v>2.8392958546280522</v>
      </c>
      <c r="AG1247" s="136">
        <v>15.769681775908778</v>
      </c>
      <c r="AH1247" s="136" t="s">
        <v>1601</v>
      </c>
      <c r="AW1247" s="1">
        <f>IFERROR(VLOOKUP(San[[#This Row],[Access_SL1]],$AS$5:$AT$8,2,FALSE),"Error")</f>
        <v>3</v>
      </c>
      <c r="AX1247" s="1">
        <f>IFERROR(VLOOKUP(San[[#This Row],[Use_SL1]],$AS$5:$AT$8,2,FALSE),"Error")</f>
        <v>0</v>
      </c>
      <c r="AY1247" s="1" t="str">
        <f>IFERROR(VLOOKUP(San[[#This Row],[Use_SL2]],$AS$5:$AT$8,2,FALSE),"Error")</f>
        <v>Error</v>
      </c>
      <c r="AZ1247" s="1">
        <f>IFERROR(VLOOKUP(San[[#This Row],[Reliability_SL1]],$AS$5:$AT$8,2,FALSE),"Error")</f>
        <v>3</v>
      </c>
      <c r="BA1247" s="1">
        <f>IFERROR(VLOOKUP(San[[#This Row],[EnvPro_SL1]],$AS$5:$AT$8,2,FALSE),"Error")</f>
        <v>2</v>
      </c>
    </row>
    <row r="1248" spans="2:53">
      <c r="B1248" s="133" t="s">
        <v>1556</v>
      </c>
      <c r="C1248" s="171" t="s">
        <v>1649</v>
      </c>
      <c r="D1248" s="171" t="s">
        <v>1609</v>
      </c>
      <c r="E1248" s="171" t="s">
        <v>109</v>
      </c>
      <c r="F1248" s="172" t="s">
        <v>1601</v>
      </c>
      <c r="G1248" s="173" t="s">
        <v>2161</v>
      </c>
      <c r="H1248" s="50" t="s">
        <v>1783</v>
      </c>
      <c r="I1248" s="50" t="s">
        <v>2087</v>
      </c>
      <c r="J1248" s="133" t="s">
        <v>1751</v>
      </c>
      <c r="K1248" s="50" t="s">
        <v>1752</v>
      </c>
      <c r="L1248" s="50" t="s">
        <v>1753</v>
      </c>
      <c r="M1248" s="133" t="s">
        <v>1754</v>
      </c>
      <c r="N1248" s="133" t="s">
        <v>1601</v>
      </c>
      <c r="O1248" s="133" t="s">
        <v>1601</v>
      </c>
      <c r="P1248" s="133" t="s">
        <v>1601</v>
      </c>
      <c r="Q1248" s="133" t="s">
        <v>1755</v>
      </c>
      <c r="R1248" s="142" t="s">
        <v>1601</v>
      </c>
      <c r="S1248" s="141" t="s">
        <v>1601</v>
      </c>
      <c r="T1248" s="141" t="s">
        <v>1601</v>
      </c>
      <c r="U1248" s="133" t="s">
        <v>1756</v>
      </c>
      <c r="V1248" s="133" t="s">
        <v>1754</v>
      </c>
      <c r="W1248" s="133" t="str">
        <f>IF([Access_Indicator2]="Yes","No service",IF([Access_Indicator3]="Available", "Improved",IF([Access_Indicator4]="No", "Limited",IF(AND([Access_Indicator4]="yes", [Access_Indicator5]&lt;=[Access_Indicator6]),"Basic","Limited"))))</f>
        <v>No service</v>
      </c>
      <c r="X1248" s="133" t="str">
        <f>IF([Use_Indicator1]="", "Fill in data", IF([Use_Indicator1]="All", "Improved", IF([Use_Indicator1]="Some", "Basic", IF([Use_Indicator1]="No use", "No Service"))))</f>
        <v>Improved</v>
      </c>
      <c r="Y1248" s="134" t="s">
        <v>1601</v>
      </c>
      <c r="Z1248" s="134" t="str">
        <f>IF(S1248="No data", "No Data", IF([Reliability_Indicator2]="Yes","No Service", IF(S1248="Routine", "Improved", IF(S1248="Unreliable", "Basic", IF(S1248="No O&amp;M", "No service")))))</f>
        <v>No Data</v>
      </c>
      <c r="AA1248" s="133" t="str">
        <f>IF([EnvPro_Indicator1]="", "Fill in data", IF([EnvPro_Indicator1]="Significant pollution", "No service", IF(AND([EnvPro_Indicator1]="Not polluting groundwater &amp; not untreated in river", [EnvPro_Indicator2]="No"),"Basic", IF([EnvPro_Indicator2]="Yes", "Improved"))))</f>
        <v>Basic</v>
      </c>
      <c r="AB1248" s="134" t="str">
        <f t="shared" si="19"/>
        <v>No Service</v>
      </c>
      <c r="AC1248" s="134" t="str">
        <f>IF(OR(San[[#This Row],[Access_SL1]]="No data",San[[#This Row],[Use_SL1]]="No data",San[[#This Row],[Reliability_SL1]]="No data",San[[#This Row],[EnvPro_SL1]]="No data"),"Incomplete", "Complete")</f>
        <v>Incomplete</v>
      </c>
      <c r="AD1248" s="176">
        <v>0</v>
      </c>
      <c r="AE1248" s="176">
        <v>0</v>
      </c>
      <c r="AF1248" s="136">
        <v>2.8392958546280522</v>
      </c>
      <c r="AG1248" s="136">
        <v>10.272195490140581</v>
      </c>
      <c r="AH1248" s="136" t="s">
        <v>1601</v>
      </c>
      <c r="AW1248" s="1">
        <f>IFERROR(VLOOKUP(San[[#This Row],[Access_SL1]],$AS$5:$AT$8,2,FALSE),"Error")</f>
        <v>0</v>
      </c>
      <c r="AX1248" s="1">
        <f>IFERROR(VLOOKUP(San[[#This Row],[Use_SL1]],$AS$5:$AT$8,2,FALSE),"Error")</f>
        <v>3</v>
      </c>
      <c r="AY1248" s="1" t="str">
        <f>IFERROR(VLOOKUP(San[[#This Row],[Use_SL2]],$AS$5:$AT$8,2,FALSE),"Error")</f>
        <v>Error</v>
      </c>
      <c r="AZ1248" s="1" t="str">
        <f>IFERROR(VLOOKUP(San[[#This Row],[Reliability_SL1]],$AS$5:$AT$8,2,FALSE),"Error")</f>
        <v>Error</v>
      </c>
      <c r="BA1248" s="1">
        <f>IFERROR(VLOOKUP(San[[#This Row],[EnvPro_SL1]],$AS$5:$AT$8,2,FALSE),"Error")</f>
        <v>2</v>
      </c>
    </row>
    <row r="1249" spans="2:53">
      <c r="B1249" s="133" t="s">
        <v>1557</v>
      </c>
      <c r="C1249" s="171" t="s">
        <v>1649</v>
      </c>
      <c r="D1249" s="171" t="s">
        <v>1609</v>
      </c>
      <c r="E1249" s="171" t="s">
        <v>109</v>
      </c>
      <c r="F1249" s="172" t="s">
        <v>1601</v>
      </c>
      <c r="G1249" s="173" t="s">
        <v>2259</v>
      </c>
      <c r="H1249" s="50" t="s">
        <v>1786</v>
      </c>
      <c r="I1249" s="50" t="s">
        <v>2087</v>
      </c>
      <c r="J1249" s="133" t="s">
        <v>1751</v>
      </c>
      <c r="K1249" s="50" t="s">
        <v>1752</v>
      </c>
      <c r="L1249" s="50" t="s">
        <v>1753</v>
      </c>
      <c r="M1249" s="133" t="s">
        <v>1754</v>
      </c>
      <c r="N1249" s="133" t="s">
        <v>1601</v>
      </c>
      <c r="O1249" s="133" t="s">
        <v>1601</v>
      </c>
      <c r="P1249" s="133" t="s">
        <v>1601</v>
      </c>
      <c r="Q1249" s="133" t="s">
        <v>1755</v>
      </c>
      <c r="R1249" s="142" t="s">
        <v>1601</v>
      </c>
      <c r="S1249" s="141" t="s">
        <v>1601</v>
      </c>
      <c r="T1249" s="141" t="s">
        <v>1601</v>
      </c>
      <c r="U1249" s="133" t="s">
        <v>1756</v>
      </c>
      <c r="V1249" s="133" t="s">
        <v>1754</v>
      </c>
      <c r="W1249" s="133" t="str">
        <f>IF([Access_Indicator2]="Yes","No service",IF([Access_Indicator3]="Available", "Improved",IF([Access_Indicator4]="No", "Limited",IF(AND([Access_Indicator4]="yes", [Access_Indicator5]&lt;=[Access_Indicator6]),"Basic","Limited"))))</f>
        <v>No service</v>
      </c>
      <c r="X1249" s="133" t="str">
        <f>IF([Use_Indicator1]="", "Fill in data", IF([Use_Indicator1]="All", "Improved", IF([Use_Indicator1]="Some", "Basic", IF([Use_Indicator1]="No use", "No Service"))))</f>
        <v>Improved</v>
      </c>
      <c r="Y1249" s="134" t="s">
        <v>1601</v>
      </c>
      <c r="Z1249" s="134" t="str">
        <f>IF(S1249="No data", "No Data", IF([Reliability_Indicator2]="Yes","No Service", IF(S1249="Routine", "Improved", IF(S1249="Unreliable", "Basic", IF(S1249="No O&amp;M", "No service")))))</f>
        <v>No Data</v>
      </c>
      <c r="AA1249" s="133" t="str">
        <f>IF([EnvPro_Indicator1]="", "Fill in data", IF([EnvPro_Indicator1]="Significant pollution", "No service", IF(AND([EnvPro_Indicator1]="Not polluting groundwater &amp; not untreated in river", [EnvPro_Indicator2]="No"),"Basic", IF([EnvPro_Indicator2]="Yes", "Improved"))))</f>
        <v>Basic</v>
      </c>
      <c r="AB1249" s="134" t="str">
        <f t="shared" si="19"/>
        <v>No Service</v>
      </c>
      <c r="AC1249" s="134" t="str">
        <f>IF(OR(San[[#This Row],[Access_SL1]]="No data",San[[#This Row],[Use_SL1]]="No data",San[[#This Row],[Reliability_SL1]]="No data",San[[#This Row],[EnvPro_SL1]]="No data"),"Incomplete", "Complete")</f>
        <v>Incomplete</v>
      </c>
      <c r="AD1249" s="176">
        <v>0</v>
      </c>
      <c r="AE1249" s="176">
        <v>0</v>
      </c>
      <c r="AF1249" s="136">
        <v>2.8392958546280522</v>
      </c>
      <c r="AG1249" s="136">
        <v>14.718369657514859</v>
      </c>
      <c r="AH1249" s="136" t="s">
        <v>1601</v>
      </c>
      <c r="AW1249" s="1">
        <f>IFERROR(VLOOKUP(San[[#This Row],[Access_SL1]],$AS$5:$AT$8,2,FALSE),"Error")</f>
        <v>0</v>
      </c>
      <c r="AX1249" s="1">
        <f>IFERROR(VLOOKUP(San[[#This Row],[Use_SL1]],$AS$5:$AT$8,2,FALSE),"Error")</f>
        <v>3</v>
      </c>
      <c r="AY1249" s="1" t="str">
        <f>IFERROR(VLOOKUP(San[[#This Row],[Use_SL2]],$AS$5:$AT$8,2,FALSE),"Error")</f>
        <v>Error</v>
      </c>
      <c r="AZ1249" s="1" t="str">
        <f>IFERROR(VLOOKUP(San[[#This Row],[Reliability_SL1]],$AS$5:$AT$8,2,FALSE),"Error")</f>
        <v>Error</v>
      </c>
      <c r="BA1249" s="1">
        <f>IFERROR(VLOOKUP(San[[#This Row],[EnvPro_SL1]],$AS$5:$AT$8,2,FALSE),"Error")</f>
        <v>2</v>
      </c>
    </row>
    <row r="1250" spans="2:53">
      <c r="B1250" s="133" t="s">
        <v>1558</v>
      </c>
      <c r="C1250" s="171" t="s">
        <v>1649</v>
      </c>
      <c r="D1250" s="171" t="s">
        <v>1609</v>
      </c>
      <c r="E1250" s="171" t="s">
        <v>109</v>
      </c>
      <c r="F1250" s="172" t="s">
        <v>1601</v>
      </c>
      <c r="G1250" s="173" t="s">
        <v>2242</v>
      </c>
      <c r="H1250" s="50" t="s">
        <v>1783</v>
      </c>
      <c r="I1250" s="50" t="s">
        <v>2087</v>
      </c>
      <c r="J1250" s="133" t="s">
        <v>1751</v>
      </c>
      <c r="K1250" s="50" t="s">
        <v>1752</v>
      </c>
      <c r="L1250" s="50" t="s">
        <v>1753</v>
      </c>
      <c r="M1250" s="133" t="s">
        <v>1754</v>
      </c>
      <c r="N1250" s="133" t="s">
        <v>1601</v>
      </c>
      <c r="O1250" s="133" t="s">
        <v>1601</v>
      </c>
      <c r="P1250" s="133" t="s">
        <v>1601</v>
      </c>
      <c r="Q1250" s="133" t="s">
        <v>1755</v>
      </c>
      <c r="R1250" s="142" t="s">
        <v>1601</v>
      </c>
      <c r="S1250" s="141" t="s">
        <v>1601</v>
      </c>
      <c r="T1250" s="141" t="s">
        <v>1601</v>
      </c>
      <c r="U1250" s="133" t="s">
        <v>1756</v>
      </c>
      <c r="V1250" s="133" t="s">
        <v>1754</v>
      </c>
      <c r="W1250" s="133" t="str">
        <f>IF([Access_Indicator2]="Yes","No service",IF([Access_Indicator3]="Available", "Improved",IF([Access_Indicator4]="No", "Limited",IF(AND([Access_Indicator4]="yes", [Access_Indicator5]&lt;=[Access_Indicator6]),"Basic","Limited"))))</f>
        <v>No service</v>
      </c>
      <c r="X1250" s="133" t="str">
        <f>IF([Use_Indicator1]="", "Fill in data", IF([Use_Indicator1]="All", "Improved", IF([Use_Indicator1]="Some", "Basic", IF([Use_Indicator1]="No use", "No Service"))))</f>
        <v>Improved</v>
      </c>
      <c r="Y1250" s="134" t="s">
        <v>1601</v>
      </c>
      <c r="Z1250" s="134" t="str">
        <f>IF(S1250="No data", "No Data", IF([Reliability_Indicator2]="Yes","No Service", IF(S1250="Routine", "Improved", IF(S1250="Unreliable", "Basic", IF(S1250="No O&amp;M", "No service")))))</f>
        <v>No Data</v>
      </c>
      <c r="AA1250" s="133" t="str">
        <f>IF([EnvPro_Indicator1]="", "Fill in data", IF([EnvPro_Indicator1]="Significant pollution", "No service", IF(AND([EnvPro_Indicator1]="Not polluting groundwater &amp; not untreated in river", [EnvPro_Indicator2]="No"),"Basic", IF([EnvPro_Indicator2]="Yes", "Improved"))))</f>
        <v>Basic</v>
      </c>
      <c r="AB1250" s="134" t="str">
        <f t="shared" si="19"/>
        <v>No Service</v>
      </c>
      <c r="AC1250" s="134" t="str">
        <f>IF(OR(San[[#This Row],[Access_SL1]]="No data",San[[#This Row],[Use_SL1]]="No data",San[[#This Row],[Reliability_SL1]]="No data",San[[#This Row],[EnvPro_SL1]]="No data"),"Incomplete", "Complete")</f>
        <v>Incomplete</v>
      </c>
      <c r="AD1250" s="176">
        <v>0</v>
      </c>
      <c r="AE1250" s="176">
        <v>0</v>
      </c>
      <c r="AF1250" s="136">
        <v>2.8392958546280522</v>
      </c>
      <c r="AG1250" s="136">
        <v>55.193886215680728</v>
      </c>
      <c r="AH1250" s="136" t="s">
        <v>1601</v>
      </c>
      <c r="AW1250" s="1">
        <f>IFERROR(VLOOKUP(San[[#This Row],[Access_SL1]],$AS$5:$AT$8,2,FALSE),"Error")</f>
        <v>0</v>
      </c>
      <c r="AX1250" s="1">
        <f>IFERROR(VLOOKUP(San[[#This Row],[Use_SL1]],$AS$5:$AT$8,2,FALSE),"Error")</f>
        <v>3</v>
      </c>
      <c r="AY1250" s="1" t="str">
        <f>IFERROR(VLOOKUP(San[[#This Row],[Use_SL2]],$AS$5:$AT$8,2,FALSE),"Error")</f>
        <v>Error</v>
      </c>
      <c r="AZ1250" s="1" t="str">
        <f>IFERROR(VLOOKUP(San[[#This Row],[Reliability_SL1]],$AS$5:$AT$8,2,FALSE),"Error")</f>
        <v>Error</v>
      </c>
      <c r="BA1250" s="1">
        <f>IFERROR(VLOOKUP(San[[#This Row],[EnvPro_SL1]],$AS$5:$AT$8,2,FALSE),"Error")</f>
        <v>2</v>
      </c>
    </row>
    <row r="1251" spans="2:53">
      <c r="B1251" s="133" t="s">
        <v>1559</v>
      </c>
      <c r="C1251" s="171" t="s">
        <v>1649</v>
      </c>
      <c r="D1251" s="171" t="s">
        <v>1609</v>
      </c>
      <c r="E1251" s="171" t="s">
        <v>109</v>
      </c>
      <c r="F1251" s="172" t="s">
        <v>1601</v>
      </c>
      <c r="G1251" s="173" t="s">
        <v>2260</v>
      </c>
      <c r="H1251" s="50" t="s">
        <v>1786</v>
      </c>
      <c r="I1251" s="50" t="s">
        <v>2087</v>
      </c>
      <c r="J1251" s="133" t="s">
        <v>1751</v>
      </c>
      <c r="K1251" s="50" t="s">
        <v>1752</v>
      </c>
      <c r="L1251" s="50" t="s">
        <v>1753</v>
      </c>
      <c r="M1251" s="133" t="s">
        <v>1754</v>
      </c>
      <c r="N1251" s="133" t="s">
        <v>1601</v>
      </c>
      <c r="O1251" s="133" t="s">
        <v>1601</v>
      </c>
      <c r="P1251" s="133" t="s">
        <v>1601</v>
      </c>
      <c r="Q1251" s="133" t="s">
        <v>1755</v>
      </c>
      <c r="R1251" s="142" t="s">
        <v>1601</v>
      </c>
      <c r="S1251" s="141" t="s">
        <v>1601</v>
      </c>
      <c r="T1251" s="141" t="s">
        <v>1601</v>
      </c>
      <c r="U1251" s="133" t="s">
        <v>1756</v>
      </c>
      <c r="V1251" s="133" t="s">
        <v>1754</v>
      </c>
      <c r="W1251" s="133" t="str">
        <f>IF([Access_Indicator2]="Yes","No service",IF([Access_Indicator3]="Available", "Improved",IF([Access_Indicator4]="No", "Limited",IF(AND([Access_Indicator4]="yes", [Access_Indicator5]&lt;=[Access_Indicator6]),"Basic","Limited"))))</f>
        <v>No service</v>
      </c>
      <c r="X1251" s="133" t="str">
        <f>IF([Use_Indicator1]="", "Fill in data", IF([Use_Indicator1]="All", "Improved", IF([Use_Indicator1]="Some", "Basic", IF([Use_Indicator1]="No use", "No Service"))))</f>
        <v>Improved</v>
      </c>
      <c r="Y1251" s="134" t="s">
        <v>1601</v>
      </c>
      <c r="Z1251" s="134" t="str">
        <f>IF(S1251="No data", "No Data", IF([Reliability_Indicator2]="Yes","No Service", IF(S1251="Routine", "Improved", IF(S1251="Unreliable", "Basic", IF(S1251="No O&amp;M", "No service")))))</f>
        <v>No Data</v>
      </c>
      <c r="AA1251" s="133" t="str">
        <f>IF([EnvPro_Indicator1]="", "Fill in data", IF([EnvPro_Indicator1]="Significant pollution", "No service", IF(AND([EnvPro_Indicator1]="Not polluting groundwater &amp; not untreated in river", [EnvPro_Indicator2]="No"),"Basic", IF([EnvPro_Indicator2]="Yes", "Improved"))))</f>
        <v>Basic</v>
      </c>
      <c r="AB1251" s="134" t="str">
        <f t="shared" si="19"/>
        <v>No Service</v>
      </c>
      <c r="AC1251" s="134" t="str">
        <f>IF(OR(San[[#This Row],[Access_SL1]]="No data",San[[#This Row],[Use_SL1]]="No data",San[[#This Row],[Reliability_SL1]]="No data",San[[#This Row],[EnvPro_SL1]]="No data"),"Incomplete", "Complete")</f>
        <v>Incomplete</v>
      </c>
      <c r="AD1251" s="176">
        <v>0</v>
      </c>
      <c r="AE1251" s="176">
        <v>0</v>
      </c>
      <c r="AF1251" s="136">
        <v>2.8392958546280522</v>
      </c>
      <c r="AG1251" s="136">
        <v>21.770921785074062</v>
      </c>
      <c r="AH1251" s="136" t="s">
        <v>1601</v>
      </c>
      <c r="AW1251" s="1">
        <f>IFERROR(VLOOKUP(San[[#This Row],[Access_SL1]],$AS$5:$AT$8,2,FALSE),"Error")</f>
        <v>0</v>
      </c>
      <c r="AX1251" s="1">
        <f>IFERROR(VLOOKUP(San[[#This Row],[Use_SL1]],$AS$5:$AT$8,2,FALSE),"Error")</f>
        <v>3</v>
      </c>
      <c r="AY1251" s="1" t="str">
        <f>IFERROR(VLOOKUP(San[[#This Row],[Use_SL2]],$AS$5:$AT$8,2,FALSE),"Error")</f>
        <v>Error</v>
      </c>
      <c r="AZ1251" s="1" t="str">
        <f>IFERROR(VLOOKUP(San[[#This Row],[Reliability_SL1]],$AS$5:$AT$8,2,FALSE),"Error")</f>
        <v>Error</v>
      </c>
      <c r="BA1251" s="1">
        <f>IFERROR(VLOOKUP(San[[#This Row],[EnvPro_SL1]],$AS$5:$AT$8,2,FALSE),"Error")</f>
        <v>2</v>
      </c>
    </row>
    <row r="1252" spans="2:53">
      <c r="B1252" s="133" t="s">
        <v>1560</v>
      </c>
      <c r="C1252" s="171" t="s">
        <v>1649</v>
      </c>
      <c r="D1252" s="171" t="s">
        <v>1609</v>
      </c>
      <c r="E1252" s="171" t="s">
        <v>109</v>
      </c>
      <c r="F1252" s="172" t="s">
        <v>1601</v>
      </c>
      <c r="G1252" s="173" t="s">
        <v>2261</v>
      </c>
      <c r="H1252" s="50" t="s">
        <v>1786</v>
      </c>
      <c r="I1252" s="50" t="s">
        <v>2087</v>
      </c>
      <c r="J1252" s="133" t="s">
        <v>1751</v>
      </c>
      <c r="K1252" s="50" t="s">
        <v>1752</v>
      </c>
      <c r="L1252" s="50" t="s">
        <v>1753</v>
      </c>
      <c r="M1252" s="133" t="s">
        <v>1754</v>
      </c>
      <c r="N1252" s="133" t="s">
        <v>1601</v>
      </c>
      <c r="O1252" s="133" t="s">
        <v>1601</v>
      </c>
      <c r="P1252" s="133" t="s">
        <v>1601</v>
      </c>
      <c r="Q1252" s="133" t="s">
        <v>1755</v>
      </c>
      <c r="R1252" s="142" t="s">
        <v>1601</v>
      </c>
      <c r="S1252" s="141" t="s">
        <v>1601</v>
      </c>
      <c r="T1252" s="141" t="s">
        <v>1601</v>
      </c>
      <c r="U1252" s="133" t="s">
        <v>1756</v>
      </c>
      <c r="V1252" s="133" t="s">
        <v>1754</v>
      </c>
      <c r="W1252" s="133" t="str">
        <f>IF([Access_Indicator2]="Yes","No service",IF([Access_Indicator3]="Available", "Improved",IF([Access_Indicator4]="No", "Limited",IF(AND([Access_Indicator4]="yes", [Access_Indicator5]&lt;=[Access_Indicator6]),"Basic","Limited"))))</f>
        <v>No service</v>
      </c>
      <c r="X1252" s="133" t="str">
        <f>IF([Use_Indicator1]="", "Fill in data", IF([Use_Indicator1]="All", "Improved", IF([Use_Indicator1]="Some", "Basic", IF([Use_Indicator1]="No use", "No Service"))))</f>
        <v>Improved</v>
      </c>
      <c r="Y1252" s="134" t="s">
        <v>1601</v>
      </c>
      <c r="Z1252" s="134" t="str">
        <f>IF(S1252="No data", "No Data", IF([Reliability_Indicator2]="Yes","No Service", IF(S1252="Routine", "Improved", IF(S1252="Unreliable", "Basic", IF(S1252="No O&amp;M", "No service")))))</f>
        <v>No Data</v>
      </c>
      <c r="AA1252" s="133" t="str">
        <f>IF([EnvPro_Indicator1]="", "Fill in data", IF([EnvPro_Indicator1]="Significant pollution", "No service", IF(AND([EnvPro_Indicator1]="Not polluting groundwater &amp; not untreated in river", [EnvPro_Indicator2]="No"),"Basic", IF([EnvPro_Indicator2]="Yes", "Improved"))))</f>
        <v>Basic</v>
      </c>
      <c r="AB1252" s="134" t="str">
        <f t="shared" si="19"/>
        <v>No Service</v>
      </c>
      <c r="AC1252" s="134" t="str">
        <f>IF(OR(San[[#This Row],[Access_SL1]]="No data",San[[#This Row],[Use_SL1]]="No data",San[[#This Row],[Reliability_SL1]]="No data",San[[#This Row],[EnvPro_SL1]]="No data"),"Incomplete", "Complete")</f>
        <v>Incomplete</v>
      </c>
      <c r="AD1252" s="176">
        <v>0</v>
      </c>
      <c r="AE1252" s="176">
        <v>0</v>
      </c>
      <c r="AF1252" s="136">
        <v>2.8392958546280522</v>
      </c>
      <c r="AG1252" s="136">
        <v>25.757146900651005</v>
      </c>
      <c r="AH1252" s="136" t="s">
        <v>1601</v>
      </c>
      <c r="AW1252" s="1">
        <f>IFERROR(VLOOKUP(San[[#This Row],[Access_SL1]],$AS$5:$AT$8,2,FALSE),"Error")</f>
        <v>0</v>
      </c>
      <c r="AX1252" s="1">
        <f>IFERROR(VLOOKUP(San[[#This Row],[Use_SL1]],$AS$5:$AT$8,2,FALSE),"Error")</f>
        <v>3</v>
      </c>
      <c r="AY1252" s="1" t="str">
        <f>IFERROR(VLOOKUP(San[[#This Row],[Use_SL2]],$AS$5:$AT$8,2,FALSE),"Error")</f>
        <v>Error</v>
      </c>
      <c r="AZ1252" s="1" t="str">
        <f>IFERROR(VLOOKUP(San[[#This Row],[Reliability_SL1]],$AS$5:$AT$8,2,FALSE),"Error")</f>
        <v>Error</v>
      </c>
      <c r="BA1252" s="1">
        <f>IFERROR(VLOOKUP(San[[#This Row],[EnvPro_SL1]],$AS$5:$AT$8,2,FALSE),"Error")</f>
        <v>2</v>
      </c>
    </row>
    <row r="1253" spans="2:53">
      <c r="B1253" s="133" t="s">
        <v>1561</v>
      </c>
      <c r="C1253" s="171" t="s">
        <v>1649</v>
      </c>
      <c r="D1253" s="171" t="s">
        <v>1609</v>
      </c>
      <c r="E1253" s="171" t="s">
        <v>109</v>
      </c>
      <c r="F1253" s="172" t="s">
        <v>1601</v>
      </c>
      <c r="G1253" s="173" t="s">
        <v>2238</v>
      </c>
      <c r="H1253" s="50" t="s">
        <v>1786</v>
      </c>
      <c r="I1253" s="50" t="s">
        <v>2087</v>
      </c>
      <c r="J1253" s="133" t="s">
        <v>1751</v>
      </c>
      <c r="K1253" s="50" t="s">
        <v>1752</v>
      </c>
      <c r="L1253" s="50" t="s">
        <v>1753</v>
      </c>
      <c r="M1253" s="133" t="s">
        <v>1754</v>
      </c>
      <c r="N1253" s="133" t="s">
        <v>1601</v>
      </c>
      <c r="O1253" s="133" t="s">
        <v>1601</v>
      </c>
      <c r="P1253" s="133" t="s">
        <v>1601</v>
      </c>
      <c r="Q1253" s="133" t="s">
        <v>1755</v>
      </c>
      <c r="R1253" s="142" t="s">
        <v>1601</v>
      </c>
      <c r="S1253" s="141" t="s">
        <v>1601</v>
      </c>
      <c r="T1253" s="141" t="s">
        <v>1601</v>
      </c>
      <c r="U1253" s="133" t="s">
        <v>1756</v>
      </c>
      <c r="V1253" s="133" t="s">
        <v>1754</v>
      </c>
      <c r="W1253" s="133" t="str">
        <f>IF([Access_Indicator2]="Yes","No service",IF([Access_Indicator3]="Available", "Improved",IF([Access_Indicator4]="No", "Limited",IF(AND([Access_Indicator4]="yes", [Access_Indicator5]&lt;=[Access_Indicator6]),"Basic","Limited"))))</f>
        <v>No service</v>
      </c>
      <c r="X1253" s="133" t="str">
        <f>IF([Use_Indicator1]="", "Fill in data", IF([Use_Indicator1]="All", "Improved", IF([Use_Indicator1]="Some", "Basic", IF([Use_Indicator1]="No use", "No Service"))))</f>
        <v>Improved</v>
      </c>
      <c r="Y1253" s="134" t="s">
        <v>1601</v>
      </c>
      <c r="Z1253" s="134" t="str">
        <f>IF(S1253="No data", "No Data", IF([Reliability_Indicator2]="Yes","No Service", IF(S1253="Routine", "Improved", IF(S1253="Unreliable", "Basic", IF(S1253="No O&amp;M", "No service")))))</f>
        <v>No Data</v>
      </c>
      <c r="AA1253" s="133" t="str">
        <f>IF([EnvPro_Indicator1]="", "Fill in data", IF([EnvPro_Indicator1]="Significant pollution", "No service", IF(AND([EnvPro_Indicator1]="Not polluting groundwater &amp; not untreated in river", [EnvPro_Indicator2]="No"),"Basic", IF([EnvPro_Indicator2]="Yes", "Improved"))))</f>
        <v>Basic</v>
      </c>
      <c r="AB1253" s="134" t="str">
        <f t="shared" si="19"/>
        <v>No Service</v>
      </c>
      <c r="AC1253" s="134" t="str">
        <f>IF(OR(San[[#This Row],[Access_SL1]]="No data",San[[#This Row],[Use_SL1]]="No data",San[[#This Row],[Reliability_SL1]]="No data",San[[#This Row],[EnvPro_SL1]]="No data"),"Incomplete", "Complete")</f>
        <v>Incomplete</v>
      </c>
      <c r="AD1253" s="176">
        <v>0</v>
      </c>
      <c r="AE1253" s="176">
        <v>0</v>
      </c>
      <c r="AF1253" s="136">
        <v>2.8392958546280522</v>
      </c>
      <c r="AG1253" s="136">
        <v>18.397962071893573</v>
      </c>
      <c r="AH1253" s="136" t="s">
        <v>1601</v>
      </c>
      <c r="AW1253" s="1">
        <f>IFERROR(VLOOKUP(San[[#This Row],[Access_SL1]],$AS$5:$AT$8,2,FALSE),"Error")</f>
        <v>0</v>
      </c>
      <c r="AX1253" s="1">
        <f>IFERROR(VLOOKUP(San[[#This Row],[Use_SL1]],$AS$5:$AT$8,2,FALSE),"Error")</f>
        <v>3</v>
      </c>
      <c r="AY1253" s="1" t="str">
        <f>IFERROR(VLOOKUP(San[[#This Row],[Use_SL2]],$AS$5:$AT$8,2,FALSE),"Error")</f>
        <v>Error</v>
      </c>
      <c r="AZ1253" s="1" t="str">
        <f>IFERROR(VLOOKUP(San[[#This Row],[Reliability_SL1]],$AS$5:$AT$8,2,FALSE),"Error")</f>
        <v>Error</v>
      </c>
      <c r="BA1253" s="1">
        <f>IFERROR(VLOOKUP(San[[#This Row],[EnvPro_SL1]],$AS$5:$AT$8,2,FALSE),"Error")</f>
        <v>2</v>
      </c>
    </row>
    <row r="1254" spans="2:53">
      <c r="B1254" s="133" t="s">
        <v>1562</v>
      </c>
      <c r="C1254" s="171" t="s">
        <v>1649</v>
      </c>
      <c r="D1254" s="171" t="s">
        <v>1609</v>
      </c>
      <c r="E1254" s="171" t="s">
        <v>109</v>
      </c>
      <c r="F1254" s="172" t="s">
        <v>1601</v>
      </c>
      <c r="G1254" s="173" t="s">
        <v>2248</v>
      </c>
      <c r="H1254" s="50" t="s">
        <v>1786</v>
      </c>
      <c r="I1254" s="50" t="s">
        <v>2087</v>
      </c>
      <c r="J1254" s="133" t="s">
        <v>203</v>
      </c>
      <c r="K1254" s="50" t="s">
        <v>1754</v>
      </c>
      <c r="L1254" s="50" t="s">
        <v>1776</v>
      </c>
      <c r="M1254" s="133" t="s">
        <v>1752</v>
      </c>
      <c r="N1254" s="133" t="s">
        <v>1601</v>
      </c>
      <c r="O1254" s="133" t="s">
        <v>1601</v>
      </c>
      <c r="P1254" s="133" t="s">
        <v>1601</v>
      </c>
      <c r="Q1254" s="133" t="s">
        <v>1755</v>
      </c>
      <c r="R1254" s="142" t="s">
        <v>1601</v>
      </c>
      <c r="S1254" s="141" t="s">
        <v>1777</v>
      </c>
      <c r="T1254" s="141" t="s">
        <v>1754</v>
      </c>
      <c r="U1254" s="133" t="s">
        <v>1756</v>
      </c>
      <c r="V1254" s="133" t="s">
        <v>1754</v>
      </c>
      <c r="W1254" s="133" t="str">
        <f>IF([Access_Indicator2]="Yes","No service",IF([Access_Indicator3]="Available", "Improved",IF([Access_Indicator4]="No", "Limited",IF(AND([Access_Indicator4]="yes", [Access_Indicator5]&lt;=[Access_Indicator6]),"Basic","Limited"))))</f>
        <v>Improved</v>
      </c>
      <c r="X1254" s="133" t="str">
        <f>IF([Use_Indicator1]="", "Fill in data", IF([Use_Indicator1]="All", "Improved", IF([Use_Indicator1]="Some", "Basic", IF([Use_Indicator1]="No use", "No Service"))))</f>
        <v>Improved</v>
      </c>
      <c r="Y1254" s="134" t="s">
        <v>1601</v>
      </c>
      <c r="Z1254" s="134" t="str">
        <f>IF(S1254="No data", "No Data", IF([Reliability_Indicator2]="Yes","No Service", IF(S1254="Routine", "Improved", IF(S1254="Unreliable", "Basic", IF(S1254="No O&amp;M", "No service")))))</f>
        <v>No service</v>
      </c>
      <c r="AA1254" s="133" t="str">
        <f>IF([EnvPro_Indicator1]="", "Fill in data", IF([EnvPro_Indicator1]="Significant pollution", "No service", IF(AND([EnvPro_Indicator1]="Not polluting groundwater &amp; not untreated in river", [EnvPro_Indicator2]="No"),"Basic", IF([EnvPro_Indicator2]="Yes", "Improved"))))</f>
        <v>Basic</v>
      </c>
      <c r="AB1254" s="134" t="str">
        <f t="shared" si="19"/>
        <v>No Service</v>
      </c>
      <c r="AC1254" s="134" t="str">
        <f>IF(OR(San[[#This Row],[Access_SL1]]="No data",San[[#This Row],[Use_SL1]]="No data",San[[#This Row],[Reliability_SL1]]="No data",San[[#This Row],[EnvPro_SL1]]="No data"),"Incomplete", "Complete")</f>
        <v>Complete</v>
      </c>
      <c r="AD1254" s="176">
        <v>0</v>
      </c>
      <c r="AE1254" s="176">
        <v>0</v>
      </c>
      <c r="AF1254" s="136">
        <v>2.8392958546280522</v>
      </c>
      <c r="AG1254" s="136">
        <v>31.685379123816709</v>
      </c>
      <c r="AH1254" s="136">
        <v>16.982734220209455</v>
      </c>
      <c r="AW1254" s="1">
        <f>IFERROR(VLOOKUP(San[[#This Row],[Access_SL1]],$AS$5:$AT$8,2,FALSE),"Error")</f>
        <v>3</v>
      </c>
      <c r="AX1254" s="1">
        <f>IFERROR(VLOOKUP(San[[#This Row],[Use_SL1]],$AS$5:$AT$8,2,FALSE),"Error")</f>
        <v>3</v>
      </c>
      <c r="AY1254" s="1" t="str">
        <f>IFERROR(VLOOKUP(San[[#This Row],[Use_SL2]],$AS$5:$AT$8,2,FALSE),"Error")</f>
        <v>Error</v>
      </c>
      <c r="AZ1254" s="1">
        <f>IFERROR(VLOOKUP(San[[#This Row],[Reliability_SL1]],$AS$5:$AT$8,2,FALSE),"Error")</f>
        <v>0</v>
      </c>
      <c r="BA1254" s="1">
        <f>IFERROR(VLOOKUP(San[[#This Row],[EnvPro_SL1]],$AS$5:$AT$8,2,FALSE),"Error")</f>
        <v>2</v>
      </c>
    </row>
    <row r="1255" spans="2:53">
      <c r="B1255" s="133" t="s">
        <v>1563</v>
      </c>
      <c r="C1255" s="171" t="s">
        <v>1649</v>
      </c>
      <c r="D1255" s="171" t="s">
        <v>1609</v>
      </c>
      <c r="E1255" s="171" t="s">
        <v>109</v>
      </c>
      <c r="F1255" s="172" t="s">
        <v>1601</v>
      </c>
      <c r="G1255" s="173" t="s">
        <v>2239</v>
      </c>
      <c r="H1255" s="50" t="s">
        <v>1783</v>
      </c>
      <c r="I1255" s="50" t="s">
        <v>2087</v>
      </c>
      <c r="J1255" s="133" t="s">
        <v>1751</v>
      </c>
      <c r="K1255" s="50" t="s">
        <v>1752</v>
      </c>
      <c r="L1255" s="50" t="s">
        <v>1753</v>
      </c>
      <c r="M1255" s="133" t="s">
        <v>1754</v>
      </c>
      <c r="N1255" s="133" t="s">
        <v>1601</v>
      </c>
      <c r="O1255" s="133" t="s">
        <v>1601</v>
      </c>
      <c r="P1255" s="133" t="s">
        <v>1601</v>
      </c>
      <c r="Q1255" s="133" t="s">
        <v>1755</v>
      </c>
      <c r="R1255" s="142" t="s">
        <v>1601</v>
      </c>
      <c r="S1255" s="141" t="s">
        <v>1601</v>
      </c>
      <c r="T1255" s="141" t="s">
        <v>1601</v>
      </c>
      <c r="U1255" s="133" t="s">
        <v>1756</v>
      </c>
      <c r="V1255" s="133" t="s">
        <v>1754</v>
      </c>
      <c r="W1255" s="133" t="str">
        <f>IF([Access_Indicator2]="Yes","No service",IF([Access_Indicator3]="Available", "Improved",IF([Access_Indicator4]="No", "Limited",IF(AND([Access_Indicator4]="yes", [Access_Indicator5]&lt;=[Access_Indicator6]),"Basic","Limited"))))</f>
        <v>No service</v>
      </c>
      <c r="X1255" s="133" t="str">
        <f>IF([Use_Indicator1]="", "Fill in data", IF([Use_Indicator1]="All", "Improved", IF([Use_Indicator1]="Some", "Basic", IF([Use_Indicator1]="No use", "No Service"))))</f>
        <v>Improved</v>
      </c>
      <c r="Y1255" s="134" t="s">
        <v>1601</v>
      </c>
      <c r="Z1255" s="134" t="str">
        <f>IF(S1255="No data", "No Data", IF([Reliability_Indicator2]="Yes","No Service", IF(S1255="Routine", "Improved", IF(S1255="Unreliable", "Basic", IF(S1255="No O&amp;M", "No service")))))</f>
        <v>No Data</v>
      </c>
      <c r="AA1255" s="133" t="str">
        <f>IF([EnvPro_Indicator1]="", "Fill in data", IF([EnvPro_Indicator1]="Significant pollution", "No service", IF(AND([EnvPro_Indicator1]="Not polluting groundwater &amp; not untreated in river", [EnvPro_Indicator2]="No"),"Basic", IF([EnvPro_Indicator2]="Yes", "Improved"))))</f>
        <v>Basic</v>
      </c>
      <c r="AB1255" s="134" t="str">
        <f t="shared" si="19"/>
        <v>No Service</v>
      </c>
      <c r="AC1255" s="134" t="str">
        <f>IF(OR(San[[#This Row],[Access_SL1]]="No data",San[[#This Row],[Use_SL1]]="No data",San[[#This Row],[Reliability_SL1]]="No data",San[[#This Row],[EnvPro_SL1]]="No data"),"Incomplete", "Complete")</f>
        <v>Incomplete</v>
      </c>
      <c r="AD1255" s="176">
        <v>0</v>
      </c>
      <c r="AE1255" s="176">
        <v>0</v>
      </c>
      <c r="AF1255" s="136">
        <v>2.8392958546280522</v>
      </c>
      <c r="AG1255" s="136">
        <v>12.878573450325502</v>
      </c>
      <c r="AH1255" s="136" t="s">
        <v>1601</v>
      </c>
      <c r="AW1255" s="1">
        <f>IFERROR(VLOOKUP(San[[#This Row],[Access_SL1]],$AS$5:$AT$8,2,FALSE),"Error")</f>
        <v>0</v>
      </c>
      <c r="AX1255" s="1">
        <f>IFERROR(VLOOKUP(San[[#This Row],[Use_SL1]],$AS$5:$AT$8,2,FALSE),"Error")</f>
        <v>3</v>
      </c>
      <c r="AY1255" s="1" t="str">
        <f>IFERROR(VLOOKUP(San[[#This Row],[Use_SL2]],$AS$5:$AT$8,2,FALSE),"Error")</f>
        <v>Error</v>
      </c>
      <c r="AZ1255" s="1" t="str">
        <f>IFERROR(VLOOKUP(San[[#This Row],[Reliability_SL1]],$AS$5:$AT$8,2,FALSE),"Error")</f>
        <v>Error</v>
      </c>
      <c r="BA1255" s="1">
        <f>IFERROR(VLOOKUP(San[[#This Row],[EnvPro_SL1]],$AS$5:$AT$8,2,FALSE),"Error")</f>
        <v>2</v>
      </c>
    </row>
    <row r="1256" spans="2:53">
      <c r="B1256" s="133" t="s">
        <v>1564</v>
      </c>
      <c r="C1256" s="171" t="s">
        <v>1649</v>
      </c>
      <c r="D1256" s="171" t="s">
        <v>1609</v>
      </c>
      <c r="E1256" s="171" t="s">
        <v>109</v>
      </c>
      <c r="F1256" s="172" t="s">
        <v>1601</v>
      </c>
      <c r="G1256" s="173" t="s">
        <v>2174</v>
      </c>
      <c r="H1256" s="50" t="s">
        <v>1783</v>
      </c>
      <c r="I1256" s="50" t="s">
        <v>2087</v>
      </c>
      <c r="J1256" s="133" t="s">
        <v>1751</v>
      </c>
      <c r="K1256" s="50" t="s">
        <v>1752</v>
      </c>
      <c r="L1256" s="50" t="s">
        <v>1753</v>
      </c>
      <c r="M1256" s="133" t="s">
        <v>1754</v>
      </c>
      <c r="N1256" s="133" t="s">
        <v>1601</v>
      </c>
      <c r="O1256" s="133" t="s">
        <v>1601</v>
      </c>
      <c r="P1256" s="133" t="s">
        <v>1601</v>
      </c>
      <c r="Q1256" s="133" t="s">
        <v>1755</v>
      </c>
      <c r="R1256" s="142" t="s">
        <v>1601</v>
      </c>
      <c r="S1256" s="141" t="s">
        <v>1601</v>
      </c>
      <c r="T1256" s="141" t="s">
        <v>1601</v>
      </c>
      <c r="U1256" s="133" t="s">
        <v>1756</v>
      </c>
      <c r="V1256" s="133" t="s">
        <v>1754</v>
      </c>
      <c r="W1256" s="133" t="str">
        <f>IF([Access_Indicator2]="Yes","No service",IF([Access_Indicator3]="Available", "Improved",IF([Access_Indicator4]="No", "Limited",IF(AND([Access_Indicator4]="yes", [Access_Indicator5]&lt;=[Access_Indicator6]),"Basic","Limited"))))</f>
        <v>No service</v>
      </c>
      <c r="X1256" s="133" t="str">
        <f>IF([Use_Indicator1]="", "Fill in data", IF([Use_Indicator1]="All", "Improved", IF([Use_Indicator1]="Some", "Basic", IF([Use_Indicator1]="No use", "No Service"))))</f>
        <v>Improved</v>
      </c>
      <c r="Y1256" s="134" t="s">
        <v>1601</v>
      </c>
      <c r="Z1256" s="134" t="str">
        <f>IF(S1256="No data", "No Data", IF([Reliability_Indicator2]="Yes","No Service", IF(S1256="Routine", "Improved", IF(S1256="Unreliable", "Basic", IF(S1256="No O&amp;M", "No service")))))</f>
        <v>No Data</v>
      </c>
      <c r="AA1256" s="133" t="str">
        <f>IF([EnvPro_Indicator1]="", "Fill in data", IF([EnvPro_Indicator1]="Significant pollution", "No service", IF(AND([EnvPro_Indicator1]="Not polluting groundwater &amp; not untreated in river", [EnvPro_Indicator2]="No"),"Basic", IF([EnvPro_Indicator2]="Yes", "Improved"))))</f>
        <v>Basic</v>
      </c>
      <c r="AB1256" s="134" t="str">
        <f t="shared" si="19"/>
        <v>No Service</v>
      </c>
      <c r="AC1256" s="134" t="str">
        <f>IF(OR(San[[#This Row],[Access_SL1]]="No data",San[[#This Row],[Use_SL1]]="No data",San[[#This Row],[Reliability_SL1]]="No data",San[[#This Row],[EnvPro_SL1]]="No data"),"Incomplete", "Complete")</f>
        <v>Incomplete</v>
      </c>
      <c r="AD1256" s="176">
        <v>0</v>
      </c>
      <c r="AE1256" s="176">
        <v>0</v>
      </c>
      <c r="AF1256" s="136">
        <v>2.8392958546280522</v>
      </c>
      <c r="AG1256" s="136">
        <v>12.265308047929048</v>
      </c>
      <c r="AH1256" s="136" t="s">
        <v>1601</v>
      </c>
      <c r="AW1256" s="1">
        <f>IFERROR(VLOOKUP(San[[#This Row],[Access_SL1]],$AS$5:$AT$8,2,FALSE),"Error")</f>
        <v>0</v>
      </c>
      <c r="AX1256" s="1">
        <f>IFERROR(VLOOKUP(San[[#This Row],[Use_SL1]],$AS$5:$AT$8,2,FALSE),"Error")</f>
        <v>3</v>
      </c>
      <c r="AY1256" s="1" t="str">
        <f>IFERROR(VLOOKUP(San[[#This Row],[Use_SL2]],$AS$5:$AT$8,2,FALSE),"Error")</f>
        <v>Error</v>
      </c>
      <c r="AZ1256" s="1" t="str">
        <f>IFERROR(VLOOKUP(San[[#This Row],[Reliability_SL1]],$AS$5:$AT$8,2,FALSE),"Error")</f>
        <v>Error</v>
      </c>
      <c r="BA1256" s="1">
        <f>IFERROR(VLOOKUP(San[[#This Row],[EnvPro_SL1]],$AS$5:$AT$8,2,FALSE),"Error")</f>
        <v>2</v>
      </c>
    </row>
    <row r="1257" spans="2:53">
      <c r="B1257" s="133" t="s">
        <v>1565</v>
      </c>
      <c r="C1257" s="171" t="s">
        <v>1649</v>
      </c>
      <c r="D1257" s="171" t="s">
        <v>1609</v>
      </c>
      <c r="E1257" s="171" t="s">
        <v>109</v>
      </c>
      <c r="F1257" s="172" t="s">
        <v>1601</v>
      </c>
      <c r="G1257" s="173" t="s">
        <v>2172</v>
      </c>
      <c r="H1257" s="50" t="s">
        <v>1786</v>
      </c>
      <c r="I1257" s="50" t="s">
        <v>2087</v>
      </c>
      <c r="J1257" s="133" t="s">
        <v>1818</v>
      </c>
      <c r="K1257" s="50" t="s">
        <v>1754</v>
      </c>
      <c r="L1257" s="50" t="s">
        <v>1753</v>
      </c>
      <c r="M1257" s="133" t="s">
        <v>1754</v>
      </c>
      <c r="N1257" s="133" t="s">
        <v>1601</v>
      </c>
      <c r="O1257" s="133" t="s">
        <v>1601</v>
      </c>
      <c r="P1257" s="133" t="s">
        <v>1601</v>
      </c>
      <c r="Q1257" s="133" t="s">
        <v>1755</v>
      </c>
      <c r="R1257" s="142" t="s">
        <v>1601</v>
      </c>
      <c r="S1257" s="141" t="s">
        <v>1777</v>
      </c>
      <c r="T1257" s="141" t="s">
        <v>1754</v>
      </c>
      <c r="U1257" s="133" t="s">
        <v>1756</v>
      </c>
      <c r="V1257" s="133" t="s">
        <v>1754</v>
      </c>
      <c r="W1257" s="133" t="str">
        <f>IF([Access_Indicator2]="Yes","No service",IF([Access_Indicator3]="Available", "Improved",IF([Access_Indicator4]="No", "Limited",IF(AND([Access_Indicator4]="yes", [Access_Indicator5]&lt;=[Access_Indicator6]),"Basic","Limited"))))</f>
        <v>Limited</v>
      </c>
      <c r="X1257" s="133" t="str">
        <f>IF([Use_Indicator1]="", "Fill in data", IF([Use_Indicator1]="All", "Improved", IF([Use_Indicator1]="Some", "Basic", IF([Use_Indicator1]="No use", "No Service"))))</f>
        <v>Improved</v>
      </c>
      <c r="Y1257" s="134" t="s">
        <v>1601</v>
      </c>
      <c r="Z1257" s="134" t="str">
        <f>IF(S1257="No data", "No Data", IF([Reliability_Indicator2]="Yes","No Service", IF(S1257="Routine", "Improved", IF(S1257="Unreliable", "Basic", IF(S1257="No O&amp;M", "No service")))))</f>
        <v>No service</v>
      </c>
      <c r="AA1257" s="133" t="str">
        <f>IF([EnvPro_Indicator1]="", "Fill in data", IF([EnvPro_Indicator1]="Significant pollution", "No service", IF(AND([EnvPro_Indicator1]="Not polluting groundwater &amp; not untreated in river", [EnvPro_Indicator2]="No"),"Basic", IF([EnvPro_Indicator2]="Yes", "Improved"))))</f>
        <v>Basic</v>
      </c>
      <c r="AB1257" s="134" t="str">
        <f t="shared" si="19"/>
        <v>No Service</v>
      </c>
      <c r="AC1257" s="134" t="str">
        <f>IF(OR(San[[#This Row],[Access_SL1]]="No data",San[[#This Row],[Use_SL1]]="No data",San[[#This Row],[Reliability_SL1]]="No data",San[[#This Row],[EnvPro_SL1]]="No data"),"Incomplete", "Complete")</f>
        <v>Complete</v>
      </c>
      <c r="AD1257" s="176">
        <v>0</v>
      </c>
      <c r="AE1257" s="176">
        <v>0</v>
      </c>
      <c r="AF1257" s="136">
        <v>2.8392958546280522</v>
      </c>
      <c r="AG1257" s="136">
        <v>15.331635059911314</v>
      </c>
      <c r="AH1257" s="136" t="s">
        <v>1601</v>
      </c>
      <c r="AW1257" s="1">
        <f>IFERROR(VLOOKUP(San[[#This Row],[Access_SL1]],$AS$5:$AT$8,2,FALSE),"Error")</f>
        <v>1</v>
      </c>
      <c r="AX1257" s="1">
        <f>IFERROR(VLOOKUP(San[[#This Row],[Use_SL1]],$AS$5:$AT$8,2,FALSE),"Error")</f>
        <v>3</v>
      </c>
      <c r="AY1257" s="1" t="str">
        <f>IFERROR(VLOOKUP(San[[#This Row],[Use_SL2]],$AS$5:$AT$8,2,FALSE),"Error")</f>
        <v>Error</v>
      </c>
      <c r="AZ1257" s="1">
        <f>IFERROR(VLOOKUP(San[[#This Row],[Reliability_SL1]],$AS$5:$AT$8,2,FALSE),"Error")</f>
        <v>0</v>
      </c>
      <c r="BA1257" s="1">
        <f>IFERROR(VLOOKUP(San[[#This Row],[EnvPro_SL1]],$AS$5:$AT$8,2,FALSE),"Error")</f>
        <v>2</v>
      </c>
    </row>
    <row r="1258" spans="2:53">
      <c r="B1258" s="133" t="s">
        <v>1566</v>
      </c>
      <c r="C1258" s="171" t="s">
        <v>1649</v>
      </c>
      <c r="D1258" s="171" t="s">
        <v>1609</v>
      </c>
      <c r="E1258" s="171" t="s">
        <v>109</v>
      </c>
      <c r="F1258" s="172" t="s">
        <v>1601</v>
      </c>
      <c r="G1258" s="173" t="s">
        <v>2240</v>
      </c>
      <c r="H1258" s="50" t="s">
        <v>1783</v>
      </c>
      <c r="I1258" s="50" t="s">
        <v>2087</v>
      </c>
      <c r="J1258" s="133" t="s">
        <v>1751</v>
      </c>
      <c r="K1258" s="50" t="s">
        <v>1752</v>
      </c>
      <c r="L1258" s="50" t="s">
        <v>1753</v>
      </c>
      <c r="M1258" s="133" t="s">
        <v>1754</v>
      </c>
      <c r="N1258" s="133" t="s">
        <v>1601</v>
      </c>
      <c r="O1258" s="133" t="s">
        <v>1601</v>
      </c>
      <c r="P1258" s="133" t="s">
        <v>1601</v>
      </c>
      <c r="Q1258" s="133" t="s">
        <v>1755</v>
      </c>
      <c r="R1258" s="142" t="s">
        <v>1601</v>
      </c>
      <c r="S1258" s="141" t="s">
        <v>1601</v>
      </c>
      <c r="T1258" s="141" t="s">
        <v>1601</v>
      </c>
      <c r="U1258" s="133" t="s">
        <v>1756</v>
      </c>
      <c r="V1258" s="133" t="s">
        <v>1754</v>
      </c>
      <c r="W1258" s="133" t="str">
        <f>IF([Access_Indicator2]="Yes","No service",IF([Access_Indicator3]="Available", "Improved",IF([Access_Indicator4]="No", "Limited",IF(AND([Access_Indicator4]="yes", [Access_Indicator5]&lt;=[Access_Indicator6]),"Basic","Limited"))))</f>
        <v>No service</v>
      </c>
      <c r="X1258" s="133" t="str">
        <f>IF([Use_Indicator1]="", "Fill in data", IF([Use_Indicator1]="All", "Improved", IF([Use_Indicator1]="Some", "Basic", IF([Use_Indicator1]="No use", "No Service"))))</f>
        <v>Improved</v>
      </c>
      <c r="Y1258" s="134" t="s">
        <v>1601</v>
      </c>
      <c r="Z1258" s="134" t="str">
        <f>IF(S1258="No data", "No Data", IF([Reliability_Indicator2]="Yes","No Service", IF(S1258="Routine", "Improved", IF(S1258="Unreliable", "Basic", IF(S1258="No O&amp;M", "No service")))))</f>
        <v>No Data</v>
      </c>
      <c r="AA1258" s="133" t="str">
        <f>IF([EnvPro_Indicator1]="", "Fill in data", IF([EnvPro_Indicator1]="Significant pollution", "No service", IF(AND([EnvPro_Indicator1]="Not polluting groundwater &amp; not untreated in river", [EnvPro_Indicator2]="No"),"Basic", IF([EnvPro_Indicator2]="Yes", "Improved"))))</f>
        <v>Basic</v>
      </c>
      <c r="AB1258" s="134" t="str">
        <f t="shared" si="19"/>
        <v>No Service</v>
      </c>
      <c r="AC1258" s="134" t="str">
        <f>IF(OR(San[[#This Row],[Access_SL1]]="No data",San[[#This Row],[Use_SL1]]="No data",San[[#This Row],[Reliability_SL1]]="No data",San[[#This Row],[EnvPro_SL1]]="No data"),"Incomplete", "Complete")</f>
        <v>Incomplete</v>
      </c>
      <c r="AD1258" s="176">
        <v>0</v>
      </c>
      <c r="AE1258" s="176">
        <v>0</v>
      </c>
      <c r="AF1258" s="136">
        <v>2.8392958546280522</v>
      </c>
      <c r="AG1258" s="136">
        <v>77.271440701953011</v>
      </c>
      <c r="AH1258" s="136" t="s">
        <v>1601</v>
      </c>
      <c r="AW1258" s="1">
        <f>IFERROR(VLOOKUP(San[[#This Row],[Access_SL1]],$AS$5:$AT$8,2,FALSE),"Error")</f>
        <v>0</v>
      </c>
      <c r="AX1258" s="1">
        <f>IFERROR(VLOOKUP(San[[#This Row],[Use_SL1]],$AS$5:$AT$8,2,FALSE),"Error")</f>
        <v>3</v>
      </c>
      <c r="AY1258" s="1" t="str">
        <f>IFERROR(VLOOKUP(San[[#This Row],[Use_SL2]],$AS$5:$AT$8,2,FALSE),"Error")</f>
        <v>Error</v>
      </c>
      <c r="AZ1258" s="1" t="str">
        <f>IFERROR(VLOOKUP(San[[#This Row],[Reliability_SL1]],$AS$5:$AT$8,2,FALSE),"Error")</f>
        <v>Error</v>
      </c>
      <c r="BA1258" s="1">
        <f>IFERROR(VLOOKUP(San[[#This Row],[EnvPro_SL1]],$AS$5:$AT$8,2,FALSE),"Error")</f>
        <v>2</v>
      </c>
    </row>
    <row r="1259" spans="2:53">
      <c r="B1259" s="133" t="s">
        <v>1567</v>
      </c>
      <c r="C1259" s="171" t="s">
        <v>1649</v>
      </c>
      <c r="D1259" s="171" t="s">
        <v>1609</v>
      </c>
      <c r="E1259" s="171" t="s">
        <v>109</v>
      </c>
      <c r="F1259" s="172" t="s">
        <v>1601</v>
      </c>
      <c r="G1259" s="173" t="s">
        <v>2202</v>
      </c>
      <c r="H1259" s="50" t="s">
        <v>1786</v>
      </c>
      <c r="I1259" s="50" t="s">
        <v>2087</v>
      </c>
      <c r="J1259" s="133" t="s">
        <v>1751</v>
      </c>
      <c r="K1259" s="50" t="s">
        <v>1752</v>
      </c>
      <c r="L1259" s="50" t="s">
        <v>1753</v>
      </c>
      <c r="M1259" s="133" t="s">
        <v>1754</v>
      </c>
      <c r="N1259" s="133" t="s">
        <v>1601</v>
      </c>
      <c r="O1259" s="133" t="s">
        <v>1601</v>
      </c>
      <c r="P1259" s="133" t="s">
        <v>1601</v>
      </c>
      <c r="Q1259" s="133" t="s">
        <v>1755</v>
      </c>
      <c r="R1259" s="142" t="s">
        <v>1601</v>
      </c>
      <c r="S1259" s="141" t="s">
        <v>1601</v>
      </c>
      <c r="T1259" s="141" t="s">
        <v>1601</v>
      </c>
      <c r="U1259" s="133" t="s">
        <v>1756</v>
      </c>
      <c r="V1259" s="133" t="s">
        <v>1754</v>
      </c>
      <c r="W1259" s="133" t="str">
        <f>IF([Access_Indicator2]="Yes","No service",IF([Access_Indicator3]="Available", "Improved",IF([Access_Indicator4]="No", "Limited",IF(AND([Access_Indicator4]="yes", [Access_Indicator5]&lt;=[Access_Indicator6]),"Basic","Limited"))))</f>
        <v>No service</v>
      </c>
      <c r="X1259" s="133" t="str">
        <f>IF([Use_Indicator1]="", "Fill in data", IF([Use_Indicator1]="All", "Improved", IF([Use_Indicator1]="Some", "Basic", IF([Use_Indicator1]="No use", "No Service"))))</f>
        <v>Improved</v>
      </c>
      <c r="Y1259" s="134" t="s">
        <v>1601</v>
      </c>
      <c r="Z1259" s="134" t="str">
        <f>IF(S1259="No data", "No Data", IF([Reliability_Indicator2]="Yes","No Service", IF(S1259="Routine", "Improved", IF(S1259="Unreliable", "Basic", IF(S1259="No O&amp;M", "No service")))))</f>
        <v>No Data</v>
      </c>
      <c r="AA1259" s="133" t="str">
        <f>IF([EnvPro_Indicator1]="", "Fill in data", IF([EnvPro_Indicator1]="Significant pollution", "No service", IF(AND([EnvPro_Indicator1]="Not polluting groundwater &amp; not untreated in river", [EnvPro_Indicator2]="No"),"Basic", IF([EnvPro_Indicator2]="Yes", "Improved"))))</f>
        <v>Basic</v>
      </c>
      <c r="AB1259" s="134" t="str">
        <f t="shared" si="19"/>
        <v>No Service</v>
      </c>
      <c r="AC1259" s="134" t="str">
        <f>IF(OR(San[[#This Row],[Access_SL1]]="No data",San[[#This Row],[Use_SL1]]="No data",San[[#This Row],[Reliability_SL1]]="No data",San[[#This Row],[EnvPro_SL1]]="No data"),"Incomplete", "Complete")</f>
        <v>Incomplete</v>
      </c>
      <c r="AD1259" s="176">
        <v>0</v>
      </c>
      <c r="AE1259" s="176">
        <v>0</v>
      </c>
      <c r="AF1259" s="136">
        <v>2.8392958546280522</v>
      </c>
      <c r="AG1259" s="136">
        <v>10.221090039940876</v>
      </c>
      <c r="AH1259" s="136" t="s">
        <v>1601</v>
      </c>
      <c r="AW1259" s="1">
        <f>IFERROR(VLOOKUP(San[[#This Row],[Access_SL1]],$AS$5:$AT$8,2,FALSE),"Error")</f>
        <v>0</v>
      </c>
      <c r="AX1259" s="1">
        <f>IFERROR(VLOOKUP(San[[#This Row],[Use_SL1]],$AS$5:$AT$8,2,FALSE),"Error")</f>
        <v>3</v>
      </c>
      <c r="AY1259" s="1" t="str">
        <f>IFERROR(VLOOKUP(San[[#This Row],[Use_SL2]],$AS$5:$AT$8,2,FALSE),"Error")</f>
        <v>Error</v>
      </c>
      <c r="AZ1259" s="1" t="str">
        <f>IFERROR(VLOOKUP(San[[#This Row],[Reliability_SL1]],$AS$5:$AT$8,2,FALSE),"Error")</f>
        <v>Error</v>
      </c>
      <c r="BA1259" s="1">
        <f>IFERROR(VLOOKUP(San[[#This Row],[EnvPro_SL1]],$AS$5:$AT$8,2,FALSE),"Error")</f>
        <v>2</v>
      </c>
    </row>
    <row r="1260" spans="2:53">
      <c r="B1260" s="133" t="s">
        <v>1568</v>
      </c>
      <c r="C1260" s="171" t="s">
        <v>1649</v>
      </c>
      <c r="D1260" s="171" t="s">
        <v>1609</v>
      </c>
      <c r="E1260" s="171" t="s">
        <v>109</v>
      </c>
      <c r="F1260" s="172" t="s">
        <v>1601</v>
      </c>
      <c r="G1260" s="173" t="s">
        <v>2203</v>
      </c>
      <c r="H1260" s="50" t="s">
        <v>1786</v>
      </c>
      <c r="I1260" s="50" t="s">
        <v>2087</v>
      </c>
      <c r="J1260" s="133" t="s">
        <v>1818</v>
      </c>
      <c r="K1260" s="50" t="s">
        <v>1754</v>
      </c>
      <c r="L1260" s="50" t="s">
        <v>1753</v>
      </c>
      <c r="M1260" s="133" t="s">
        <v>1754</v>
      </c>
      <c r="N1260" s="133" t="s">
        <v>1601</v>
      </c>
      <c r="O1260" s="133" t="s">
        <v>1601</v>
      </c>
      <c r="P1260" s="133" t="s">
        <v>1601</v>
      </c>
      <c r="Q1260" s="133" t="s">
        <v>1755</v>
      </c>
      <c r="R1260" s="142" t="s">
        <v>1601</v>
      </c>
      <c r="S1260" s="141" t="s">
        <v>1777</v>
      </c>
      <c r="T1260" s="141" t="s">
        <v>1754</v>
      </c>
      <c r="U1260" s="133" t="s">
        <v>1756</v>
      </c>
      <c r="V1260" s="133" t="s">
        <v>1754</v>
      </c>
      <c r="W1260" s="133" t="str">
        <f>IF([Access_Indicator2]="Yes","No service",IF([Access_Indicator3]="Available", "Improved",IF([Access_Indicator4]="No", "Limited",IF(AND([Access_Indicator4]="yes", [Access_Indicator5]&lt;=[Access_Indicator6]),"Basic","Limited"))))</f>
        <v>Limited</v>
      </c>
      <c r="X1260" s="133" t="str">
        <f>IF([Use_Indicator1]="", "Fill in data", IF([Use_Indicator1]="All", "Improved", IF([Use_Indicator1]="Some", "Basic", IF([Use_Indicator1]="No use", "No Service"))))</f>
        <v>Improved</v>
      </c>
      <c r="Y1260" s="134" t="s">
        <v>1601</v>
      </c>
      <c r="Z1260" s="134" t="str">
        <f>IF(S1260="No data", "No Data", IF([Reliability_Indicator2]="Yes","No Service", IF(S1260="Routine", "Improved", IF(S1260="Unreliable", "Basic", IF(S1260="No O&amp;M", "No service")))))</f>
        <v>No service</v>
      </c>
      <c r="AA1260" s="133" t="str">
        <f>IF([EnvPro_Indicator1]="", "Fill in data", IF([EnvPro_Indicator1]="Significant pollution", "No service", IF(AND([EnvPro_Indicator1]="Not polluting groundwater &amp; not untreated in river", [EnvPro_Indicator2]="No"),"Basic", IF([EnvPro_Indicator2]="Yes", "Improved"))))</f>
        <v>Basic</v>
      </c>
      <c r="AB1260" s="134" t="str">
        <f t="shared" si="19"/>
        <v>No Service</v>
      </c>
      <c r="AC1260" s="134" t="str">
        <f>IF(OR(San[[#This Row],[Access_SL1]]="No data",San[[#This Row],[Use_SL1]]="No data",San[[#This Row],[Reliability_SL1]]="No data",San[[#This Row],[EnvPro_SL1]]="No data"),"Incomplete", "Complete")</f>
        <v>Complete</v>
      </c>
      <c r="AD1260" s="176">
        <v>0</v>
      </c>
      <c r="AE1260" s="176">
        <v>0</v>
      </c>
      <c r="AF1260" s="136">
        <v>2.8392958546280522</v>
      </c>
      <c r="AG1260" s="136">
        <v>29.89668836682706</v>
      </c>
      <c r="AH1260" s="136" t="s">
        <v>1601</v>
      </c>
      <c r="AW1260" s="1">
        <f>IFERROR(VLOOKUP(San[[#This Row],[Access_SL1]],$AS$5:$AT$8,2,FALSE),"Error")</f>
        <v>1</v>
      </c>
      <c r="AX1260" s="1">
        <f>IFERROR(VLOOKUP(San[[#This Row],[Use_SL1]],$AS$5:$AT$8,2,FALSE),"Error")</f>
        <v>3</v>
      </c>
      <c r="AY1260" s="1" t="str">
        <f>IFERROR(VLOOKUP(San[[#This Row],[Use_SL2]],$AS$5:$AT$8,2,FALSE),"Error")</f>
        <v>Error</v>
      </c>
      <c r="AZ1260" s="1">
        <f>IFERROR(VLOOKUP(San[[#This Row],[Reliability_SL1]],$AS$5:$AT$8,2,FALSE),"Error")</f>
        <v>0</v>
      </c>
      <c r="BA1260" s="1">
        <f>IFERROR(VLOOKUP(San[[#This Row],[EnvPro_SL1]],$AS$5:$AT$8,2,FALSE),"Error")</f>
        <v>2</v>
      </c>
    </row>
    <row r="1261" spans="2:53">
      <c r="B1261" s="133" t="s">
        <v>1569</v>
      </c>
      <c r="C1261" s="171" t="s">
        <v>1649</v>
      </c>
      <c r="D1261" s="171" t="s">
        <v>1609</v>
      </c>
      <c r="E1261" s="171" t="s">
        <v>109</v>
      </c>
      <c r="F1261" s="172" t="s">
        <v>1601</v>
      </c>
      <c r="G1261" s="173" t="s">
        <v>2236</v>
      </c>
      <c r="H1261" s="50" t="s">
        <v>1783</v>
      </c>
      <c r="I1261" s="50" t="s">
        <v>2087</v>
      </c>
      <c r="J1261" s="133" t="s">
        <v>1751</v>
      </c>
      <c r="K1261" s="50" t="s">
        <v>1752</v>
      </c>
      <c r="L1261" s="50" t="s">
        <v>1753</v>
      </c>
      <c r="M1261" s="133" t="s">
        <v>1754</v>
      </c>
      <c r="N1261" s="133" t="s">
        <v>1601</v>
      </c>
      <c r="O1261" s="133" t="s">
        <v>1601</v>
      </c>
      <c r="P1261" s="133" t="s">
        <v>1601</v>
      </c>
      <c r="Q1261" s="133" t="s">
        <v>1755</v>
      </c>
      <c r="R1261" s="142" t="s">
        <v>1601</v>
      </c>
      <c r="S1261" s="141" t="s">
        <v>1601</v>
      </c>
      <c r="T1261" s="141" t="s">
        <v>1601</v>
      </c>
      <c r="U1261" s="133" t="s">
        <v>1756</v>
      </c>
      <c r="V1261" s="133" t="s">
        <v>1754</v>
      </c>
      <c r="W1261" s="133" t="str">
        <f>IF([Access_Indicator2]="Yes","No service",IF([Access_Indicator3]="Available", "Improved",IF([Access_Indicator4]="No", "Limited",IF(AND([Access_Indicator4]="yes", [Access_Indicator5]&lt;=[Access_Indicator6]),"Basic","Limited"))))</f>
        <v>No service</v>
      </c>
      <c r="X1261" s="133" t="str">
        <f>IF([Use_Indicator1]="", "Fill in data", IF([Use_Indicator1]="All", "Improved", IF([Use_Indicator1]="Some", "Basic", IF([Use_Indicator1]="No use", "No Service"))))</f>
        <v>Improved</v>
      </c>
      <c r="Y1261" s="134" t="s">
        <v>1601</v>
      </c>
      <c r="Z1261" s="134" t="str">
        <f>IF(S1261="No data", "No Data", IF([Reliability_Indicator2]="Yes","No Service", IF(S1261="Routine", "Improved", IF(S1261="Unreliable", "Basic", IF(S1261="No O&amp;M", "No service")))))</f>
        <v>No Data</v>
      </c>
      <c r="AA1261" s="133" t="str">
        <f>IF([EnvPro_Indicator1]="", "Fill in data", IF([EnvPro_Indicator1]="Significant pollution", "No service", IF(AND([EnvPro_Indicator1]="Not polluting groundwater &amp; not untreated in river", [EnvPro_Indicator2]="No"),"Basic", IF([EnvPro_Indicator2]="Yes", "Improved"))))</f>
        <v>Basic</v>
      </c>
      <c r="AB1261" s="134" t="str">
        <f t="shared" si="19"/>
        <v>No Service</v>
      </c>
      <c r="AC1261" s="134" t="str">
        <f>IF(OR(San[[#This Row],[Access_SL1]]="No data",San[[#This Row],[Use_SL1]]="No data",San[[#This Row],[Reliability_SL1]]="No data",San[[#This Row],[EnvPro_SL1]]="No data"),"Incomplete", "Complete")</f>
        <v>Incomplete</v>
      </c>
      <c r="AD1261" s="176">
        <v>0</v>
      </c>
      <c r="AE1261" s="176">
        <v>0</v>
      </c>
      <c r="AF1261" s="136">
        <v>2.8392958546280522</v>
      </c>
      <c r="AG1261" s="136">
        <v>45.994905179733934</v>
      </c>
      <c r="AH1261" s="136" t="s">
        <v>1601</v>
      </c>
      <c r="AW1261" s="1">
        <f>IFERROR(VLOOKUP(San[[#This Row],[Access_SL1]],$AS$5:$AT$8,2,FALSE),"Error")</f>
        <v>0</v>
      </c>
      <c r="AX1261" s="1">
        <f>IFERROR(VLOOKUP(San[[#This Row],[Use_SL1]],$AS$5:$AT$8,2,FALSE),"Error")</f>
        <v>3</v>
      </c>
      <c r="AY1261" s="1" t="str">
        <f>IFERROR(VLOOKUP(San[[#This Row],[Use_SL2]],$AS$5:$AT$8,2,FALSE),"Error")</f>
        <v>Error</v>
      </c>
      <c r="AZ1261" s="1" t="str">
        <f>IFERROR(VLOOKUP(San[[#This Row],[Reliability_SL1]],$AS$5:$AT$8,2,FALSE),"Error")</f>
        <v>Error</v>
      </c>
      <c r="BA1261" s="1">
        <f>IFERROR(VLOOKUP(San[[#This Row],[EnvPro_SL1]],$AS$5:$AT$8,2,FALSE),"Error")</f>
        <v>2</v>
      </c>
    </row>
    <row r="1262" spans="2:53">
      <c r="B1262" s="133" t="s">
        <v>1570</v>
      </c>
      <c r="C1262" s="171" t="s">
        <v>1649</v>
      </c>
      <c r="D1262" s="171" t="s">
        <v>1609</v>
      </c>
      <c r="E1262" s="171" t="s">
        <v>109</v>
      </c>
      <c r="F1262" s="172" t="s">
        <v>1601</v>
      </c>
      <c r="G1262" s="173" t="s">
        <v>2235</v>
      </c>
      <c r="H1262" s="50" t="s">
        <v>1783</v>
      </c>
      <c r="I1262" s="50" t="s">
        <v>2087</v>
      </c>
      <c r="J1262" s="133" t="s">
        <v>1751</v>
      </c>
      <c r="K1262" s="50" t="s">
        <v>1752</v>
      </c>
      <c r="L1262" s="50" t="s">
        <v>1753</v>
      </c>
      <c r="M1262" s="133" t="s">
        <v>1754</v>
      </c>
      <c r="N1262" s="133" t="s">
        <v>1601</v>
      </c>
      <c r="O1262" s="133" t="s">
        <v>1601</v>
      </c>
      <c r="P1262" s="133" t="s">
        <v>1601</v>
      </c>
      <c r="Q1262" s="133" t="s">
        <v>1755</v>
      </c>
      <c r="R1262" s="142" t="s">
        <v>1601</v>
      </c>
      <c r="S1262" s="141" t="s">
        <v>1601</v>
      </c>
      <c r="T1262" s="141" t="s">
        <v>1601</v>
      </c>
      <c r="U1262" s="133" t="s">
        <v>1756</v>
      </c>
      <c r="V1262" s="133" t="s">
        <v>1754</v>
      </c>
      <c r="W1262" s="133" t="str">
        <f>IF([Access_Indicator2]="Yes","No service",IF([Access_Indicator3]="Available", "Improved",IF([Access_Indicator4]="No", "Limited",IF(AND([Access_Indicator4]="yes", [Access_Indicator5]&lt;=[Access_Indicator6]),"Basic","Limited"))))</f>
        <v>No service</v>
      </c>
      <c r="X1262" s="133" t="str">
        <f>IF([Use_Indicator1]="", "Fill in data", IF([Use_Indicator1]="All", "Improved", IF([Use_Indicator1]="Some", "Basic", IF([Use_Indicator1]="No use", "No Service"))))</f>
        <v>Improved</v>
      </c>
      <c r="Y1262" s="134" t="s">
        <v>1601</v>
      </c>
      <c r="Z1262" s="134" t="str">
        <f>IF(S1262="No data", "No Data", IF([Reliability_Indicator2]="Yes","No Service", IF(S1262="Routine", "Improved", IF(S1262="Unreliable", "Basic", IF(S1262="No O&amp;M", "No service")))))</f>
        <v>No Data</v>
      </c>
      <c r="AA1262" s="133" t="str">
        <f>IF([EnvPro_Indicator1]="", "Fill in data", IF([EnvPro_Indicator1]="Significant pollution", "No service", IF(AND([EnvPro_Indicator1]="Not polluting groundwater &amp; not untreated in river", [EnvPro_Indicator2]="No"),"Basic", IF([EnvPro_Indicator2]="Yes", "Improved"))))</f>
        <v>Basic</v>
      </c>
      <c r="AB1262" s="134" t="str">
        <f t="shared" si="19"/>
        <v>No Service</v>
      </c>
      <c r="AC1262" s="134" t="str">
        <f>IF(OR(San[[#This Row],[Access_SL1]]="No data",San[[#This Row],[Use_SL1]]="No data",San[[#This Row],[Reliability_SL1]]="No data",San[[#This Row],[EnvPro_SL1]]="No data"),"Incomplete", "Complete")</f>
        <v>Incomplete</v>
      </c>
      <c r="AD1262" s="176">
        <v>0</v>
      </c>
      <c r="AE1262" s="176">
        <v>0</v>
      </c>
      <c r="AF1262" s="136">
        <v>2.8392958546280522</v>
      </c>
      <c r="AG1262" s="136">
        <v>15.769681775908778</v>
      </c>
      <c r="AH1262" s="136" t="s">
        <v>1601</v>
      </c>
      <c r="AW1262" s="1">
        <f>IFERROR(VLOOKUP(San[[#This Row],[Access_SL1]],$AS$5:$AT$8,2,FALSE),"Error")</f>
        <v>0</v>
      </c>
      <c r="AX1262" s="1">
        <f>IFERROR(VLOOKUP(San[[#This Row],[Use_SL1]],$AS$5:$AT$8,2,FALSE),"Error")</f>
        <v>3</v>
      </c>
      <c r="AY1262" s="1" t="str">
        <f>IFERROR(VLOOKUP(San[[#This Row],[Use_SL2]],$AS$5:$AT$8,2,FALSE),"Error")</f>
        <v>Error</v>
      </c>
      <c r="AZ1262" s="1" t="str">
        <f>IFERROR(VLOOKUP(San[[#This Row],[Reliability_SL1]],$AS$5:$AT$8,2,FALSE),"Error")</f>
        <v>Error</v>
      </c>
      <c r="BA1262" s="1">
        <f>IFERROR(VLOOKUP(San[[#This Row],[EnvPro_SL1]],$AS$5:$AT$8,2,FALSE),"Error")</f>
        <v>2</v>
      </c>
    </row>
    <row r="1263" spans="2:53">
      <c r="B1263" s="133" t="s">
        <v>1571</v>
      </c>
      <c r="C1263" s="171" t="s">
        <v>1649</v>
      </c>
      <c r="D1263" s="171" t="s">
        <v>1609</v>
      </c>
      <c r="E1263" s="171" t="s">
        <v>109</v>
      </c>
      <c r="F1263" s="172" t="s">
        <v>1601</v>
      </c>
      <c r="G1263" s="173" t="s">
        <v>2104</v>
      </c>
      <c r="H1263" s="50" t="s">
        <v>1783</v>
      </c>
      <c r="I1263" s="50" t="s">
        <v>2087</v>
      </c>
      <c r="J1263" s="133" t="s">
        <v>1751</v>
      </c>
      <c r="K1263" s="50" t="s">
        <v>1752</v>
      </c>
      <c r="L1263" s="50" t="s">
        <v>1753</v>
      </c>
      <c r="M1263" s="133" t="s">
        <v>1754</v>
      </c>
      <c r="N1263" s="133" t="s">
        <v>1601</v>
      </c>
      <c r="O1263" s="133" t="s">
        <v>1601</v>
      </c>
      <c r="P1263" s="133" t="s">
        <v>1601</v>
      </c>
      <c r="Q1263" s="133" t="s">
        <v>1755</v>
      </c>
      <c r="R1263" s="142" t="s">
        <v>1601</v>
      </c>
      <c r="S1263" s="141" t="s">
        <v>1601</v>
      </c>
      <c r="T1263" s="141" t="s">
        <v>1601</v>
      </c>
      <c r="U1263" s="133" t="s">
        <v>1756</v>
      </c>
      <c r="V1263" s="133" t="s">
        <v>1754</v>
      </c>
      <c r="W1263" s="133" t="str">
        <f>IF([Access_Indicator2]="Yes","No service",IF([Access_Indicator3]="Available", "Improved",IF([Access_Indicator4]="No", "Limited",IF(AND([Access_Indicator4]="yes", [Access_Indicator5]&lt;=[Access_Indicator6]),"Basic","Limited"))))</f>
        <v>No service</v>
      </c>
      <c r="X1263" s="133" t="str">
        <f>IF([Use_Indicator1]="", "Fill in data", IF([Use_Indicator1]="All", "Improved", IF([Use_Indicator1]="Some", "Basic", IF([Use_Indicator1]="No use", "No Service"))))</f>
        <v>Improved</v>
      </c>
      <c r="Y1263" s="134" t="s">
        <v>1601</v>
      </c>
      <c r="Z1263" s="134" t="str">
        <f>IF(S1263="No data", "No Data", IF([Reliability_Indicator2]="Yes","No Service", IF(S1263="Routine", "Improved", IF(S1263="Unreliable", "Basic", IF(S1263="No O&amp;M", "No service")))))</f>
        <v>No Data</v>
      </c>
      <c r="AA1263" s="133" t="str">
        <f>IF([EnvPro_Indicator1]="", "Fill in data", IF([EnvPro_Indicator1]="Significant pollution", "No service", IF(AND([EnvPro_Indicator1]="Not polluting groundwater &amp; not untreated in river", [EnvPro_Indicator2]="No"),"Basic", IF([EnvPro_Indicator2]="Yes", "Improved"))))</f>
        <v>Basic</v>
      </c>
      <c r="AB1263" s="134" t="str">
        <f t="shared" si="19"/>
        <v>No Service</v>
      </c>
      <c r="AC1263" s="134" t="str">
        <f>IF(OR(San[[#This Row],[Access_SL1]]="No data",San[[#This Row],[Use_SL1]]="No data",San[[#This Row],[Reliability_SL1]]="No data",San[[#This Row],[EnvPro_SL1]]="No data"),"Incomplete", "Complete")</f>
        <v>Incomplete</v>
      </c>
      <c r="AD1263" s="176">
        <v>0</v>
      </c>
      <c r="AE1263" s="176">
        <v>0</v>
      </c>
      <c r="AF1263" s="136">
        <v>2.8392958546280522</v>
      </c>
      <c r="AG1263" s="136">
        <v>91.989810359467867</v>
      </c>
      <c r="AH1263" s="136" t="s">
        <v>1601</v>
      </c>
      <c r="AW1263" s="1">
        <f>IFERROR(VLOOKUP(San[[#This Row],[Access_SL1]],$AS$5:$AT$8,2,FALSE),"Error")</f>
        <v>0</v>
      </c>
      <c r="AX1263" s="1">
        <f>IFERROR(VLOOKUP(San[[#This Row],[Use_SL1]],$AS$5:$AT$8,2,FALSE),"Error")</f>
        <v>3</v>
      </c>
      <c r="AY1263" s="1" t="str">
        <f>IFERROR(VLOOKUP(San[[#This Row],[Use_SL2]],$AS$5:$AT$8,2,FALSE),"Error")</f>
        <v>Error</v>
      </c>
      <c r="AZ1263" s="1" t="str">
        <f>IFERROR(VLOOKUP(San[[#This Row],[Reliability_SL1]],$AS$5:$AT$8,2,FALSE),"Error")</f>
        <v>Error</v>
      </c>
      <c r="BA1263" s="1">
        <f>IFERROR(VLOOKUP(San[[#This Row],[EnvPro_SL1]],$AS$5:$AT$8,2,FALSE),"Error")</f>
        <v>2</v>
      </c>
    </row>
    <row r="1264" spans="2:53">
      <c r="B1264" s="133" t="s">
        <v>1572</v>
      </c>
      <c r="C1264" s="171" t="s">
        <v>1649</v>
      </c>
      <c r="D1264" s="171" t="s">
        <v>1609</v>
      </c>
      <c r="E1264" s="171" t="s">
        <v>109</v>
      </c>
      <c r="F1264" s="172" t="s">
        <v>1601</v>
      </c>
      <c r="G1264" s="173" t="s">
        <v>2166</v>
      </c>
      <c r="H1264" s="50" t="s">
        <v>1783</v>
      </c>
      <c r="I1264" s="50" t="s">
        <v>2087</v>
      </c>
      <c r="J1264" s="133" t="s">
        <v>1751</v>
      </c>
      <c r="K1264" s="50" t="s">
        <v>1752</v>
      </c>
      <c r="L1264" s="50" t="s">
        <v>1753</v>
      </c>
      <c r="M1264" s="133" t="s">
        <v>1754</v>
      </c>
      <c r="N1264" s="133" t="s">
        <v>1601</v>
      </c>
      <c r="O1264" s="133" t="s">
        <v>1601</v>
      </c>
      <c r="P1264" s="133" t="s">
        <v>1601</v>
      </c>
      <c r="Q1264" s="133" t="s">
        <v>1755</v>
      </c>
      <c r="R1264" s="142" t="s">
        <v>1601</v>
      </c>
      <c r="S1264" s="141" t="s">
        <v>1601</v>
      </c>
      <c r="T1264" s="141" t="s">
        <v>1601</v>
      </c>
      <c r="U1264" s="133" t="s">
        <v>1756</v>
      </c>
      <c r="V1264" s="133" t="s">
        <v>1754</v>
      </c>
      <c r="W1264" s="133" t="str">
        <f>IF([Access_Indicator2]="Yes","No service",IF([Access_Indicator3]="Available", "Improved",IF([Access_Indicator4]="No", "Limited",IF(AND([Access_Indicator4]="yes", [Access_Indicator5]&lt;=[Access_Indicator6]),"Basic","Limited"))))</f>
        <v>No service</v>
      </c>
      <c r="X1264" s="133" t="str">
        <f>IF([Use_Indicator1]="", "Fill in data", IF([Use_Indicator1]="All", "Improved", IF([Use_Indicator1]="Some", "Basic", IF([Use_Indicator1]="No use", "No Service"))))</f>
        <v>Improved</v>
      </c>
      <c r="Y1264" s="134" t="s">
        <v>1601</v>
      </c>
      <c r="Z1264" s="134" t="str">
        <f>IF(S1264="No data", "No Data", IF([Reliability_Indicator2]="Yes","No Service", IF(S1264="Routine", "Improved", IF(S1264="Unreliable", "Basic", IF(S1264="No O&amp;M", "No service")))))</f>
        <v>No Data</v>
      </c>
      <c r="AA1264" s="133" t="str">
        <f>IF([EnvPro_Indicator1]="", "Fill in data", IF([EnvPro_Indicator1]="Significant pollution", "No service", IF(AND([EnvPro_Indicator1]="Not polluting groundwater &amp; not untreated in river", [EnvPro_Indicator2]="No"),"Basic", IF([EnvPro_Indicator2]="Yes", "Improved"))))</f>
        <v>Basic</v>
      </c>
      <c r="AB1264" s="134" t="str">
        <f t="shared" si="19"/>
        <v>No Service</v>
      </c>
      <c r="AC1264" s="134" t="str">
        <f>IF(OR(San[[#This Row],[Access_SL1]]="No data",San[[#This Row],[Use_SL1]]="No data",San[[#This Row],[Reliability_SL1]]="No data",San[[#This Row],[EnvPro_SL1]]="No data"),"Incomplete", "Complete")</f>
        <v>Incomplete</v>
      </c>
      <c r="AD1264" s="176">
        <v>0</v>
      </c>
      <c r="AE1264" s="176">
        <v>0</v>
      </c>
      <c r="AF1264" s="136">
        <v>2.8392958546280522</v>
      </c>
      <c r="AG1264" s="136">
        <v>14.473063496556279</v>
      </c>
      <c r="AH1264" s="136" t="s">
        <v>1601</v>
      </c>
      <c r="AW1264" s="1">
        <f>IFERROR(VLOOKUP(San[[#This Row],[Access_SL1]],$AS$5:$AT$8,2,FALSE),"Error")</f>
        <v>0</v>
      </c>
      <c r="AX1264" s="1">
        <f>IFERROR(VLOOKUP(San[[#This Row],[Use_SL1]],$AS$5:$AT$8,2,FALSE),"Error")</f>
        <v>3</v>
      </c>
      <c r="AY1264" s="1" t="str">
        <f>IFERROR(VLOOKUP(San[[#This Row],[Use_SL2]],$AS$5:$AT$8,2,FALSE),"Error")</f>
        <v>Error</v>
      </c>
      <c r="AZ1264" s="1" t="str">
        <f>IFERROR(VLOOKUP(San[[#This Row],[Reliability_SL1]],$AS$5:$AT$8,2,FALSE),"Error")</f>
        <v>Error</v>
      </c>
      <c r="BA1264" s="1">
        <f>IFERROR(VLOOKUP(San[[#This Row],[EnvPro_SL1]],$AS$5:$AT$8,2,FALSE),"Error")</f>
        <v>2</v>
      </c>
    </row>
    <row r="1265" spans="2:53">
      <c r="B1265" s="133" t="s">
        <v>1573</v>
      </c>
      <c r="C1265" s="171" t="s">
        <v>1649</v>
      </c>
      <c r="D1265" s="171" t="s">
        <v>1609</v>
      </c>
      <c r="E1265" s="171" t="s">
        <v>109</v>
      </c>
      <c r="F1265" s="172" t="s">
        <v>1601</v>
      </c>
      <c r="G1265" s="173" t="s">
        <v>2139</v>
      </c>
      <c r="H1265" s="50" t="s">
        <v>1783</v>
      </c>
      <c r="I1265" s="50" t="s">
        <v>2087</v>
      </c>
      <c r="J1265" s="133" t="s">
        <v>1751</v>
      </c>
      <c r="K1265" s="50" t="s">
        <v>1752</v>
      </c>
      <c r="L1265" s="50" t="s">
        <v>1753</v>
      </c>
      <c r="M1265" s="133" t="s">
        <v>1754</v>
      </c>
      <c r="N1265" s="133" t="s">
        <v>1601</v>
      </c>
      <c r="O1265" s="133" t="s">
        <v>1601</v>
      </c>
      <c r="P1265" s="133" t="s">
        <v>1601</v>
      </c>
      <c r="Q1265" s="133" t="s">
        <v>1755</v>
      </c>
      <c r="R1265" s="142" t="s">
        <v>1601</v>
      </c>
      <c r="S1265" s="141" t="s">
        <v>1601</v>
      </c>
      <c r="T1265" s="141" t="s">
        <v>1601</v>
      </c>
      <c r="U1265" s="133" t="s">
        <v>1756</v>
      </c>
      <c r="V1265" s="133" t="s">
        <v>1754</v>
      </c>
      <c r="W1265" s="133" t="str">
        <f>IF([Access_Indicator2]="Yes","No service",IF([Access_Indicator3]="Available", "Improved",IF([Access_Indicator4]="No", "Limited",IF(AND([Access_Indicator4]="yes", [Access_Indicator5]&lt;=[Access_Indicator6]),"Basic","Limited"))))</f>
        <v>No service</v>
      </c>
      <c r="X1265" s="133" t="str">
        <f>IF([Use_Indicator1]="", "Fill in data", IF([Use_Indicator1]="All", "Improved", IF([Use_Indicator1]="Some", "Basic", IF([Use_Indicator1]="No use", "No Service"))))</f>
        <v>Improved</v>
      </c>
      <c r="Y1265" s="134" t="s">
        <v>1601</v>
      </c>
      <c r="Z1265" s="134" t="str">
        <f>IF(S1265="No data", "No Data", IF([Reliability_Indicator2]="Yes","No Service", IF(S1265="Routine", "Improved", IF(S1265="Unreliable", "Basic", IF(S1265="No O&amp;M", "No service")))))</f>
        <v>No Data</v>
      </c>
      <c r="AA1265" s="133" t="str">
        <f>IF([EnvPro_Indicator1]="", "Fill in data", IF([EnvPro_Indicator1]="Significant pollution", "No service", IF(AND([EnvPro_Indicator1]="Not polluting groundwater &amp; not untreated in river", [EnvPro_Indicator2]="No"),"Basic", IF([EnvPro_Indicator2]="Yes", "Improved"))))</f>
        <v>Basic</v>
      </c>
      <c r="AB1265" s="134" t="str">
        <f t="shared" si="19"/>
        <v>No Service</v>
      </c>
      <c r="AC1265" s="134" t="str">
        <f>IF(OR(San[[#This Row],[Access_SL1]]="No data",San[[#This Row],[Use_SL1]]="No data",San[[#This Row],[Reliability_SL1]]="No data",San[[#This Row],[EnvPro_SL1]]="No data"),"Incomplete", "Complete")</f>
        <v>Incomplete</v>
      </c>
      <c r="AD1265" s="176">
        <v>0</v>
      </c>
      <c r="AE1265" s="176">
        <v>0</v>
      </c>
      <c r="AF1265" s="136">
        <v>2.8392958546280522</v>
      </c>
      <c r="AG1265" s="136">
        <v>21.194452306821397</v>
      </c>
      <c r="AH1265" s="136" t="s">
        <v>1601</v>
      </c>
      <c r="AW1265" s="1">
        <f>IFERROR(VLOOKUP(San[[#This Row],[Access_SL1]],$AS$5:$AT$8,2,FALSE),"Error")</f>
        <v>0</v>
      </c>
      <c r="AX1265" s="1">
        <f>IFERROR(VLOOKUP(San[[#This Row],[Use_SL1]],$AS$5:$AT$8,2,FALSE),"Error")</f>
        <v>3</v>
      </c>
      <c r="AY1265" s="1" t="str">
        <f>IFERROR(VLOOKUP(San[[#This Row],[Use_SL2]],$AS$5:$AT$8,2,FALSE),"Error")</f>
        <v>Error</v>
      </c>
      <c r="AZ1265" s="1" t="str">
        <f>IFERROR(VLOOKUP(San[[#This Row],[Reliability_SL1]],$AS$5:$AT$8,2,FALSE),"Error")</f>
        <v>Error</v>
      </c>
      <c r="BA1265" s="1">
        <f>IFERROR(VLOOKUP(San[[#This Row],[EnvPro_SL1]],$AS$5:$AT$8,2,FALSE),"Error")</f>
        <v>2</v>
      </c>
    </row>
    <row r="1266" spans="2:53">
      <c r="B1266" s="133" t="s">
        <v>1574</v>
      </c>
      <c r="C1266" s="171" t="s">
        <v>1649</v>
      </c>
      <c r="D1266" s="171" t="s">
        <v>1609</v>
      </c>
      <c r="E1266" s="171" t="s">
        <v>109</v>
      </c>
      <c r="F1266" s="172" t="s">
        <v>1601</v>
      </c>
      <c r="G1266" s="173" t="s">
        <v>2138</v>
      </c>
      <c r="H1266" s="50" t="s">
        <v>1783</v>
      </c>
      <c r="I1266" s="50" t="s">
        <v>2087</v>
      </c>
      <c r="J1266" s="133" t="s">
        <v>1751</v>
      </c>
      <c r="K1266" s="50" t="s">
        <v>1752</v>
      </c>
      <c r="L1266" s="50" t="s">
        <v>1753</v>
      </c>
      <c r="M1266" s="133" t="s">
        <v>1754</v>
      </c>
      <c r="N1266" s="133" t="s">
        <v>1601</v>
      </c>
      <c r="O1266" s="133" t="s">
        <v>1601</v>
      </c>
      <c r="P1266" s="133" t="s">
        <v>1601</v>
      </c>
      <c r="Q1266" s="133" t="s">
        <v>1755</v>
      </c>
      <c r="R1266" s="142" t="s">
        <v>1601</v>
      </c>
      <c r="S1266" s="141" t="s">
        <v>1601</v>
      </c>
      <c r="T1266" s="141" t="s">
        <v>1601</v>
      </c>
      <c r="U1266" s="133" t="s">
        <v>1756</v>
      </c>
      <c r="V1266" s="133" t="s">
        <v>1754</v>
      </c>
      <c r="W1266" s="133" t="str">
        <f>IF([Access_Indicator2]="Yes","No service",IF([Access_Indicator3]="Available", "Improved",IF([Access_Indicator4]="No", "Limited",IF(AND([Access_Indicator4]="yes", [Access_Indicator5]&lt;=[Access_Indicator6]),"Basic","Limited"))))</f>
        <v>No service</v>
      </c>
      <c r="X1266" s="133" t="str">
        <f>IF([Use_Indicator1]="", "Fill in data", IF([Use_Indicator1]="All", "Improved", IF([Use_Indicator1]="Some", "Basic", IF([Use_Indicator1]="No use", "No Service"))))</f>
        <v>Improved</v>
      </c>
      <c r="Y1266" s="134" t="s">
        <v>1601</v>
      </c>
      <c r="Z1266" s="134" t="str">
        <f>IF(S1266="No data", "No Data", IF([Reliability_Indicator2]="Yes","No Service", IF(S1266="Routine", "Improved", IF(S1266="Unreliable", "Basic", IF(S1266="No O&amp;M", "No service")))))</f>
        <v>No Data</v>
      </c>
      <c r="AA1266" s="133" t="str">
        <f>IF([EnvPro_Indicator1]="", "Fill in data", IF([EnvPro_Indicator1]="Significant pollution", "No service", IF(AND([EnvPro_Indicator1]="Not polluting groundwater &amp; not untreated in river", [EnvPro_Indicator2]="No"),"Basic", IF([EnvPro_Indicator2]="Yes", "Improved"))))</f>
        <v>Basic</v>
      </c>
      <c r="AB1266" s="134" t="str">
        <f t="shared" si="19"/>
        <v>No Service</v>
      </c>
      <c r="AC1266" s="134" t="str">
        <f>IF(OR(San[[#This Row],[Access_SL1]]="No data",San[[#This Row],[Use_SL1]]="No data",San[[#This Row],[Reliability_SL1]]="No data",San[[#This Row],[EnvPro_SL1]]="No data"),"Incomplete", "Complete")</f>
        <v>Incomplete</v>
      </c>
      <c r="AD1266" s="176">
        <v>0</v>
      </c>
      <c r="AE1266" s="176">
        <v>0</v>
      </c>
      <c r="AF1266" s="136">
        <v>2.8392958546280522</v>
      </c>
      <c r="AG1266" s="136">
        <v>32.911909928609617</v>
      </c>
      <c r="AH1266" s="136" t="s">
        <v>1601</v>
      </c>
      <c r="AW1266" s="1">
        <f>IFERROR(VLOOKUP(San[[#This Row],[Access_SL1]],$AS$5:$AT$8,2,FALSE),"Error")</f>
        <v>0</v>
      </c>
      <c r="AX1266" s="1">
        <f>IFERROR(VLOOKUP(San[[#This Row],[Use_SL1]],$AS$5:$AT$8,2,FALSE),"Error")</f>
        <v>3</v>
      </c>
      <c r="AY1266" s="1" t="str">
        <f>IFERROR(VLOOKUP(San[[#This Row],[Use_SL2]],$AS$5:$AT$8,2,FALSE),"Error")</f>
        <v>Error</v>
      </c>
      <c r="AZ1266" s="1" t="str">
        <f>IFERROR(VLOOKUP(San[[#This Row],[Reliability_SL1]],$AS$5:$AT$8,2,FALSE),"Error")</f>
        <v>Error</v>
      </c>
      <c r="BA1266" s="1">
        <f>IFERROR(VLOOKUP(San[[#This Row],[EnvPro_SL1]],$AS$5:$AT$8,2,FALSE),"Error")</f>
        <v>2</v>
      </c>
    </row>
    <row r="1267" spans="2:53">
      <c r="B1267" s="133" t="s">
        <v>1575</v>
      </c>
      <c r="C1267" s="171" t="s">
        <v>1649</v>
      </c>
      <c r="D1267" s="171" t="s">
        <v>1609</v>
      </c>
      <c r="E1267" s="171" t="s">
        <v>109</v>
      </c>
      <c r="F1267" s="172" t="s">
        <v>1601</v>
      </c>
      <c r="G1267" s="173" t="s">
        <v>2141</v>
      </c>
      <c r="H1267" s="50" t="s">
        <v>1786</v>
      </c>
      <c r="I1267" s="50" t="s">
        <v>2087</v>
      </c>
      <c r="J1267" s="133" t="s">
        <v>1751</v>
      </c>
      <c r="K1267" s="50" t="s">
        <v>1752</v>
      </c>
      <c r="L1267" s="50" t="s">
        <v>1753</v>
      </c>
      <c r="M1267" s="133" t="s">
        <v>1754</v>
      </c>
      <c r="N1267" s="133" t="s">
        <v>1601</v>
      </c>
      <c r="O1267" s="133" t="s">
        <v>1601</v>
      </c>
      <c r="P1267" s="133" t="s">
        <v>1601</v>
      </c>
      <c r="Q1267" s="133" t="s">
        <v>1755</v>
      </c>
      <c r="R1267" s="142" t="s">
        <v>1601</v>
      </c>
      <c r="S1267" s="141" t="s">
        <v>1601</v>
      </c>
      <c r="T1267" s="141" t="s">
        <v>1601</v>
      </c>
      <c r="U1267" s="133" t="s">
        <v>1756</v>
      </c>
      <c r="V1267" s="133" t="s">
        <v>1754</v>
      </c>
      <c r="W1267" s="133" t="str">
        <f>IF([Access_Indicator2]="Yes","No service",IF([Access_Indicator3]="Available", "Improved",IF([Access_Indicator4]="No", "Limited",IF(AND([Access_Indicator4]="yes", [Access_Indicator5]&lt;=[Access_Indicator6]),"Basic","Limited"))))</f>
        <v>No service</v>
      </c>
      <c r="X1267" s="133" t="str">
        <f>IF([Use_Indicator1]="", "Fill in data", IF([Use_Indicator1]="All", "Improved", IF([Use_Indicator1]="Some", "Basic", IF([Use_Indicator1]="No use", "No Service"))))</f>
        <v>Improved</v>
      </c>
      <c r="Y1267" s="134" t="s">
        <v>1601</v>
      </c>
      <c r="Z1267" s="134" t="str">
        <f>IF(S1267="No data", "No Data", IF([Reliability_Indicator2]="Yes","No Service", IF(S1267="Routine", "Improved", IF(S1267="Unreliable", "Basic", IF(S1267="No O&amp;M", "No service")))))</f>
        <v>No Data</v>
      </c>
      <c r="AA1267" s="133" t="str">
        <f>IF([EnvPro_Indicator1]="", "Fill in data", IF([EnvPro_Indicator1]="Significant pollution", "No service", IF(AND([EnvPro_Indicator1]="Not polluting groundwater &amp; not untreated in river", [EnvPro_Indicator2]="No"),"Basic", IF([EnvPro_Indicator2]="Yes", "Improved"))))</f>
        <v>Basic</v>
      </c>
      <c r="AB1267" s="134" t="str">
        <f t="shared" si="19"/>
        <v>No Service</v>
      </c>
      <c r="AC1267" s="134" t="str">
        <f>IF(OR(San[[#This Row],[Access_SL1]]="No data",San[[#This Row],[Use_SL1]]="No data",San[[#This Row],[Reliability_SL1]]="No data",San[[#This Row],[EnvPro_SL1]]="No data"),"Incomplete", "Complete")</f>
        <v>Incomplete</v>
      </c>
      <c r="AD1267" s="176">
        <v>0</v>
      </c>
      <c r="AE1267" s="176">
        <v>0</v>
      </c>
      <c r="AF1267" s="136">
        <v>2.8392958546280522</v>
      </c>
      <c r="AG1267" s="136">
        <v>60.100009434852346</v>
      </c>
      <c r="AH1267" s="136" t="s">
        <v>1601</v>
      </c>
      <c r="AW1267" s="1">
        <f>IFERROR(VLOOKUP(San[[#This Row],[Access_SL1]],$AS$5:$AT$8,2,FALSE),"Error")</f>
        <v>0</v>
      </c>
      <c r="AX1267" s="1">
        <f>IFERROR(VLOOKUP(San[[#This Row],[Use_SL1]],$AS$5:$AT$8,2,FALSE),"Error")</f>
        <v>3</v>
      </c>
      <c r="AY1267" s="1" t="str">
        <f>IFERROR(VLOOKUP(San[[#This Row],[Use_SL2]],$AS$5:$AT$8,2,FALSE),"Error")</f>
        <v>Error</v>
      </c>
      <c r="AZ1267" s="1" t="str">
        <f>IFERROR(VLOOKUP(San[[#This Row],[Reliability_SL1]],$AS$5:$AT$8,2,FALSE),"Error")</f>
        <v>Error</v>
      </c>
      <c r="BA1267" s="1">
        <f>IFERROR(VLOOKUP(San[[#This Row],[EnvPro_SL1]],$AS$5:$AT$8,2,FALSE),"Error")</f>
        <v>2</v>
      </c>
    </row>
    <row r="1268" spans="2:53">
      <c r="B1268" s="133" t="s">
        <v>1576</v>
      </c>
      <c r="C1268" s="171" t="s">
        <v>1649</v>
      </c>
      <c r="D1268" s="171" t="s">
        <v>1609</v>
      </c>
      <c r="E1268" s="171" t="s">
        <v>109</v>
      </c>
      <c r="F1268" s="172" t="s">
        <v>1601</v>
      </c>
      <c r="G1268" s="173" t="s">
        <v>2142</v>
      </c>
      <c r="H1268" s="50" t="s">
        <v>1783</v>
      </c>
      <c r="I1268" s="50" t="s">
        <v>2087</v>
      </c>
      <c r="J1268" s="133" t="s">
        <v>1751</v>
      </c>
      <c r="K1268" s="50" t="s">
        <v>1752</v>
      </c>
      <c r="L1268" s="50" t="s">
        <v>1753</v>
      </c>
      <c r="M1268" s="133" t="s">
        <v>1754</v>
      </c>
      <c r="N1268" s="133" t="s">
        <v>1601</v>
      </c>
      <c r="O1268" s="133" t="s">
        <v>1601</v>
      </c>
      <c r="P1268" s="133" t="s">
        <v>1601</v>
      </c>
      <c r="Q1268" s="133" t="s">
        <v>1755</v>
      </c>
      <c r="R1268" s="142" t="s">
        <v>1601</v>
      </c>
      <c r="S1268" s="141" t="s">
        <v>1601</v>
      </c>
      <c r="T1268" s="141" t="s">
        <v>1601</v>
      </c>
      <c r="U1268" s="133" t="s">
        <v>1756</v>
      </c>
      <c r="V1268" s="133" t="s">
        <v>1754</v>
      </c>
      <c r="W1268" s="133" t="str">
        <f>IF([Access_Indicator2]="Yes","No service",IF([Access_Indicator3]="Available", "Improved",IF([Access_Indicator4]="No", "Limited",IF(AND([Access_Indicator4]="yes", [Access_Indicator5]&lt;=[Access_Indicator6]),"Basic","Limited"))))</f>
        <v>No service</v>
      </c>
      <c r="X1268" s="133" t="str">
        <f>IF([Use_Indicator1]="", "Fill in data", IF([Use_Indicator1]="All", "Improved", IF([Use_Indicator1]="Some", "Basic", IF([Use_Indicator1]="No use", "No Service"))))</f>
        <v>Improved</v>
      </c>
      <c r="Y1268" s="134" t="s">
        <v>1601</v>
      </c>
      <c r="Z1268" s="134" t="str">
        <f>IF(S1268="No data", "No Data", IF([Reliability_Indicator2]="Yes","No Service", IF(S1268="Routine", "Improved", IF(S1268="Unreliable", "Basic", IF(S1268="No O&amp;M", "No service")))))</f>
        <v>No Data</v>
      </c>
      <c r="AA1268" s="133" t="str">
        <f>IF([EnvPro_Indicator1]="", "Fill in data", IF([EnvPro_Indicator1]="Significant pollution", "No service", IF(AND([EnvPro_Indicator1]="Not polluting groundwater &amp; not untreated in river", [EnvPro_Indicator2]="No"),"Basic", IF([EnvPro_Indicator2]="Yes", "Improved"))))</f>
        <v>Basic</v>
      </c>
      <c r="AB1268" s="134" t="str">
        <f t="shared" si="19"/>
        <v>No Service</v>
      </c>
      <c r="AC1268" s="134" t="str">
        <f>IF(OR(San[[#This Row],[Access_SL1]]="No data",San[[#This Row],[Use_SL1]]="No data",San[[#This Row],[Reliability_SL1]]="No data",San[[#This Row],[EnvPro_SL1]]="No data"),"Incomplete", "Complete")</f>
        <v>Incomplete</v>
      </c>
      <c r="AD1268" s="176">
        <v>0</v>
      </c>
      <c r="AE1268" s="176">
        <v>0</v>
      </c>
      <c r="AF1268" s="136">
        <v>2.8392958546280522</v>
      </c>
      <c r="AG1268" s="136">
        <v>16.558165864704218</v>
      </c>
      <c r="AH1268" s="136" t="s">
        <v>1601</v>
      </c>
      <c r="AW1268" s="1">
        <f>IFERROR(VLOOKUP(San[[#This Row],[Access_SL1]],$AS$5:$AT$8,2,FALSE),"Error")</f>
        <v>0</v>
      </c>
      <c r="AX1268" s="1">
        <f>IFERROR(VLOOKUP(San[[#This Row],[Use_SL1]],$AS$5:$AT$8,2,FALSE),"Error")</f>
        <v>3</v>
      </c>
      <c r="AY1268" s="1" t="str">
        <f>IFERROR(VLOOKUP(San[[#This Row],[Use_SL2]],$AS$5:$AT$8,2,FALSE),"Error")</f>
        <v>Error</v>
      </c>
      <c r="AZ1268" s="1" t="str">
        <f>IFERROR(VLOOKUP(San[[#This Row],[Reliability_SL1]],$AS$5:$AT$8,2,FALSE),"Error")</f>
        <v>Error</v>
      </c>
      <c r="BA1268" s="1">
        <f>IFERROR(VLOOKUP(San[[#This Row],[EnvPro_SL1]],$AS$5:$AT$8,2,FALSE),"Error")</f>
        <v>2</v>
      </c>
    </row>
    <row r="1269" spans="2:53">
      <c r="B1269" s="133" t="s">
        <v>1577</v>
      </c>
      <c r="C1269" s="171" t="s">
        <v>1649</v>
      </c>
      <c r="D1269" s="171" t="s">
        <v>1609</v>
      </c>
      <c r="E1269" s="171" t="s">
        <v>109</v>
      </c>
      <c r="F1269" s="172" t="s">
        <v>1601</v>
      </c>
      <c r="G1269" s="173" t="s">
        <v>2140</v>
      </c>
      <c r="H1269" s="50" t="s">
        <v>1783</v>
      </c>
      <c r="I1269" s="50" t="s">
        <v>2087</v>
      </c>
      <c r="J1269" s="133" t="s">
        <v>1779</v>
      </c>
      <c r="K1269" s="50" t="s">
        <v>1754</v>
      </c>
      <c r="L1269" s="50" t="s">
        <v>1753</v>
      </c>
      <c r="M1269" s="133" t="s">
        <v>1754</v>
      </c>
      <c r="N1269" s="133" t="s">
        <v>1601</v>
      </c>
      <c r="O1269" s="133" t="s">
        <v>1601</v>
      </c>
      <c r="P1269" s="133" t="s">
        <v>1601</v>
      </c>
      <c r="Q1269" s="133" t="s">
        <v>1755</v>
      </c>
      <c r="R1269" s="142" t="s">
        <v>1601</v>
      </c>
      <c r="S1269" s="141" t="s">
        <v>1777</v>
      </c>
      <c r="T1269" s="141" t="s">
        <v>1754</v>
      </c>
      <c r="U1269" s="133" t="s">
        <v>1756</v>
      </c>
      <c r="V1269" s="133" t="s">
        <v>1754</v>
      </c>
      <c r="W1269" s="133" t="str">
        <f>IF([Access_Indicator2]="Yes","No service",IF([Access_Indicator3]="Available", "Improved",IF([Access_Indicator4]="No", "Limited",IF(AND([Access_Indicator4]="yes", [Access_Indicator5]&lt;=[Access_Indicator6]),"Basic","Limited"))))</f>
        <v>Limited</v>
      </c>
      <c r="X1269" s="133" t="str">
        <f>IF([Use_Indicator1]="", "Fill in data", IF([Use_Indicator1]="All", "Improved", IF([Use_Indicator1]="Some", "Basic", IF([Use_Indicator1]="No use", "No Service"))))</f>
        <v>Improved</v>
      </c>
      <c r="Y1269" s="134" t="s">
        <v>1601</v>
      </c>
      <c r="Z1269" s="134" t="str">
        <f>IF(S1269="No data", "No Data", IF([Reliability_Indicator2]="Yes","No Service", IF(S1269="Routine", "Improved", IF(S1269="Unreliable", "Basic", IF(S1269="No O&amp;M", "No service")))))</f>
        <v>No service</v>
      </c>
      <c r="AA1269" s="133" t="str">
        <f>IF([EnvPro_Indicator1]="", "Fill in data", IF([EnvPro_Indicator1]="Significant pollution", "No service", IF(AND([EnvPro_Indicator1]="Not polluting groundwater &amp; not untreated in river", [EnvPro_Indicator2]="No"),"Basic", IF([EnvPro_Indicator2]="Yes", "Improved"))))</f>
        <v>Basic</v>
      </c>
      <c r="AB1269" s="134" t="str">
        <f t="shared" si="19"/>
        <v>No Service</v>
      </c>
      <c r="AC1269" s="134" t="str">
        <f>IF(OR(San[[#This Row],[Access_SL1]]="No data",San[[#This Row],[Use_SL1]]="No data",San[[#This Row],[Reliability_SL1]]="No data",San[[#This Row],[EnvPro_SL1]]="No data"),"Incomplete", "Complete")</f>
        <v>Complete</v>
      </c>
      <c r="AD1269" s="176">
        <v>0</v>
      </c>
      <c r="AE1269" s="176">
        <v>0</v>
      </c>
      <c r="AF1269" s="136">
        <v>2.8392958546280522</v>
      </c>
      <c r="AG1269" s="136">
        <v>36.795924143787147</v>
      </c>
      <c r="AH1269" s="136" t="s">
        <v>1601</v>
      </c>
      <c r="AW1269" s="1">
        <f>IFERROR(VLOOKUP(San[[#This Row],[Access_SL1]],$AS$5:$AT$8,2,FALSE),"Error")</f>
        <v>1</v>
      </c>
      <c r="AX1269" s="1">
        <f>IFERROR(VLOOKUP(San[[#This Row],[Use_SL1]],$AS$5:$AT$8,2,FALSE),"Error")</f>
        <v>3</v>
      </c>
      <c r="AY1269" s="1" t="str">
        <f>IFERROR(VLOOKUP(San[[#This Row],[Use_SL2]],$AS$5:$AT$8,2,FALSE),"Error")</f>
        <v>Error</v>
      </c>
      <c r="AZ1269" s="1">
        <f>IFERROR(VLOOKUP(San[[#This Row],[Reliability_SL1]],$AS$5:$AT$8,2,FALSE),"Error")</f>
        <v>0</v>
      </c>
      <c r="BA1269" s="1">
        <f>IFERROR(VLOOKUP(San[[#This Row],[EnvPro_SL1]],$AS$5:$AT$8,2,FALSE),"Error")</f>
        <v>2</v>
      </c>
    </row>
    <row r="1270" spans="2:53">
      <c r="B1270" s="133" t="s">
        <v>1578</v>
      </c>
      <c r="C1270" s="171" t="s">
        <v>1649</v>
      </c>
      <c r="D1270" s="171" t="s">
        <v>1609</v>
      </c>
      <c r="E1270" s="171" t="s">
        <v>109</v>
      </c>
      <c r="F1270" s="172" t="s">
        <v>1601</v>
      </c>
      <c r="G1270" s="173" t="s">
        <v>2256</v>
      </c>
      <c r="H1270" s="50" t="s">
        <v>1783</v>
      </c>
      <c r="I1270" s="50" t="s">
        <v>2087</v>
      </c>
      <c r="J1270" s="133" t="s">
        <v>1751</v>
      </c>
      <c r="K1270" s="50" t="s">
        <v>1752</v>
      </c>
      <c r="L1270" s="50" t="s">
        <v>1753</v>
      </c>
      <c r="M1270" s="133" t="s">
        <v>1754</v>
      </c>
      <c r="N1270" s="133" t="s">
        <v>1601</v>
      </c>
      <c r="O1270" s="133" t="s">
        <v>1601</v>
      </c>
      <c r="P1270" s="133" t="s">
        <v>1601</v>
      </c>
      <c r="Q1270" s="133" t="s">
        <v>1755</v>
      </c>
      <c r="R1270" s="142" t="s">
        <v>1601</v>
      </c>
      <c r="S1270" s="141" t="s">
        <v>1601</v>
      </c>
      <c r="T1270" s="141" t="s">
        <v>1601</v>
      </c>
      <c r="U1270" s="133" t="s">
        <v>1756</v>
      </c>
      <c r="V1270" s="133" t="s">
        <v>1754</v>
      </c>
      <c r="W1270" s="133" t="str">
        <f>IF([Access_Indicator2]="Yes","No service",IF([Access_Indicator3]="Available", "Improved",IF([Access_Indicator4]="No", "Limited",IF(AND([Access_Indicator4]="yes", [Access_Indicator5]&lt;=[Access_Indicator6]),"Basic","Limited"))))</f>
        <v>No service</v>
      </c>
      <c r="X1270" s="133" t="str">
        <f>IF([Use_Indicator1]="", "Fill in data", IF([Use_Indicator1]="All", "Improved", IF([Use_Indicator1]="Some", "Basic", IF([Use_Indicator1]="No use", "No Service"))))</f>
        <v>Improved</v>
      </c>
      <c r="Y1270" s="134" t="s">
        <v>1601</v>
      </c>
      <c r="Z1270" s="134" t="str">
        <f>IF(S1270="No data", "No Data", IF([Reliability_Indicator2]="Yes","No Service", IF(S1270="Routine", "Improved", IF(S1270="Unreliable", "Basic", IF(S1270="No O&amp;M", "No service")))))</f>
        <v>No Data</v>
      </c>
      <c r="AA1270" s="133" t="str">
        <f>IF([EnvPro_Indicator1]="", "Fill in data", IF([EnvPro_Indicator1]="Significant pollution", "No service", IF(AND([EnvPro_Indicator1]="Not polluting groundwater &amp; not untreated in river", [EnvPro_Indicator2]="No"),"Basic", IF([EnvPro_Indicator2]="Yes", "Improved"))))</f>
        <v>Basic</v>
      </c>
      <c r="AB1270" s="134" t="str">
        <f t="shared" si="19"/>
        <v>No Service</v>
      </c>
      <c r="AC1270" s="134" t="str">
        <f>IF(OR(San[[#This Row],[Access_SL1]]="No data",San[[#This Row],[Use_SL1]]="No data",San[[#This Row],[Reliability_SL1]]="No data",San[[#This Row],[EnvPro_SL1]]="No data"),"Incomplete", "Complete")</f>
        <v>Incomplete</v>
      </c>
      <c r="AD1270" s="176">
        <v>0</v>
      </c>
      <c r="AE1270" s="176">
        <v>0</v>
      </c>
      <c r="AF1270" s="136">
        <v>2.8392958546280522</v>
      </c>
      <c r="AG1270" s="136">
        <v>32.196433625813754</v>
      </c>
      <c r="AH1270" s="136" t="s">
        <v>1601</v>
      </c>
      <c r="AW1270" s="1">
        <f>IFERROR(VLOOKUP(San[[#This Row],[Access_SL1]],$AS$5:$AT$8,2,FALSE),"Error")</f>
        <v>0</v>
      </c>
      <c r="AX1270" s="1">
        <f>IFERROR(VLOOKUP(San[[#This Row],[Use_SL1]],$AS$5:$AT$8,2,FALSE),"Error")</f>
        <v>3</v>
      </c>
      <c r="AY1270" s="1" t="str">
        <f>IFERROR(VLOOKUP(San[[#This Row],[Use_SL2]],$AS$5:$AT$8,2,FALSE),"Error")</f>
        <v>Error</v>
      </c>
      <c r="AZ1270" s="1" t="str">
        <f>IFERROR(VLOOKUP(San[[#This Row],[Reliability_SL1]],$AS$5:$AT$8,2,FALSE),"Error")</f>
        <v>Error</v>
      </c>
      <c r="BA1270" s="1">
        <f>IFERROR(VLOOKUP(San[[#This Row],[EnvPro_SL1]],$AS$5:$AT$8,2,FALSE),"Error")</f>
        <v>2</v>
      </c>
    </row>
    <row r="1271" spans="2:53">
      <c r="B1271" s="133" t="s">
        <v>1579</v>
      </c>
      <c r="C1271" s="171" t="s">
        <v>1649</v>
      </c>
      <c r="D1271" s="171" t="s">
        <v>1609</v>
      </c>
      <c r="E1271" s="171" t="s">
        <v>109</v>
      </c>
      <c r="F1271" s="172" t="s">
        <v>1601</v>
      </c>
      <c r="G1271" s="173" t="s">
        <v>2249</v>
      </c>
      <c r="H1271" s="50" t="s">
        <v>1786</v>
      </c>
      <c r="I1271" s="50" t="s">
        <v>2087</v>
      </c>
      <c r="J1271" s="133" t="s">
        <v>1773</v>
      </c>
      <c r="K1271" s="50" t="s">
        <v>1754</v>
      </c>
      <c r="L1271" s="50" t="s">
        <v>1753</v>
      </c>
      <c r="M1271" s="133" t="s">
        <v>1754</v>
      </c>
      <c r="N1271" s="133" t="s">
        <v>1601</v>
      </c>
      <c r="O1271" s="133" t="s">
        <v>1601</v>
      </c>
      <c r="P1271" s="133" t="s">
        <v>1601</v>
      </c>
      <c r="Q1271" s="133" t="s">
        <v>1755</v>
      </c>
      <c r="R1271" s="142" t="s">
        <v>1601</v>
      </c>
      <c r="S1271" s="141" t="s">
        <v>1601</v>
      </c>
      <c r="T1271" s="141" t="s">
        <v>1601</v>
      </c>
      <c r="U1271" s="133" t="s">
        <v>1756</v>
      </c>
      <c r="V1271" s="133" t="s">
        <v>1754</v>
      </c>
      <c r="W1271" s="133" t="str">
        <f>IF([Access_Indicator2]="Yes","No service",IF([Access_Indicator3]="Available", "Improved",IF([Access_Indicator4]="No", "Limited",IF(AND([Access_Indicator4]="yes", [Access_Indicator5]&lt;=[Access_Indicator6]),"Basic","Limited"))))</f>
        <v>Limited</v>
      </c>
      <c r="X1271" s="133" t="str">
        <f>IF([Use_Indicator1]="", "Fill in data", IF([Use_Indicator1]="All", "Improved", IF([Use_Indicator1]="Some", "Basic", IF([Use_Indicator1]="No use", "No Service"))))</f>
        <v>Improved</v>
      </c>
      <c r="Y1271" s="134" t="s">
        <v>1601</v>
      </c>
      <c r="Z1271" s="134" t="str">
        <f>IF(S1271="No data", "No Data", IF([Reliability_Indicator2]="Yes","No Service", IF(S1271="Routine", "Improved", IF(S1271="Unreliable", "Basic", IF(S1271="No O&amp;M", "No service")))))</f>
        <v>No Data</v>
      </c>
      <c r="AA1271" s="133" t="str">
        <f>IF([EnvPro_Indicator1]="", "Fill in data", IF([EnvPro_Indicator1]="Significant pollution", "No service", IF(AND([EnvPro_Indicator1]="Not polluting groundwater &amp; not untreated in river", [EnvPro_Indicator2]="No"),"Basic", IF([EnvPro_Indicator2]="Yes", "Improved"))))</f>
        <v>Basic</v>
      </c>
      <c r="AB1271" s="134" t="str">
        <f t="shared" si="19"/>
        <v>Limited</v>
      </c>
      <c r="AC1271" s="134" t="str">
        <f>IF(OR(San[[#This Row],[Access_SL1]]="No data",San[[#This Row],[Use_SL1]]="No data",San[[#This Row],[Reliability_SL1]]="No data",San[[#This Row],[EnvPro_SL1]]="No data"),"Incomplete", "Complete")</f>
        <v>Incomplete</v>
      </c>
      <c r="AD1271" s="176">
        <v>0</v>
      </c>
      <c r="AE1271" s="176">
        <v>0</v>
      </c>
      <c r="AF1271" s="136">
        <v>2.8392958546280522</v>
      </c>
      <c r="AG1271" s="136">
        <v>12.265308047929048</v>
      </c>
      <c r="AH1271" s="136" t="s">
        <v>1601</v>
      </c>
      <c r="AW1271" s="1">
        <f>IFERROR(VLOOKUP(San[[#This Row],[Access_SL1]],$AS$5:$AT$8,2,FALSE),"Error")</f>
        <v>1</v>
      </c>
      <c r="AX1271" s="1">
        <f>IFERROR(VLOOKUP(San[[#This Row],[Use_SL1]],$AS$5:$AT$8,2,FALSE),"Error")</f>
        <v>3</v>
      </c>
      <c r="AY1271" s="1" t="str">
        <f>IFERROR(VLOOKUP(San[[#This Row],[Use_SL2]],$AS$5:$AT$8,2,FALSE),"Error")</f>
        <v>Error</v>
      </c>
      <c r="AZ1271" s="1" t="str">
        <f>IFERROR(VLOOKUP(San[[#This Row],[Reliability_SL1]],$AS$5:$AT$8,2,FALSE),"Error")</f>
        <v>Error</v>
      </c>
      <c r="BA1271" s="1">
        <f>IFERROR(VLOOKUP(San[[#This Row],[EnvPro_SL1]],$AS$5:$AT$8,2,FALSE),"Error")</f>
        <v>2</v>
      </c>
    </row>
    <row r="1272" spans="2:53">
      <c r="B1272" s="133" t="s">
        <v>1580</v>
      </c>
      <c r="C1272" s="171" t="s">
        <v>1649</v>
      </c>
      <c r="D1272" s="171" t="s">
        <v>1609</v>
      </c>
      <c r="E1272" s="171" t="s">
        <v>109</v>
      </c>
      <c r="F1272" s="172" t="s">
        <v>1601</v>
      </c>
      <c r="G1272" s="173" t="s">
        <v>2249</v>
      </c>
      <c r="H1272" s="50" t="s">
        <v>1786</v>
      </c>
      <c r="I1272" s="50" t="s">
        <v>2087</v>
      </c>
      <c r="J1272" s="133" t="s">
        <v>1751</v>
      </c>
      <c r="K1272" s="50" t="s">
        <v>1752</v>
      </c>
      <c r="L1272" s="50" t="s">
        <v>1753</v>
      </c>
      <c r="M1272" s="133" t="s">
        <v>1754</v>
      </c>
      <c r="N1272" s="133" t="s">
        <v>1601</v>
      </c>
      <c r="O1272" s="133" t="s">
        <v>1601</v>
      </c>
      <c r="P1272" s="133" t="s">
        <v>1601</v>
      </c>
      <c r="Q1272" s="133" t="s">
        <v>1755</v>
      </c>
      <c r="R1272" s="142" t="s">
        <v>1601</v>
      </c>
      <c r="S1272" s="141" t="s">
        <v>1601</v>
      </c>
      <c r="T1272" s="141" t="s">
        <v>1601</v>
      </c>
      <c r="U1272" s="133" t="s">
        <v>1756</v>
      </c>
      <c r="V1272" s="133" t="s">
        <v>1754</v>
      </c>
      <c r="W1272" s="133" t="str">
        <f>IF([Access_Indicator2]="Yes","No service",IF([Access_Indicator3]="Available", "Improved",IF([Access_Indicator4]="No", "Limited",IF(AND([Access_Indicator4]="yes", [Access_Indicator5]&lt;=[Access_Indicator6]),"Basic","Limited"))))</f>
        <v>No service</v>
      </c>
      <c r="X1272" s="133" t="str">
        <f>IF([Use_Indicator1]="", "Fill in data", IF([Use_Indicator1]="All", "Improved", IF([Use_Indicator1]="Some", "Basic", IF([Use_Indicator1]="No use", "No Service"))))</f>
        <v>Improved</v>
      </c>
      <c r="Y1272" s="134" t="s">
        <v>1601</v>
      </c>
      <c r="Z1272" s="134" t="str">
        <f>IF(S1272="No data", "No Data", IF([Reliability_Indicator2]="Yes","No Service", IF(S1272="Routine", "Improved", IF(S1272="Unreliable", "Basic", IF(S1272="No O&amp;M", "No service")))))</f>
        <v>No Data</v>
      </c>
      <c r="AA1272" s="133" t="str">
        <f>IF([EnvPro_Indicator1]="", "Fill in data", IF([EnvPro_Indicator1]="Significant pollution", "No service", IF(AND([EnvPro_Indicator1]="Not polluting groundwater &amp; not untreated in river", [EnvPro_Indicator2]="No"),"Basic", IF([EnvPro_Indicator2]="Yes", "Improved"))))</f>
        <v>Basic</v>
      </c>
      <c r="AB1272" s="134" t="str">
        <f t="shared" si="19"/>
        <v>No Service</v>
      </c>
      <c r="AC1272" s="134" t="str">
        <f>IF(OR(San[[#This Row],[Access_SL1]]="No data",San[[#This Row],[Use_SL1]]="No data",San[[#This Row],[Reliability_SL1]]="No data",San[[#This Row],[EnvPro_SL1]]="No data"),"Incomplete", "Complete")</f>
        <v>Incomplete</v>
      </c>
      <c r="AD1272" s="176">
        <v>0</v>
      </c>
      <c r="AE1272" s="176">
        <v>0</v>
      </c>
      <c r="AF1272" s="136">
        <v>2.8392958546280522</v>
      </c>
      <c r="AG1272" s="136">
        <v>19.133880554769316</v>
      </c>
      <c r="AH1272" s="136" t="s">
        <v>1601</v>
      </c>
      <c r="AW1272" s="1">
        <f>IFERROR(VLOOKUP(San[[#This Row],[Access_SL1]],$AS$5:$AT$8,2,FALSE),"Error")</f>
        <v>0</v>
      </c>
      <c r="AX1272" s="1">
        <f>IFERROR(VLOOKUP(San[[#This Row],[Use_SL1]],$AS$5:$AT$8,2,FALSE),"Error")</f>
        <v>3</v>
      </c>
      <c r="AY1272" s="1" t="str">
        <f>IFERROR(VLOOKUP(San[[#This Row],[Use_SL2]],$AS$5:$AT$8,2,FALSE),"Error")</f>
        <v>Error</v>
      </c>
      <c r="AZ1272" s="1" t="str">
        <f>IFERROR(VLOOKUP(San[[#This Row],[Reliability_SL1]],$AS$5:$AT$8,2,FALSE),"Error")</f>
        <v>Error</v>
      </c>
      <c r="BA1272" s="1">
        <f>IFERROR(VLOOKUP(San[[#This Row],[EnvPro_SL1]],$AS$5:$AT$8,2,FALSE),"Error")</f>
        <v>2</v>
      </c>
    </row>
    <row r="1273" spans="2:53">
      <c r="B1273" s="133" t="s">
        <v>1581</v>
      </c>
      <c r="C1273" s="171" t="s">
        <v>1649</v>
      </c>
      <c r="D1273" s="171" t="s">
        <v>1609</v>
      </c>
      <c r="E1273" s="171" t="s">
        <v>109</v>
      </c>
      <c r="F1273" s="172" t="s">
        <v>1601</v>
      </c>
      <c r="G1273" s="173" t="s">
        <v>2258</v>
      </c>
      <c r="H1273" s="50" t="s">
        <v>1786</v>
      </c>
      <c r="I1273" s="50" t="s">
        <v>2087</v>
      </c>
      <c r="J1273" s="133" t="s">
        <v>1751</v>
      </c>
      <c r="K1273" s="50" t="s">
        <v>1752</v>
      </c>
      <c r="L1273" s="50" t="s">
        <v>1753</v>
      </c>
      <c r="M1273" s="133" t="s">
        <v>1754</v>
      </c>
      <c r="N1273" s="133" t="s">
        <v>1601</v>
      </c>
      <c r="O1273" s="133" t="s">
        <v>1601</v>
      </c>
      <c r="P1273" s="133" t="s">
        <v>1601</v>
      </c>
      <c r="Q1273" s="133" t="s">
        <v>1755</v>
      </c>
      <c r="R1273" s="142" t="s">
        <v>1601</v>
      </c>
      <c r="S1273" s="141" t="s">
        <v>1601</v>
      </c>
      <c r="T1273" s="141" t="s">
        <v>1601</v>
      </c>
      <c r="U1273" s="133" t="s">
        <v>1756</v>
      </c>
      <c r="V1273" s="133" t="s">
        <v>1754</v>
      </c>
      <c r="W1273" s="133" t="str">
        <f>IF([Access_Indicator2]="Yes","No service",IF([Access_Indicator3]="Available", "Improved",IF([Access_Indicator4]="No", "Limited",IF(AND([Access_Indicator4]="yes", [Access_Indicator5]&lt;=[Access_Indicator6]),"Basic","Limited"))))</f>
        <v>No service</v>
      </c>
      <c r="X1273" s="133" t="str">
        <f>IF([Use_Indicator1]="", "Fill in data", IF([Use_Indicator1]="All", "Improved", IF([Use_Indicator1]="Some", "Basic", IF([Use_Indicator1]="No use", "No Service"))))</f>
        <v>Improved</v>
      </c>
      <c r="Y1273" s="134" t="s">
        <v>1601</v>
      </c>
      <c r="Z1273" s="134" t="str">
        <f>IF(S1273="No data", "No Data", IF([Reliability_Indicator2]="Yes","No Service", IF(S1273="Routine", "Improved", IF(S1273="Unreliable", "Basic", IF(S1273="No O&amp;M", "No service")))))</f>
        <v>No Data</v>
      </c>
      <c r="AA1273" s="133" t="str">
        <f>IF([EnvPro_Indicator1]="", "Fill in data", IF([EnvPro_Indicator1]="Significant pollution", "No service", IF(AND([EnvPro_Indicator1]="Not polluting groundwater &amp; not untreated in river", [EnvPro_Indicator2]="No"),"Basic", IF([EnvPro_Indicator2]="Yes", "Improved"))))</f>
        <v>Basic</v>
      </c>
      <c r="AB1273" s="134" t="str">
        <f t="shared" si="19"/>
        <v>No Service</v>
      </c>
      <c r="AC1273" s="134" t="str">
        <f>IF(OR(San[[#This Row],[Access_SL1]]="No data",San[[#This Row],[Use_SL1]]="No data",San[[#This Row],[Reliability_SL1]]="No data",San[[#This Row],[EnvPro_SL1]]="No data"),"Incomplete", "Complete")</f>
        <v>Incomplete</v>
      </c>
      <c r="AD1273" s="176">
        <v>0</v>
      </c>
      <c r="AE1273" s="176">
        <v>0</v>
      </c>
      <c r="AF1273" s="136">
        <v>2.8392958546280522</v>
      </c>
      <c r="AG1273" s="136">
        <v>9.5669402773846581</v>
      </c>
      <c r="AH1273" s="136" t="s">
        <v>1601</v>
      </c>
      <c r="AW1273" s="1">
        <f>IFERROR(VLOOKUP(San[[#This Row],[Access_SL1]],$AS$5:$AT$8,2,FALSE),"Error")</f>
        <v>0</v>
      </c>
      <c r="AX1273" s="1">
        <f>IFERROR(VLOOKUP(San[[#This Row],[Use_SL1]],$AS$5:$AT$8,2,FALSE),"Error")</f>
        <v>3</v>
      </c>
      <c r="AY1273" s="1" t="str">
        <f>IFERROR(VLOOKUP(San[[#This Row],[Use_SL2]],$AS$5:$AT$8,2,FALSE),"Error")</f>
        <v>Error</v>
      </c>
      <c r="AZ1273" s="1" t="str">
        <f>IFERROR(VLOOKUP(San[[#This Row],[Reliability_SL1]],$AS$5:$AT$8,2,FALSE),"Error")</f>
        <v>Error</v>
      </c>
      <c r="BA1273" s="1">
        <f>IFERROR(VLOOKUP(San[[#This Row],[EnvPro_SL1]],$AS$5:$AT$8,2,FALSE),"Error")</f>
        <v>2</v>
      </c>
    </row>
    <row r="1274" spans="2:53">
      <c r="B1274" s="133" t="s">
        <v>1582</v>
      </c>
      <c r="C1274" s="171" t="s">
        <v>1649</v>
      </c>
      <c r="D1274" s="171" t="s">
        <v>1609</v>
      </c>
      <c r="E1274" s="171" t="s">
        <v>109</v>
      </c>
      <c r="F1274" s="172" t="s">
        <v>1601</v>
      </c>
      <c r="G1274" s="173" t="s">
        <v>2257</v>
      </c>
      <c r="H1274" s="50" t="s">
        <v>1783</v>
      </c>
      <c r="I1274" s="50" t="s">
        <v>2087</v>
      </c>
      <c r="J1274" s="133" t="s">
        <v>1751</v>
      </c>
      <c r="K1274" s="50" t="s">
        <v>1752</v>
      </c>
      <c r="L1274" s="50" t="s">
        <v>1753</v>
      </c>
      <c r="M1274" s="133" t="s">
        <v>1754</v>
      </c>
      <c r="N1274" s="133" t="s">
        <v>1601</v>
      </c>
      <c r="O1274" s="133" t="s">
        <v>1601</v>
      </c>
      <c r="P1274" s="133" t="s">
        <v>1601</v>
      </c>
      <c r="Q1274" s="133" t="s">
        <v>1755</v>
      </c>
      <c r="R1274" s="142" t="s">
        <v>1601</v>
      </c>
      <c r="S1274" s="141" t="s">
        <v>1601</v>
      </c>
      <c r="T1274" s="141" t="s">
        <v>1601</v>
      </c>
      <c r="U1274" s="133" t="s">
        <v>1756</v>
      </c>
      <c r="V1274" s="133" t="s">
        <v>1754</v>
      </c>
      <c r="W1274" s="133" t="str">
        <f>IF([Access_Indicator2]="Yes","No service",IF([Access_Indicator3]="Available", "Improved",IF([Access_Indicator4]="No", "Limited",IF(AND([Access_Indicator4]="yes", [Access_Indicator5]&lt;=[Access_Indicator6]),"Basic","Limited"))))</f>
        <v>No service</v>
      </c>
      <c r="X1274" s="133" t="str">
        <f>IF([Use_Indicator1]="", "Fill in data", IF([Use_Indicator1]="All", "Improved", IF([Use_Indicator1]="Some", "Basic", IF([Use_Indicator1]="No use", "No Service"))))</f>
        <v>Improved</v>
      </c>
      <c r="Y1274" s="134" t="s">
        <v>1601</v>
      </c>
      <c r="Z1274" s="134" t="str">
        <f>IF(S1274="No data", "No Data", IF([Reliability_Indicator2]="Yes","No Service", IF(S1274="Routine", "Improved", IF(S1274="Unreliable", "Basic", IF(S1274="No O&amp;M", "No service")))))</f>
        <v>No Data</v>
      </c>
      <c r="AA1274" s="133" t="str">
        <f>IF([EnvPro_Indicator1]="", "Fill in data", IF([EnvPro_Indicator1]="Significant pollution", "No service", IF(AND([EnvPro_Indicator1]="Not polluting groundwater &amp; not untreated in river", [EnvPro_Indicator2]="No"),"Basic", IF([EnvPro_Indicator2]="Yes", "Improved"))))</f>
        <v>Basic</v>
      </c>
      <c r="AB1274" s="134" t="str">
        <f t="shared" si="19"/>
        <v>No Service</v>
      </c>
      <c r="AC1274" s="134" t="str">
        <f>IF(OR(San[[#This Row],[Access_SL1]]="No data",San[[#This Row],[Use_SL1]]="No data",San[[#This Row],[Reliability_SL1]]="No data",San[[#This Row],[EnvPro_SL1]]="No data"),"Incomplete", "Complete")</f>
        <v>Incomplete</v>
      </c>
      <c r="AD1274" s="176">
        <v>0</v>
      </c>
      <c r="AE1274" s="176">
        <v>0</v>
      </c>
      <c r="AF1274" s="136">
        <v>2.8392958546280522</v>
      </c>
      <c r="AG1274" s="136">
        <v>77.271440701953011</v>
      </c>
      <c r="AH1274" s="136" t="s">
        <v>1601</v>
      </c>
      <c r="AW1274" s="1">
        <f>IFERROR(VLOOKUP(San[[#This Row],[Access_SL1]],$AS$5:$AT$8,2,FALSE),"Error")</f>
        <v>0</v>
      </c>
      <c r="AX1274" s="1">
        <f>IFERROR(VLOOKUP(San[[#This Row],[Use_SL1]],$AS$5:$AT$8,2,FALSE),"Error")</f>
        <v>3</v>
      </c>
      <c r="AY1274" s="1" t="str">
        <f>IFERROR(VLOOKUP(San[[#This Row],[Use_SL2]],$AS$5:$AT$8,2,FALSE),"Error")</f>
        <v>Error</v>
      </c>
      <c r="AZ1274" s="1" t="str">
        <f>IFERROR(VLOOKUP(San[[#This Row],[Reliability_SL1]],$AS$5:$AT$8,2,FALSE),"Error")</f>
        <v>Error</v>
      </c>
      <c r="BA1274" s="1">
        <f>IFERROR(VLOOKUP(San[[#This Row],[EnvPro_SL1]],$AS$5:$AT$8,2,FALSE),"Error")</f>
        <v>2</v>
      </c>
    </row>
    <row r="1275" spans="2:53">
      <c r="B1275" s="133" t="s">
        <v>1583</v>
      </c>
      <c r="C1275" s="171" t="s">
        <v>1649</v>
      </c>
      <c r="D1275" s="171" t="s">
        <v>1609</v>
      </c>
      <c r="E1275" s="171" t="s">
        <v>109</v>
      </c>
      <c r="F1275" s="172" t="s">
        <v>1601</v>
      </c>
      <c r="G1275" s="173" t="s">
        <v>2262</v>
      </c>
      <c r="H1275" s="50" t="s">
        <v>1786</v>
      </c>
      <c r="I1275" s="50" t="s">
        <v>2087</v>
      </c>
      <c r="J1275" s="133" t="s">
        <v>1751</v>
      </c>
      <c r="K1275" s="50" t="s">
        <v>1752</v>
      </c>
      <c r="L1275" s="50" t="s">
        <v>1753</v>
      </c>
      <c r="M1275" s="133" t="s">
        <v>1754</v>
      </c>
      <c r="N1275" s="133" t="s">
        <v>1601</v>
      </c>
      <c r="O1275" s="133" t="s">
        <v>1601</v>
      </c>
      <c r="P1275" s="133" t="s">
        <v>1601</v>
      </c>
      <c r="Q1275" s="133" t="s">
        <v>1755</v>
      </c>
      <c r="R1275" s="142" t="s">
        <v>1601</v>
      </c>
      <c r="S1275" s="141" t="s">
        <v>1601</v>
      </c>
      <c r="T1275" s="141" t="s">
        <v>1601</v>
      </c>
      <c r="U1275" s="133" t="s">
        <v>1756</v>
      </c>
      <c r="V1275" s="133" t="s">
        <v>1754</v>
      </c>
      <c r="W1275" s="133" t="str">
        <f>IF([Access_Indicator2]="Yes","No service",IF([Access_Indicator3]="Available", "Improved",IF([Access_Indicator4]="No", "Limited",IF(AND([Access_Indicator4]="yes", [Access_Indicator5]&lt;=[Access_Indicator6]),"Basic","Limited"))))</f>
        <v>No service</v>
      </c>
      <c r="X1275" s="133" t="str">
        <f>IF([Use_Indicator1]="", "Fill in data", IF([Use_Indicator1]="All", "Improved", IF([Use_Indicator1]="Some", "Basic", IF([Use_Indicator1]="No use", "No Service"))))</f>
        <v>Improved</v>
      </c>
      <c r="Y1275" s="134" t="s">
        <v>1601</v>
      </c>
      <c r="Z1275" s="134" t="str">
        <f>IF(S1275="No data", "No Data", IF([Reliability_Indicator2]="Yes","No Service", IF(S1275="Routine", "Improved", IF(S1275="Unreliable", "Basic", IF(S1275="No O&amp;M", "No service")))))</f>
        <v>No Data</v>
      </c>
      <c r="AA1275" s="133" t="str">
        <f>IF([EnvPro_Indicator1]="", "Fill in data", IF([EnvPro_Indicator1]="Significant pollution", "No service", IF(AND([EnvPro_Indicator1]="Not polluting groundwater &amp; not untreated in river", [EnvPro_Indicator2]="No"),"Basic", IF([EnvPro_Indicator2]="Yes", "Improved"))))</f>
        <v>Basic</v>
      </c>
      <c r="AB1275" s="134" t="str">
        <f t="shared" si="19"/>
        <v>No Service</v>
      </c>
      <c r="AC1275" s="134" t="str">
        <f>IF(OR(San[[#This Row],[Access_SL1]]="No data",San[[#This Row],[Use_SL1]]="No data",San[[#This Row],[Reliability_SL1]]="No data",San[[#This Row],[EnvPro_SL1]]="No data"),"Incomplete", "Complete")</f>
        <v>Incomplete</v>
      </c>
      <c r="AD1275" s="176">
        <v>0</v>
      </c>
      <c r="AE1275" s="176">
        <v>0</v>
      </c>
      <c r="AF1275" s="136">
        <v>2.8392958546280522</v>
      </c>
      <c r="AG1275" s="136">
        <v>10.73214454193792</v>
      </c>
      <c r="AH1275" s="136" t="s">
        <v>1601</v>
      </c>
      <c r="AW1275" s="1">
        <f>IFERROR(VLOOKUP(San[[#This Row],[Access_SL1]],$AS$5:$AT$8,2,FALSE),"Error")</f>
        <v>0</v>
      </c>
      <c r="AX1275" s="1">
        <f>IFERROR(VLOOKUP(San[[#This Row],[Use_SL1]],$AS$5:$AT$8,2,FALSE),"Error")</f>
        <v>3</v>
      </c>
      <c r="AY1275" s="1" t="str">
        <f>IFERROR(VLOOKUP(San[[#This Row],[Use_SL2]],$AS$5:$AT$8,2,FALSE),"Error")</f>
        <v>Error</v>
      </c>
      <c r="AZ1275" s="1" t="str">
        <f>IFERROR(VLOOKUP(San[[#This Row],[Reliability_SL1]],$AS$5:$AT$8,2,FALSE),"Error")</f>
        <v>Error</v>
      </c>
      <c r="BA1275" s="1">
        <f>IFERROR(VLOOKUP(San[[#This Row],[EnvPro_SL1]],$AS$5:$AT$8,2,FALSE),"Error")</f>
        <v>2</v>
      </c>
    </row>
    <row r="1276" spans="2:53">
      <c r="B1276" s="133" t="s">
        <v>1584</v>
      </c>
      <c r="C1276" s="171" t="s">
        <v>1649</v>
      </c>
      <c r="D1276" s="171" t="s">
        <v>1609</v>
      </c>
      <c r="E1276" s="171" t="s">
        <v>109</v>
      </c>
      <c r="F1276" s="172" t="s">
        <v>1601</v>
      </c>
      <c r="G1276" s="173" t="s">
        <v>2263</v>
      </c>
      <c r="H1276" s="50" t="s">
        <v>1786</v>
      </c>
      <c r="I1276" s="50" t="s">
        <v>2087</v>
      </c>
      <c r="J1276" s="133" t="s">
        <v>1751</v>
      </c>
      <c r="K1276" s="50" t="s">
        <v>1752</v>
      </c>
      <c r="L1276" s="50" t="s">
        <v>1753</v>
      </c>
      <c r="M1276" s="133" t="s">
        <v>1754</v>
      </c>
      <c r="N1276" s="133" t="s">
        <v>1601</v>
      </c>
      <c r="O1276" s="133" t="s">
        <v>1601</v>
      </c>
      <c r="P1276" s="133" t="s">
        <v>1601</v>
      </c>
      <c r="Q1276" s="133" t="s">
        <v>1755</v>
      </c>
      <c r="R1276" s="142" t="s">
        <v>1601</v>
      </c>
      <c r="S1276" s="141" t="s">
        <v>1601</v>
      </c>
      <c r="T1276" s="141" t="s">
        <v>1601</v>
      </c>
      <c r="U1276" s="133" t="s">
        <v>1756</v>
      </c>
      <c r="V1276" s="133" t="s">
        <v>1754</v>
      </c>
      <c r="W1276" s="133" t="str">
        <f>IF([Access_Indicator2]="Yes","No service",IF([Access_Indicator3]="Available", "Improved",IF([Access_Indicator4]="No", "Limited",IF(AND([Access_Indicator4]="yes", [Access_Indicator5]&lt;=[Access_Indicator6]),"Basic","Limited"))))</f>
        <v>No service</v>
      </c>
      <c r="X1276" s="133" t="str">
        <f>IF([Use_Indicator1]="", "Fill in data", IF([Use_Indicator1]="All", "Improved", IF([Use_Indicator1]="Some", "Basic", IF([Use_Indicator1]="No use", "No Service"))))</f>
        <v>Improved</v>
      </c>
      <c r="Y1276" s="134" t="s">
        <v>1601</v>
      </c>
      <c r="Z1276" s="134" t="str">
        <f>IF(S1276="No data", "No Data", IF([Reliability_Indicator2]="Yes","No Service", IF(S1276="Routine", "Improved", IF(S1276="Unreliable", "Basic", IF(S1276="No O&amp;M", "No service")))))</f>
        <v>No Data</v>
      </c>
      <c r="AA1276" s="133" t="str">
        <f>IF([EnvPro_Indicator1]="", "Fill in data", IF([EnvPro_Indicator1]="Significant pollution", "No service", IF(AND([EnvPro_Indicator1]="Not polluting groundwater &amp; not untreated in river", [EnvPro_Indicator2]="No"),"Basic", IF([EnvPro_Indicator2]="Yes", "Improved"))))</f>
        <v>Basic</v>
      </c>
      <c r="AB1276" s="134" t="str">
        <f t="shared" si="19"/>
        <v>No Service</v>
      </c>
      <c r="AC1276" s="134" t="str">
        <f>IF(OR(San[[#This Row],[Access_SL1]]="No data",San[[#This Row],[Use_SL1]]="No data",San[[#This Row],[Reliability_SL1]]="No data",San[[#This Row],[EnvPro_SL1]]="No data"),"Incomplete", "Complete")</f>
        <v>Incomplete</v>
      </c>
      <c r="AD1276" s="176">
        <v>0</v>
      </c>
      <c r="AE1276" s="176">
        <v>0</v>
      </c>
      <c r="AF1276" s="136">
        <v>2.8392958546280522</v>
      </c>
      <c r="AG1276" s="136">
        <v>23.304085291065192</v>
      </c>
      <c r="AH1276" s="136" t="s">
        <v>1601</v>
      </c>
      <c r="AW1276" s="1">
        <f>IFERROR(VLOOKUP(San[[#This Row],[Access_SL1]],$AS$5:$AT$8,2,FALSE),"Error")</f>
        <v>0</v>
      </c>
      <c r="AX1276" s="1">
        <f>IFERROR(VLOOKUP(San[[#This Row],[Use_SL1]],$AS$5:$AT$8,2,FALSE),"Error")</f>
        <v>3</v>
      </c>
      <c r="AY1276" s="1" t="str">
        <f>IFERROR(VLOOKUP(San[[#This Row],[Use_SL2]],$AS$5:$AT$8,2,FALSE),"Error")</f>
        <v>Error</v>
      </c>
      <c r="AZ1276" s="1" t="str">
        <f>IFERROR(VLOOKUP(San[[#This Row],[Reliability_SL1]],$AS$5:$AT$8,2,FALSE),"Error")</f>
        <v>Error</v>
      </c>
      <c r="BA1276" s="1">
        <f>IFERROR(VLOOKUP(San[[#This Row],[EnvPro_SL1]],$AS$5:$AT$8,2,FALSE),"Error")</f>
        <v>2</v>
      </c>
    </row>
    <row r="1277" spans="2:53">
      <c r="B1277" s="133" t="s">
        <v>1585</v>
      </c>
      <c r="C1277" s="171" t="s">
        <v>1649</v>
      </c>
      <c r="D1277" s="171" t="s">
        <v>1609</v>
      </c>
      <c r="E1277" s="171" t="s">
        <v>109</v>
      </c>
      <c r="F1277" s="172" t="s">
        <v>1601</v>
      </c>
      <c r="G1277" s="173" t="s">
        <v>2264</v>
      </c>
      <c r="H1277" s="50" t="s">
        <v>1786</v>
      </c>
      <c r="I1277" s="50" t="s">
        <v>2087</v>
      </c>
      <c r="J1277" s="133" t="s">
        <v>1751</v>
      </c>
      <c r="K1277" s="50" t="s">
        <v>1752</v>
      </c>
      <c r="L1277" s="50" t="s">
        <v>1753</v>
      </c>
      <c r="M1277" s="133" t="s">
        <v>1754</v>
      </c>
      <c r="N1277" s="133" t="s">
        <v>1601</v>
      </c>
      <c r="O1277" s="133" t="s">
        <v>1601</v>
      </c>
      <c r="P1277" s="133" t="s">
        <v>1601</v>
      </c>
      <c r="Q1277" s="133" t="s">
        <v>1755</v>
      </c>
      <c r="R1277" s="142" t="s">
        <v>1601</v>
      </c>
      <c r="S1277" s="141" t="s">
        <v>1601</v>
      </c>
      <c r="T1277" s="141" t="s">
        <v>1601</v>
      </c>
      <c r="U1277" s="133" t="s">
        <v>1756</v>
      </c>
      <c r="V1277" s="133" t="s">
        <v>1754</v>
      </c>
      <c r="W1277" s="133" t="str">
        <f>IF([Access_Indicator2]="Yes","No service",IF([Access_Indicator3]="Available", "Improved",IF([Access_Indicator4]="No", "Limited",IF(AND([Access_Indicator4]="yes", [Access_Indicator5]&lt;=[Access_Indicator6]),"Basic","Limited"))))</f>
        <v>No service</v>
      </c>
      <c r="X1277" s="133" t="str">
        <f>IF([Use_Indicator1]="", "Fill in data", IF([Use_Indicator1]="All", "Improved", IF([Use_Indicator1]="Some", "Basic", IF([Use_Indicator1]="No use", "No Service"))))</f>
        <v>Improved</v>
      </c>
      <c r="Y1277" s="134" t="s">
        <v>1601</v>
      </c>
      <c r="Z1277" s="134" t="str">
        <f>IF(S1277="No data", "No Data", IF([Reliability_Indicator2]="Yes","No Service", IF(S1277="Routine", "Improved", IF(S1277="Unreliable", "Basic", IF(S1277="No O&amp;M", "No service")))))</f>
        <v>No Data</v>
      </c>
      <c r="AA1277" s="133" t="str">
        <f>IF([EnvPro_Indicator1]="", "Fill in data", IF([EnvPro_Indicator1]="Significant pollution", "No service", IF(AND([EnvPro_Indicator1]="Not polluting groundwater &amp; not untreated in river", [EnvPro_Indicator2]="No"),"Basic", IF([EnvPro_Indicator2]="Yes", "Improved"))))</f>
        <v>Basic</v>
      </c>
      <c r="AB1277" s="134" t="str">
        <f t="shared" si="19"/>
        <v>No Service</v>
      </c>
      <c r="AC1277" s="134" t="str">
        <f>IF(OR(San[[#This Row],[Access_SL1]]="No data",San[[#This Row],[Use_SL1]]="No data",San[[#This Row],[Reliability_SL1]]="No data",San[[#This Row],[EnvPro_SL1]]="No data"),"Incomplete", "Complete")</f>
        <v>Incomplete</v>
      </c>
      <c r="AD1277" s="176">
        <v>0</v>
      </c>
      <c r="AE1277" s="176">
        <v>0</v>
      </c>
      <c r="AF1277" s="136">
        <v>2.8392958546280522</v>
      </c>
      <c r="AG1277" s="136">
        <v>17.171431267100669</v>
      </c>
      <c r="AH1277" s="136" t="s">
        <v>1601</v>
      </c>
      <c r="AW1277" s="1">
        <f>IFERROR(VLOOKUP(San[[#This Row],[Access_SL1]],$AS$5:$AT$8,2,FALSE),"Error")</f>
        <v>0</v>
      </c>
      <c r="AX1277" s="1">
        <f>IFERROR(VLOOKUP(San[[#This Row],[Use_SL1]],$AS$5:$AT$8,2,FALSE),"Error")</f>
        <v>3</v>
      </c>
      <c r="AY1277" s="1" t="str">
        <f>IFERROR(VLOOKUP(San[[#This Row],[Use_SL2]],$AS$5:$AT$8,2,FALSE),"Error")</f>
        <v>Error</v>
      </c>
      <c r="AZ1277" s="1" t="str">
        <f>IFERROR(VLOOKUP(San[[#This Row],[Reliability_SL1]],$AS$5:$AT$8,2,FALSE),"Error")</f>
        <v>Error</v>
      </c>
      <c r="BA1277" s="1">
        <f>IFERROR(VLOOKUP(San[[#This Row],[EnvPro_SL1]],$AS$5:$AT$8,2,FALSE),"Error")</f>
        <v>2</v>
      </c>
    </row>
    <row r="1278" spans="2:53">
      <c r="AW1278" s="1" t="str">
        <f>IFERROR(VLOOKUP(San[[#This Row],[Access_SL1]],$AS$5:$AT$8,2,FALSE),"Error")</f>
        <v>Error</v>
      </c>
      <c r="AX1278" s="1" t="str">
        <f>IFERROR(VLOOKUP(San[[#This Row],[Use_SL1]],$AS$5:$AT$8,2,FALSE),"Error")</f>
        <v>Error</v>
      </c>
      <c r="AY1278" s="1" t="str">
        <f>IFERROR(VLOOKUP(San[[#This Row],[Use_SL2]],$AS$5:$AT$8,2,FALSE),"Error")</f>
        <v>Error</v>
      </c>
      <c r="AZ1278" s="1" t="str">
        <f>IFERROR(VLOOKUP(San[[#This Row],[Reliability_SL1]],$AS$5:$AT$8,2,FALSE),"Error")</f>
        <v>Error</v>
      </c>
      <c r="BA1278" s="1" t="str">
        <f>IFERROR(VLOOKUP(San[[#This Row],[EnvPro_SL1]],$AS$5:$AT$8,2,FALSE),"Error")</f>
        <v>Error</v>
      </c>
    </row>
  </sheetData>
  <mergeCells count="7">
    <mergeCell ref="AD1:AH1"/>
    <mergeCell ref="B1:I1"/>
    <mergeCell ref="J1:P1"/>
    <mergeCell ref="Q1:R1"/>
    <mergeCell ref="S1:T1"/>
    <mergeCell ref="U1:V1"/>
    <mergeCell ref="W1:AC1"/>
  </mergeCells>
  <dataValidations count="6">
    <dataValidation type="list" showInputMessage="1" showErrorMessage="1" sqref="U5:U1277">
      <formula1>SEP_1</formula1>
    </dataValidation>
    <dataValidation type="list" showInputMessage="1" showErrorMessage="1" sqref="V5:V1277">
      <formula1>SEP_2</formula1>
    </dataValidation>
    <dataValidation type="list" showInputMessage="1" showErrorMessage="1" sqref="Q5:Q1277">
      <formula1>SU_1</formula1>
    </dataValidation>
    <dataValidation type="list" showInputMessage="1" showErrorMessage="1" sqref="K5:K1277">
      <formula1>SA_1</formula1>
    </dataValidation>
    <dataValidation type="list" showInputMessage="1" showErrorMessage="1" sqref="J5:J1277">
      <formula1>TST_6</formula1>
    </dataValidation>
    <dataValidation showInputMessage="1" showErrorMessage="1" sqref="L5:M1048576 R5:R1048576 L1:M2 R1:R2"/>
  </dataValidations>
  <pageMargins left="0.7" right="0.7" top="0.75" bottom="0.75" header="0.3" footer="0.3"/>
  <pageSetup scale="60" fitToWidth="2" fitToHeight="16"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Coversheet</vt:lpstr>
      <vt:lpstr>Curr conv</vt:lpstr>
      <vt:lpstr>Data Reference Sheet</vt:lpstr>
      <vt:lpstr>Codebook costs</vt:lpstr>
      <vt:lpstr>Cost data sheet</vt:lpstr>
      <vt:lpstr>Codebook service levels</vt:lpstr>
      <vt:lpstr>Sanitation Service levels</vt:lpstr>
      <vt:lpstr>Country</vt:lpstr>
      <vt:lpstr>Currency</vt:lpstr>
      <vt:lpstr>Exchange</vt:lpstr>
      <vt:lpstr>'Cost data sheet'!Print_Area</vt:lpstr>
      <vt:lpstr>'Sanitation Service levels'!Print_Area</vt:lpstr>
      <vt:lpstr>'Cost data sheet'!Print_Titles</vt:lpstr>
      <vt:lpstr>'Sanitation Service levels'!Print_Titles</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dc:creator>
  <cp:lastModifiedBy>burr</cp:lastModifiedBy>
  <cp:lastPrinted>2011-08-20T09:16:29Z</cp:lastPrinted>
  <dcterms:created xsi:type="dcterms:W3CDTF">2011-07-08T06:04:50Z</dcterms:created>
  <dcterms:modified xsi:type="dcterms:W3CDTF">2013-03-07T13:31:47Z</dcterms:modified>
</cp:coreProperties>
</file>